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tiana.gorcosova\Desktop\Anatomia\Zverejnenie\"/>
    </mc:Choice>
  </mc:AlternateContent>
  <bookViews>
    <workbookView xWindow="0" yWindow="0" windowWidth="38400" windowHeight="20130"/>
  </bookViews>
  <sheets>
    <sheet name="Rekapitulácia stavby" sheetId="1" r:id="rId1"/>
    <sheet name="001.1 - 1. časť ASR" sheetId="2" r:id="rId2"/>
    <sheet name="001.2 - 2. časť ELI" sheetId="3" r:id="rId3"/>
    <sheet name="001.3 - 3. časť VZT" sheetId="4" r:id="rId4"/>
    <sheet name="001.4 - 4. časť ZTI" sheetId="5" r:id="rId5"/>
  </sheets>
  <definedNames>
    <definedName name="_xlnm.Print_Titles" localSheetId="1">'001.1 - 1. časť ASR'!$134:$134</definedName>
    <definedName name="_xlnm.Print_Titles" localSheetId="2">'001.2 - 2. časť ELI'!$113:$113</definedName>
    <definedName name="_xlnm.Print_Titles" localSheetId="3">'001.3 - 3. časť VZT'!$112:$112</definedName>
    <definedName name="_xlnm.Print_Titles" localSheetId="4">'001.4 - 4. časť ZTI'!$115:$115</definedName>
    <definedName name="_xlnm.Print_Titles" localSheetId="0">'Rekapitulácia stavby'!$85:$85</definedName>
    <definedName name="_xlnm.Print_Area" localSheetId="1">'001.1 - 1. časť ASR'!$C$4:$Q$70,'001.1 - 1. časť ASR'!$C$76:$Q$117,'001.1 - 1. časť ASR'!$C$123:$Q$367</definedName>
    <definedName name="_xlnm.Print_Area" localSheetId="2">'001.2 - 2. časť ELI'!$C$4:$Q$70,'001.2 - 2. časť ELI'!$C$76:$Q$96,'001.2 - 2. časť ELI'!$C$102:$Q$195</definedName>
    <definedName name="_xlnm.Print_Area" localSheetId="3">'001.3 - 3. časť VZT'!$C$4:$Q$70,'001.3 - 3. časť VZT'!$C$76:$Q$95,'001.3 - 3. časť VZT'!$C$101:$Q$117</definedName>
    <definedName name="_xlnm.Print_Area" localSheetId="4">'001.4 - 4. časť ZTI'!$C$4:$Q$70,'001.4 - 4. časť ZTI'!$C$76:$Q$98,'001.4 - 4. časť ZTI'!$C$104:$Q$207</definedName>
    <definedName name="_xlnm.Print_Area" localSheetId="0">'Rekapitulácia stavby'!$C$4:$AP$70,'Rekapitulácia stavby'!$C$76:$AP$96</definedName>
  </definedNames>
  <calcPr calcId="162913"/>
</workbook>
</file>

<file path=xl/calcChain.xml><?xml version="1.0" encoding="utf-8"?>
<calcChain xmlns="http://schemas.openxmlformats.org/spreadsheetml/2006/main">
  <c r="D112" i="2" l="1"/>
  <c r="BK362" i="2" l="1"/>
  <c r="BK361" i="2" s="1"/>
  <c r="N361" i="2" s="1"/>
  <c r="P112" i="2" s="1"/>
  <c r="BI362" i="2"/>
  <c r="BH362" i="2"/>
  <c r="BG362" i="2"/>
  <c r="BE362" i="2"/>
  <c r="AA362" i="2"/>
  <c r="Y362" i="2"/>
  <c r="W362" i="2"/>
  <c r="N362" i="2"/>
  <c r="BF362" i="2" s="1"/>
  <c r="AA361" i="2"/>
  <c r="Y361" i="2"/>
  <c r="W361" i="2"/>
  <c r="AY92" i="1" l="1"/>
  <c r="AX92" i="1"/>
  <c r="BI207" i="5"/>
  <c r="BH207" i="5"/>
  <c r="BG207" i="5"/>
  <c r="BE207" i="5"/>
  <c r="AA207" i="5"/>
  <c r="Y207" i="5"/>
  <c r="W207" i="5"/>
  <c r="BK207" i="5"/>
  <c r="N207" i="5"/>
  <c r="BF207" i="5"/>
  <c r="BI206" i="5"/>
  <c r="BH206" i="5"/>
  <c r="BG206" i="5"/>
  <c r="BE206" i="5"/>
  <c r="AA206" i="5"/>
  <c r="Y206" i="5"/>
  <c r="W206" i="5"/>
  <c r="BK206" i="5"/>
  <c r="N206" i="5"/>
  <c r="BF206" i="5"/>
  <c r="BI205" i="5"/>
  <c r="BH205" i="5"/>
  <c r="BG205" i="5"/>
  <c r="BE205" i="5"/>
  <c r="AA205" i="5"/>
  <c r="Y205" i="5"/>
  <c r="W205" i="5"/>
  <c r="BK205" i="5"/>
  <c r="N205" i="5"/>
  <c r="BF205" i="5"/>
  <c r="BI204" i="5"/>
  <c r="BH204" i="5"/>
  <c r="BG204" i="5"/>
  <c r="BE204" i="5"/>
  <c r="AA204" i="5"/>
  <c r="Y204" i="5"/>
  <c r="W204" i="5"/>
  <c r="BK204" i="5"/>
  <c r="N204" i="5"/>
  <c r="BF204" i="5"/>
  <c r="BI203" i="5"/>
  <c r="BH203" i="5"/>
  <c r="BG203" i="5"/>
  <c r="BE203" i="5"/>
  <c r="AA203" i="5"/>
  <c r="Y203" i="5"/>
  <c r="W203" i="5"/>
  <c r="BK203" i="5"/>
  <c r="N203" i="5"/>
  <c r="BF203" i="5"/>
  <c r="BI202" i="5"/>
  <c r="BH202" i="5"/>
  <c r="BG202" i="5"/>
  <c r="BE202" i="5"/>
  <c r="AA202" i="5"/>
  <c r="Y202" i="5"/>
  <c r="W202" i="5"/>
  <c r="BK202" i="5"/>
  <c r="N202" i="5"/>
  <c r="BF202" i="5"/>
  <c r="BI201" i="5"/>
  <c r="BH201" i="5"/>
  <c r="BG201" i="5"/>
  <c r="BE201" i="5"/>
  <c r="AA201" i="5"/>
  <c r="Y201" i="5"/>
  <c r="W201" i="5"/>
  <c r="BK201" i="5"/>
  <c r="N201" i="5"/>
  <c r="BF201" i="5"/>
  <c r="BI200" i="5"/>
  <c r="BH200" i="5"/>
  <c r="BG200" i="5"/>
  <c r="BE200" i="5"/>
  <c r="AA200" i="5"/>
  <c r="Y200" i="5"/>
  <c r="W200" i="5"/>
  <c r="BK200" i="5"/>
  <c r="N200" i="5"/>
  <c r="BF200" i="5"/>
  <c r="BI199" i="5"/>
  <c r="BH199" i="5"/>
  <c r="BG199" i="5"/>
  <c r="BE199" i="5"/>
  <c r="AA199" i="5"/>
  <c r="Y199" i="5"/>
  <c r="W199" i="5"/>
  <c r="BK199" i="5"/>
  <c r="N199" i="5"/>
  <c r="BF199" i="5"/>
  <c r="BI198" i="5"/>
  <c r="BH198" i="5"/>
  <c r="BG198" i="5"/>
  <c r="BE198" i="5"/>
  <c r="AA198" i="5"/>
  <c r="Y198" i="5"/>
  <c r="W198" i="5"/>
  <c r="BK198" i="5"/>
  <c r="N198" i="5"/>
  <c r="BF198" i="5"/>
  <c r="BI197" i="5"/>
  <c r="BH197" i="5"/>
  <c r="BG197" i="5"/>
  <c r="BE197" i="5"/>
  <c r="AA197" i="5"/>
  <c r="Y197" i="5"/>
  <c r="W197" i="5"/>
  <c r="BK197" i="5"/>
  <c r="N197" i="5"/>
  <c r="BF197" i="5"/>
  <c r="BI196" i="5"/>
  <c r="BH196" i="5"/>
  <c r="BG196" i="5"/>
  <c r="BE196" i="5"/>
  <c r="AA196" i="5"/>
  <c r="Y196" i="5"/>
  <c r="W196" i="5"/>
  <c r="BK196" i="5"/>
  <c r="N196" i="5"/>
  <c r="BF196" i="5"/>
  <c r="BI195" i="5"/>
  <c r="BH195" i="5"/>
  <c r="BG195" i="5"/>
  <c r="BE195" i="5"/>
  <c r="AA195" i="5"/>
  <c r="Y195" i="5"/>
  <c r="W195" i="5"/>
  <c r="BK195" i="5"/>
  <c r="N195" i="5"/>
  <c r="BF195" i="5"/>
  <c r="BI194" i="5"/>
  <c r="BH194" i="5"/>
  <c r="BG194" i="5"/>
  <c r="BE194" i="5"/>
  <c r="AA194" i="5"/>
  <c r="Y194" i="5"/>
  <c r="W194" i="5"/>
  <c r="BK194" i="5"/>
  <c r="N194" i="5"/>
  <c r="BF194" i="5"/>
  <c r="BI193" i="5"/>
  <c r="BH193" i="5"/>
  <c r="BG193" i="5"/>
  <c r="BE193" i="5"/>
  <c r="AA193" i="5"/>
  <c r="Y193" i="5"/>
  <c r="W193" i="5"/>
  <c r="BK193" i="5"/>
  <c r="N193" i="5"/>
  <c r="BF193" i="5"/>
  <c r="BI192" i="5"/>
  <c r="BH192" i="5"/>
  <c r="BG192" i="5"/>
  <c r="BE192" i="5"/>
  <c r="AA192" i="5"/>
  <c r="Y192" i="5"/>
  <c r="W192" i="5"/>
  <c r="BK192" i="5"/>
  <c r="N192" i="5"/>
  <c r="BF192" i="5"/>
  <c r="BI191" i="5"/>
  <c r="BH191" i="5"/>
  <c r="BG191" i="5"/>
  <c r="BE191" i="5"/>
  <c r="AA191" i="5"/>
  <c r="Y191" i="5"/>
  <c r="W191" i="5"/>
  <c r="BK191" i="5"/>
  <c r="N191" i="5"/>
  <c r="BF191" i="5"/>
  <c r="BI190" i="5"/>
  <c r="BH190" i="5"/>
  <c r="BG190" i="5"/>
  <c r="BE190" i="5"/>
  <c r="AA190" i="5"/>
  <c r="Y190" i="5"/>
  <c r="W190" i="5"/>
  <c r="BK190" i="5"/>
  <c r="N190" i="5"/>
  <c r="BF190" i="5"/>
  <c r="BI189" i="5"/>
  <c r="BH189" i="5"/>
  <c r="BG189" i="5"/>
  <c r="BE189" i="5"/>
  <c r="AA189" i="5"/>
  <c r="Y189" i="5"/>
  <c r="W189" i="5"/>
  <c r="BK189" i="5"/>
  <c r="N189" i="5"/>
  <c r="BF189" i="5"/>
  <c r="BI188" i="5"/>
  <c r="BH188" i="5"/>
  <c r="BG188" i="5"/>
  <c r="BE188" i="5"/>
  <c r="AA188" i="5"/>
  <c r="Y188" i="5"/>
  <c r="W188" i="5"/>
  <c r="BK188" i="5"/>
  <c r="N188" i="5"/>
  <c r="BF188" i="5"/>
  <c r="BI187" i="5"/>
  <c r="BH187" i="5"/>
  <c r="BG187" i="5"/>
  <c r="BE187" i="5"/>
  <c r="AA187" i="5"/>
  <c r="Y187" i="5"/>
  <c r="W187" i="5"/>
  <c r="BK187" i="5"/>
  <c r="N187" i="5"/>
  <c r="BF187" i="5"/>
  <c r="BI186" i="5"/>
  <c r="BH186" i="5"/>
  <c r="BG186" i="5"/>
  <c r="BE186" i="5"/>
  <c r="AA186" i="5"/>
  <c r="Y186" i="5"/>
  <c r="W186" i="5"/>
  <c r="BK186" i="5"/>
  <c r="BK184" i="5" s="1"/>
  <c r="N184" i="5" s="1"/>
  <c r="N94" i="5" s="1"/>
  <c r="N186" i="5"/>
  <c r="BF186" i="5"/>
  <c r="BI185" i="5"/>
  <c r="BH185" i="5"/>
  <c r="BG185" i="5"/>
  <c r="BE185" i="5"/>
  <c r="AA185" i="5"/>
  <c r="AA184" i="5"/>
  <c r="Y185" i="5"/>
  <c r="Y184" i="5"/>
  <c r="W185" i="5"/>
  <c r="W184" i="5"/>
  <c r="BK185" i="5"/>
  <c r="N185" i="5"/>
  <c r="BF185" i="5" s="1"/>
  <c r="BI183" i="5"/>
  <c r="BH183" i="5"/>
  <c r="BG183" i="5"/>
  <c r="BE183" i="5"/>
  <c r="AA183" i="5"/>
  <c r="Y183" i="5"/>
  <c r="W183" i="5"/>
  <c r="BK183" i="5"/>
  <c r="N183" i="5"/>
  <c r="BF183" i="5" s="1"/>
  <c r="BI182" i="5"/>
  <c r="BH182" i="5"/>
  <c r="BG182" i="5"/>
  <c r="BE182" i="5"/>
  <c r="AA182" i="5"/>
  <c r="Y182" i="5"/>
  <c r="W182" i="5"/>
  <c r="BK182" i="5"/>
  <c r="N182" i="5"/>
  <c r="BF182" i="5"/>
  <c r="BI181" i="5"/>
  <c r="BH181" i="5"/>
  <c r="BG181" i="5"/>
  <c r="BE181" i="5"/>
  <c r="AA181" i="5"/>
  <c r="Y181" i="5"/>
  <c r="W181" i="5"/>
  <c r="BK181" i="5"/>
  <c r="N181" i="5"/>
  <c r="BF181" i="5" s="1"/>
  <c r="BI180" i="5"/>
  <c r="BH180" i="5"/>
  <c r="BG180" i="5"/>
  <c r="BE180" i="5"/>
  <c r="AA180" i="5"/>
  <c r="Y180" i="5"/>
  <c r="W180" i="5"/>
  <c r="BK180" i="5"/>
  <c r="N180" i="5"/>
  <c r="BF180" i="5"/>
  <c r="BI179" i="5"/>
  <c r="BH179" i="5"/>
  <c r="BG179" i="5"/>
  <c r="BE179" i="5"/>
  <c r="AA179" i="5"/>
  <c r="Y179" i="5"/>
  <c r="W179" i="5"/>
  <c r="BK179" i="5"/>
  <c r="N179" i="5"/>
  <c r="BF179" i="5" s="1"/>
  <c r="BI178" i="5"/>
  <c r="BH178" i="5"/>
  <c r="BG178" i="5"/>
  <c r="BE178" i="5"/>
  <c r="AA178" i="5"/>
  <c r="Y178" i="5"/>
  <c r="W178" i="5"/>
  <c r="BK178" i="5"/>
  <c r="N178" i="5"/>
  <c r="BF178" i="5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W172" i="5"/>
  <c r="BK172" i="5"/>
  <c r="N172" i="5"/>
  <c r="BF172" i="5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/>
  <c r="BI167" i="5"/>
  <c r="BH167" i="5"/>
  <c r="BG167" i="5"/>
  <c r="BE167" i="5"/>
  <c r="AA167" i="5"/>
  <c r="Y167" i="5"/>
  <c r="W167" i="5"/>
  <c r="BK167" i="5"/>
  <c r="N167" i="5"/>
  <c r="BF167" i="5" s="1"/>
  <c r="BI166" i="5"/>
  <c r="BH166" i="5"/>
  <c r="BG166" i="5"/>
  <c r="BE166" i="5"/>
  <c r="AA166" i="5"/>
  <c r="Y166" i="5"/>
  <c r="W166" i="5"/>
  <c r="BK166" i="5"/>
  <c r="N166" i="5"/>
  <c r="BF166" i="5"/>
  <c r="BI165" i="5"/>
  <c r="BH165" i="5"/>
  <c r="BG165" i="5"/>
  <c r="BE165" i="5"/>
  <c r="AA165" i="5"/>
  <c r="Y165" i="5"/>
  <c r="W165" i="5"/>
  <c r="BK165" i="5"/>
  <c r="N165" i="5"/>
  <c r="BF165" i="5" s="1"/>
  <c r="BI164" i="5"/>
  <c r="BH164" i="5"/>
  <c r="BG164" i="5"/>
  <c r="BE164" i="5"/>
  <c r="AA164" i="5"/>
  <c r="Y164" i="5"/>
  <c r="W164" i="5"/>
  <c r="BK164" i="5"/>
  <c r="N164" i="5"/>
  <c r="BF164" i="5"/>
  <c r="BI163" i="5"/>
  <c r="BH163" i="5"/>
  <c r="BG163" i="5"/>
  <c r="BE163" i="5"/>
  <c r="AA163" i="5"/>
  <c r="Y163" i="5"/>
  <c r="W163" i="5"/>
  <c r="BK163" i="5"/>
  <c r="N163" i="5"/>
  <c r="BF163" i="5" s="1"/>
  <c r="BI162" i="5"/>
  <c r="BH162" i="5"/>
  <c r="BG162" i="5"/>
  <c r="BE162" i="5"/>
  <c r="AA162" i="5"/>
  <c r="AA161" i="5"/>
  <c r="Y162" i="5"/>
  <c r="Y161" i="5"/>
  <c r="W162" i="5"/>
  <c r="W161" i="5"/>
  <c r="BK162" i="5"/>
  <c r="N162" i="5"/>
  <c r="BF162" i="5" s="1"/>
  <c r="BI160" i="5"/>
  <c r="BH160" i="5"/>
  <c r="BG160" i="5"/>
  <c r="BE160" i="5"/>
  <c r="AA160" i="5"/>
  <c r="Y160" i="5"/>
  <c r="W160" i="5"/>
  <c r="BK160" i="5"/>
  <c r="N160" i="5"/>
  <c r="BF160" i="5"/>
  <c r="BI159" i="5"/>
  <c r="BH159" i="5"/>
  <c r="BG159" i="5"/>
  <c r="BE159" i="5"/>
  <c r="AA159" i="5"/>
  <c r="Y159" i="5"/>
  <c r="W159" i="5"/>
  <c r="BK159" i="5"/>
  <c r="N159" i="5"/>
  <c r="BF159" i="5" s="1"/>
  <c r="BI158" i="5"/>
  <c r="BH158" i="5"/>
  <c r="BG158" i="5"/>
  <c r="BE158" i="5"/>
  <c r="AA158" i="5"/>
  <c r="Y158" i="5"/>
  <c r="W158" i="5"/>
  <c r="BK158" i="5"/>
  <c r="N158" i="5"/>
  <c r="BF158" i="5"/>
  <c r="BI157" i="5"/>
  <c r="BH157" i="5"/>
  <c r="BG157" i="5"/>
  <c r="BE157" i="5"/>
  <c r="AA157" i="5"/>
  <c r="Y157" i="5"/>
  <c r="W157" i="5"/>
  <c r="BK157" i="5"/>
  <c r="N157" i="5"/>
  <c r="BF157" i="5" s="1"/>
  <c r="BI156" i="5"/>
  <c r="BH156" i="5"/>
  <c r="BG156" i="5"/>
  <c r="BE156" i="5"/>
  <c r="AA156" i="5"/>
  <c r="Y156" i="5"/>
  <c r="W156" i="5"/>
  <c r="BK156" i="5"/>
  <c r="N156" i="5"/>
  <c r="BF156" i="5"/>
  <c r="BI155" i="5"/>
  <c r="BH155" i="5"/>
  <c r="BG155" i="5"/>
  <c r="BE155" i="5"/>
  <c r="AA155" i="5"/>
  <c r="Y155" i="5"/>
  <c r="W155" i="5"/>
  <c r="BK155" i="5"/>
  <c r="N155" i="5"/>
  <c r="BF155" i="5" s="1"/>
  <c r="BI154" i="5"/>
  <c r="BH154" i="5"/>
  <c r="BG154" i="5"/>
  <c r="BE154" i="5"/>
  <c r="AA154" i="5"/>
  <c r="Y154" i="5"/>
  <c r="W154" i="5"/>
  <c r="BK154" i="5"/>
  <c r="N154" i="5"/>
  <c r="BF154" i="5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/>
  <c r="BI151" i="5"/>
  <c r="BH151" i="5"/>
  <c r="BG151" i="5"/>
  <c r="BE151" i="5"/>
  <c r="AA151" i="5"/>
  <c r="Y151" i="5"/>
  <c r="W151" i="5"/>
  <c r="BK151" i="5"/>
  <c r="N151" i="5"/>
  <c r="BF151" i="5" s="1"/>
  <c r="BI150" i="5"/>
  <c r="BH150" i="5"/>
  <c r="BG150" i="5"/>
  <c r="BE150" i="5"/>
  <c r="AA150" i="5"/>
  <c r="Y150" i="5"/>
  <c r="W150" i="5"/>
  <c r="BK150" i="5"/>
  <c r="N150" i="5"/>
  <c r="BF150" i="5"/>
  <c r="BI149" i="5"/>
  <c r="BH149" i="5"/>
  <c r="BG149" i="5"/>
  <c r="BE149" i="5"/>
  <c r="AA149" i="5"/>
  <c r="Y149" i="5"/>
  <c r="W149" i="5"/>
  <c r="BK149" i="5"/>
  <c r="N149" i="5"/>
  <c r="BF149" i="5" s="1"/>
  <c r="BI148" i="5"/>
  <c r="BH148" i="5"/>
  <c r="BG148" i="5"/>
  <c r="BE148" i="5"/>
  <c r="AA148" i="5"/>
  <c r="Y148" i="5"/>
  <c r="W148" i="5"/>
  <c r="BK148" i="5"/>
  <c r="N148" i="5"/>
  <c r="BF148" i="5"/>
  <c r="BI147" i="5"/>
  <c r="BH147" i="5"/>
  <c r="BG147" i="5"/>
  <c r="BE147" i="5"/>
  <c r="AA147" i="5"/>
  <c r="Y147" i="5"/>
  <c r="W147" i="5"/>
  <c r="BK147" i="5"/>
  <c r="N147" i="5"/>
  <c r="BF147" i="5" s="1"/>
  <c r="BI146" i="5"/>
  <c r="BH146" i="5"/>
  <c r="BG146" i="5"/>
  <c r="BE146" i="5"/>
  <c r="AA146" i="5"/>
  <c r="Y146" i="5"/>
  <c r="W146" i="5"/>
  <c r="BK146" i="5"/>
  <c r="N146" i="5"/>
  <c r="BF146" i="5"/>
  <c r="BI145" i="5"/>
  <c r="BH145" i="5"/>
  <c r="BG145" i="5"/>
  <c r="BE145" i="5"/>
  <c r="AA145" i="5"/>
  <c r="Y145" i="5"/>
  <c r="W145" i="5"/>
  <c r="BK145" i="5"/>
  <c r="N145" i="5"/>
  <c r="BF145" i="5" s="1"/>
  <c r="BI144" i="5"/>
  <c r="BH144" i="5"/>
  <c r="BG144" i="5"/>
  <c r="BE144" i="5"/>
  <c r="AA144" i="5"/>
  <c r="Y144" i="5"/>
  <c r="W144" i="5"/>
  <c r="BK144" i="5"/>
  <c r="N144" i="5"/>
  <c r="BF144" i="5"/>
  <c r="BI143" i="5"/>
  <c r="BH143" i="5"/>
  <c r="BG143" i="5"/>
  <c r="BE143" i="5"/>
  <c r="AA143" i="5"/>
  <c r="Y143" i="5"/>
  <c r="W143" i="5"/>
  <c r="BK143" i="5"/>
  <c r="N143" i="5"/>
  <c r="BF143" i="5" s="1"/>
  <c r="BI142" i="5"/>
  <c r="BH142" i="5"/>
  <c r="BG142" i="5"/>
  <c r="BE142" i="5"/>
  <c r="AA142" i="5"/>
  <c r="Y142" i="5"/>
  <c r="W142" i="5"/>
  <c r="BK142" i="5"/>
  <c r="N142" i="5"/>
  <c r="BF142" i="5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/>
  <c r="BI139" i="5"/>
  <c r="BH139" i="5"/>
  <c r="BG139" i="5"/>
  <c r="BE139" i="5"/>
  <c r="AA139" i="5"/>
  <c r="Y139" i="5"/>
  <c r="W139" i="5"/>
  <c r="BK139" i="5"/>
  <c r="N139" i="5"/>
  <c r="BF139" i="5" s="1"/>
  <c r="BI138" i="5"/>
  <c r="BH138" i="5"/>
  <c r="BG138" i="5"/>
  <c r="BE138" i="5"/>
  <c r="AA138" i="5"/>
  <c r="Y138" i="5"/>
  <c r="W138" i="5"/>
  <c r="BK138" i="5"/>
  <c r="N138" i="5"/>
  <c r="BF138" i="5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/>
  <c r="BI133" i="5"/>
  <c r="BH133" i="5"/>
  <c r="BG133" i="5"/>
  <c r="BE133" i="5"/>
  <c r="AA133" i="5"/>
  <c r="Y133" i="5"/>
  <c r="W133" i="5"/>
  <c r="BK133" i="5"/>
  <c r="N133" i="5"/>
  <c r="BF133" i="5" s="1"/>
  <c r="BI132" i="5"/>
  <c r="BH132" i="5"/>
  <c r="BG132" i="5"/>
  <c r="BE132" i="5"/>
  <c r="AA132" i="5"/>
  <c r="Y132" i="5"/>
  <c r="W132" i="5"/>
  <c r="BK132" i="5"/>
  <c r="N132" i="5"/>
  <c r="BF132" i="5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Y130" i="5"/>
  <c r="W130" i="5"/>
  <c r="BK130" i="5"/>
  <c r="N130" i="5"/>
  <c r="BF130" i="5"/>
  <c r="BI129" i="5"/>
  <c r="BH129" i="5"/>
  <c r="BG129" i="5"/>
  <c r="BE129" i="5"/>
  <c r="AA129" i="5"/>
  <c r="Y129" i="5"/>
  <c r="W129" i="5"/>
  <c r="BK129" i="5"/>
  <c r="N129" i="5"/>
  <c r="BF129" i="5" s="1"/>
  <c r="BI128" i="5"/>
  <c r="BH128" i="5"/>
  <c r="BG128" i="5"/>
  <c r="BE128" i="5"/>
  <c r="AA128" i="5"/>
  <c r="Y128" i="5"/>
  <c r="W128" i="5"/>
  <c r="BK128" i="5"/>
  <c r="N128" i="5"/>
  <c r="BF128" i="5"/>
  <c r="BI127" i="5"/>
  <c r="BH127" i="5"/>
  <c r="BG127" i="5"/>
  <c r="BE127" i="5"/>
  <c r="AA127" i="5"/>
  <c r="Y127" i="5"/>
  <c r="W127" i="5"/>
  <c r="BK127" i="5"/>
  <c r="N127" i="5"/>
  <c r="BF127" i="5" s="1"/>
  <c r="BI126" i="5"/>
  <c r="BH126" i="5"/>
  <c r="BG126" i="5"/>
  <c r="BE126" i="5"/>
  <c r="AA126" i="5"/>
  <c r="Y126" i="5"/>
  <c r="Y123" i="5" s="1"/>
  <c r="W126" i="5"/>
  <c r="BK126" i="5"/>
  <c r="N126" i="5"/>
  <c r="BF126" i="5"/>
  <c r="BI125" i="5"/>
  <c r="BH125" i="5"/>
  <c r="BG125" i="5"/>
  <c r="BE125" i="5"/>
  <c r="AA125" i="5"/>
  <c r="Y125" i="5"/>
  <c r="W125" i="5"/>
  <c r="BK125" i="5"/>
  <c r="N125" i="5"/>
  <c r="BF125" i="5" s="1"/>
  <c r="BI124" i="5"/>
  <c r="BH124" i="5"/>
  <c r="BG124" i="5"/>
  <c r="BE124" i="5"/>
  <c r="AA124" i="5"/>
  <c r="AA123" i="5"/>
  <c r="Y124" i="5"/>
  <c r="W124" i="5"/>
  <c r="W123" i="5"/>
  <c r="BK124" i="5"/>
  <c r="N124" i="5"/>
  <c r="BF124" i="5" s="1"/>
  <c r="BI122" i="5"/>
  <c r="BH122" i="5"/>
  <c r="BG122" i="5"/>
  <c r="BE122" i="5"/>
  <c r="AA122" i="5"/>
  <c r="Y122" i="5"/>
  <c r="W122" i="5"/>
  <c r="BK122" i="5"/>
  <c r="N122" i="5"/>
  <c r="BF122" i="5" s="1"/>
  <c r="BI121" i="5"/>
  <c r="BH121" i="5"/>
  <c r="BG121" i="5"/>
  <c r="BE121" i="5"/>
  <c r="AA121" i="5"/>
  <c r="Y121" i="5"/>
  <c r="W121" i="5"/>
  <c r="BK121" i="5"/>
  <c r="N121" i="5"/>
  <c r="BF121" i="5"/>
  <c r="BI120" i="5"/>
  <c r="BH120" i="5"/>
  <c r="BG120" i="5"/>
  <c r="BE120" i="5"/>
  <c r="H33" i="5" s="1"/>
  <c r="AZ92" i="1" s="1"/>
  <c r="AA120" i="5"/>
  <c r="Y120" i="5"/>
  <c r="W120" i="5"/>
  <c r="BK120" i="5"/>
  <c r="BK118" i="5" s="1"/>
  <c r="N120" i="5"/>
  <c r="BF120" i="5" s="1"/>
  <c r="BI119" i="5"/>
  <c r="H37" i="5"/>
  <c r="BD92" i="1" s="1"/>
  <c r="BH119" i="5"/>
  <c r="H36" i="5" s="1"/>
  <c r="BC92" i="1" s="1"/>
  <c r="BG119" i="5"/>
  <c r="H35" i="5"/>
  <c r="BB92" i="1" s="1"/>
  <c r="BE119" i="5"/>
  <c r="M33" i="5" s="1"/>
  <c r="AV92" i="1" s="1"/>
  <c r="AA119" i="5"/>
  <c r="AA118" i="5"/>
  <c r="AA117" i="5"/>
  <c r="AA116" i="5" s="1"/>
  <c r="Y119" i="5"/>
  <c r="Y118" i="5"/>
  <c r="W119" i="5"/>
  <c r="W118" i="5" s="1"/>
  <c r="W117" i="5" s="1"/>
  <c r="W116" i="5" s="1"/>
  <c r="AU92" i="1" s="1"/>
  <c r="BK119" i="5"/>
  <c r="N119" i="5"/>
  <c r="BF119" i="5" s="1"/>
  <c r="M113" i="5"/>
  <c r="F110" i="5"/>
  <c r="F108" i="5"/>
  <c r="M29" i="5"/>
  <c r="AS92" i="1"/>
  <c r="M85" i="5"/>
  <c r="F82" i="5"/>
  <c r="F80" i="5"/>
  <c r="O19" i="5"/>
  <c r="E19" i="5"/>
  <c r="M112" i="5"/>
  <c r="M84" i="5"/>
  <c r="O18" i="5"/>
  <c r="O16" i="5"/>
  <c r="E16" i="5"/>
  <c r="F113" i="5"/>
  <c r="F85" i="5"/>
  <c r="O15" i="5"/>
  <c r="O13" i="5"/>
  <c r="E13" i="5"/>
  <c r="F112" i="5" s="1"/>
  <c r="O12" i="5"/>
  <c r="O10" i="5"/>
  <c r="M110" i="5"/>
  <c r="M82" i="5"/>
  <c r="F6" i="5"/>
  <c r="F106" i="5"/>
  <c r="F78" i="5"/>
  <c r="AY91" i="1"/>
  <c r="AX91" i="1"/>
  <c r="BI117" i="4"/>
  <c r="BH117" i="4"/>
  <c r="BG117" i="4"/>
  <c r="BE117" i="4"/>
  <c r="AA117" i="4"/>
  <c r="Y117" i="4"/>
  <c r="W117" i="4"/>
  <c r="BK117" i="4"/>
  <c r="N117" i="4"/>
  <c r="BF117" i="4"/>
  <c r="BI116" i="4"/>
  <c r="BH116" i="4"/>
  <c r="H36" i="4" s="1"/>
  <c r="BC91" i="1" s="1"/>
  <c r="BG116" i="4"/>
  <c r="H35" i="4"/>
  <c r="BB91" i="1" s="1"/>
  <c r="BE116" i="4"/>
  <c r="AA116" i="4"/>
  <c r="AA115" i="4" s="1"/>
  <c r="AA114" i="4" s="1"/>
  <c r="AA113" i="4" s="1"/>
  <c r="Y116" i="4"/>
  <c r="Y115" i="4"/>
  <c r="Y114" i="4"/>
  <c r="Y113" i="4" s="1"/>
  <c r="W116" i="4"/>
  <c r="W115" i="4"/>
  <c r="W114" i="4" s="1"/>
  <c r="W113" i="4" s="1"/>
  <c r="AU91" i="1" s="1"/>
  <c r="BK116" i="4"/>
  <c r="BK115" i="4"/>
  <c r="BK114" i="4" s="1"/>
  <c r="N116" i="4"/>
  <c r="BF116" i="4" s="1"/>
  <c r="F107" i="4"/>
  <c r="F105" i="4"/>
  <c r="M29" i="4"/>
  <c r="AS91" i="1"/>
  <c r="F82" i="4"/>
  <c r="F80" i="4"/>
  <c r="O22" i="4"/>
  <c r="E22" i="4"/>
  <c r="M85" i="4" s="1"/>
  <c r="M110" i="4"/>
  <c r="O21" i="4"/>
  <c r="O19" i="4"/>
  <c r="E19" i="4"/>
  <c r="M109" i="4"/>
  <c r="M84" i="4"/>
  <c r="O18" i="4"/>
  <c r="O16" i="4"/>
  <c r="E16" i="4"/>
  <c r="F110" i="4" s="1"/>
  <c r="F85" i="4"/>
  <c r="O15" i="4"/>
  <c r="O13" i="4"/>
  <c r="E13" i="4"/>
  <c r="F84" i="4" s="1"/>
  <c r="F109" i="4"/>
  <c r="O12" i="4"/>
  <c r="O10" i="4"/>
  <c r="M107" i="4" s="1"/>
  <c r="F6" i="4"/>
  <c r="F103" i="4" s="1"/>
  <c r="F78" i="4"/>
  <c r="AY90" i="1"/>
  <c r="AX90" i="1"/>
  <c r="BI195" i="3"/>
  <c r="BH195" i="3"/>
  <c r="BG195" i="3"/>
  <c r="BE195" i="3"/>
  <c r="AA195" i="3"/>
  <c r="AA193" i="3" s="1"/>
  <c r="Y195" i="3"/>
  <c r="W195" i="3"/>
  <c r="BK195" i="3"/>
  <c r="N195" i="3"/>
  <c r="BF195" i="3" s="1"/>
  <c r="BI194" i="3"/>
  <c r="BH194" i="3"/>
  <c r="BG194" i="3"/>
  <c r="BE194" i="3"/>
  <c r="AA194" i="3"/>
  <c r="Y194" i="3"/>
  <c r="Y193" i="3" s="1"/>
  <c r="W194" i="3"/>
  <c r="W193" i="3"/>
  <c r="BK194" i="3"/>
  <c r="BK193" i="3"/>
  <c r="N193" i="3"/>
  <c r="N92" i="3" s="1"/>
  <c r="N194" i="3"/>
  <c r="BF194" i="3"/>
  <c r="BI192" i="3"/>
  <c r="BH192" i="3"/>
  <c r="BG192" i="3"/>
  <c r="BE192" i="3"/>
  <c r="AA192" i="3"/>
  <c r="Y192" i="3"/>
  <c r="W192" i="3"/>
  <c r="BK192" i="3"/>
  <c r="N192" i="3"/>
  <c r="BF192" i="3" s="1"/>
  <c r="BI191" i="3"/>
  <c r="BH191" i="3"/>
  <c r="BG191" i="3"/>
  <c r="BE191" i="3"/>
  <c r="AA191" i="3"/>
  <c r="Y191" i="3"/>
  <c r="W191" i="3"/>
  <c r="BK191" i="3"/>
  <c r="N191" i="3"/>
  <c r="BF191" i="3" s="1"/>
  <c r="BI190" i="3"/>
  <c r="BH190" i="3"/>
  <c r="BG190" i="3"/>
  <c r="BE190" i="3"/>
  <c r="AA190" i="3"/>
  <c r="Y190" i="3"/>
  <c r="W190" i="3"/>
  <c r="BK190" i="3"/>
  <c r="N190" i="3"/>
  <c r="BF190" i="3"/>
  <c r="BI189" i="3"/>
  <c r="BH189" i="3"/>
  <c r="BG189" i="3"/>
  <c r="BE189" i="3"/>
  <c r="AA189" i="3"/>
  <c r="Y189" i="3"/>
  <c r="W189" i="3"/>
  <c r="BK189" i="3"/>
  <c r="N189" i="3"/>
  <c r="BF189" i="3" s="1"/>
  <c r="BI188" i="3"/>
  <c r="BH188" i="3"/>
  <c r="BG188" i="3"/>
  <c r="BE188" i="3"/>
  <c r="AA188" i="3"/>
  <c r="Y188" i="3"/>
  <c r="W188" i="3"/>
  <c r="BK188" i="3"/>
  <c r="N188" i="3"/>
  <c r="BF188" i="3" s="1"/>
  <c r="BI187" i="3"/>
  <c r="BH187" i="3"/>
  <c r="BG187" i="3"/>
  <c r="BE187" i="3"/>
  <c r="AA187" i="3"/>
  <c r="Y187" i="3"/>
  <c r="W187" i="3"/>
  <c r="BK187" i="3"/>
  <c r="N187" i="3"/>
  <c r="BF187" i="3"/>
  <c r="BI186" i="3"/>
  <c r="BH186" i="3"/>
  <c r="BG186" i="3"/>
  <c r="BE186" i="3"/>
  <c r="AA186" i="3"/>
  <c r="Y186" i="3"/>
  <c r="W186" i="3"/>
  <c r="BK186" i="3"/>
  <c r="N186" i="3"/>
  <c r="BF186" i="3" s="1"/>
  <c r="BI185" i="3"/>
  <c r="BH185" i="3"/>
  <c r="BG185" i="3"/>
  <c r="BE185" i="3"/>
  <c r="AA185" i="3"/>
  <c r="Y185" i="3"/>
  <c r="W185" i="3"/>
  <c r="BK185" i="3"/>
  <c r="N185" i="3"/>
  <c r="BF185" i="3"/>
  <c r="BI184" i="3"/>
  <c r="BH184" i="3"/>
  <c r="BG184" i="3"/>
  <c r="BE184" i="3"/>
  <c r="AA184" i="3"/>
  <c r="Y184" i="3"/>
  <c r="W184" i="3"/>
  <c r="BK184" i="3"/>
  <c r="N184" i="3"/>
  <c r="BF184" i="3" s="1"/>
  <c r="BI183" i="3"/>
  <c r="BH183" i="3"/>
  <c r="BG183" i="3"/>
  <c r="BE183" i="3"/>
  <c r="AA183" i="3"/>
  <c r="Y183" i="3"/>
  <c r="W183" i="3"/>
  <c r="BK183" i="3"/>
  <c r="N183" i="3"/>
  <c r="BF183" i="3" s="1"/>
  <c r="BI182" i="3"/>
  <c r="BH182" i="3"/>
  <c r="BG182" i="3"/>
  <c r="BE182" i="3"/>
  <c r="AA182" i="3"/>
  <c r="Y182" i="3"/>
  <c r="W182" i="3"/>
  <c r="BK182" i="3"/>
  <c r="N182" i="3"/>
  <c r="BF182" i="3"/>
  <c r="BI181" i="3"/>
  <c r="BH181" i="3"/>
  <c r="BG181" i="3"/>
  <c r="BE181" i="3"/>
  <c r="AA181" i="3"/>
  <c r="Y181" i="3"/>
  <c r="W181" i="3"/>
  <c r="BK181" i="3"/>
  <c r="N181" i="3"/>
  <c r="BF181" i="3" s="1"/>
  <c r="BI180" i="3"/>
  <c r="BH180" i="3"/>
  <c r="BG180" i="3"/>
  <c r="BE180" i="3"/>
  <c r="AA180" i="3"/>
  <c r="Y180" i="3"/>
  <c r="W180" i="3"/>
  <c r="BK180" i="3"/>
  <c r="N180" i="3"/>
  <c r="BF180" i="3" s="1"/>
  <c r="BI179" i="3"/>
  <c r="BH179" i="3"/>
  <c r="BG179" i="3"/>
  <c r="BE179" i="3"/>
  <c r="AA179" i="3"/>
  <c r="Y179" i="3"/>
  <c r="W179" i="3"/>
  <c r="BK179" i="3"/>
  <c r="N179" i="3"/>
  <c r="BF179" i="3" s="1"/>
  <c r="BI178" i="3"/>
  <c r="BH178" i="3"/>
  <c r="BG178" i="3"/>
  <c r="BE178" i="3"/>
  <c r="AA178" i="3"/>
  <c r="Y178" i="3"/>
  <c r="W178" i="3"/>
  <c r="BK178" i="3"/>
  <c r="N178" i="3"/>
  <c r="BF178" i="3"/>
  <c r="BI177" i="3"/>
  <c r="BH177" i="3"/>
  <c r="BG177" i="3"/>
  <c r="BE177" i="3"/>
  <c r="AA177" i="3"/>
  <c r="Y177" i="3"/>
  <c r="W177" i="3"/>
  <c r="BK177" i="3"/>
  <c r="N177" i="3"/>
  <c r="BF177" i="3" s="1"/>
  <c r="BI176" i="3"/>
  <c r="BH176" i="3"/>
  <c r="BG176" i="3"/>
  <c r="BE176" i="3"/>
  <c r="AA176" i="3"/>
  <c r="Y176" i="3"/>
  <c r="W176" i="3"/>
  <c r="BK176" i="3"/>
  <c r="N176" i="3"/>
  <c r="BF176" i="3" s="1"/>
  <c r="BI175" i="3"/>
  <c r="BH175" i="3"/>
  <c r="BG175" i="3"/>
  <c r="BE175" i="3"/>
  <c r="AA175" i="3"/>
  <c r="Y175" i="3"/>
  <c r="W175" i="3"/>
  <c r="BK175" i="3"/>
  <c r="N175" i="3"/>
  <c r="BF175" i="3"/>
  <c r="BI174" i="3"/>
  <c r="BH174" i="3"/>
  <c r="BG174" i="3"/>
  <c r="BE174" i="3"/>
  <c r="AA174" i="3"/>
  <c r="Y174" i="3"/>
  <c r="W174" i="3"/>
  <c r="BK174" i="3"/>
  <c r="N174" i="3"/>
  <c r="BF174" i="3" s="1"/>
  <c r="BI173" i="3"/>
  <c r="BH173" i="3"/>
  <c r="BG173" i="3"/>
  <c r="BE173" i="3"/>
  <c r="AA173" i="3"/>
  <c r="Y173" i="3"/>
  <c r="W173" i="3"/>
  <c r="BK173" i="3"/>
  <c r="N173" i="3"/>
  <c r="BF173" i="3"/>
  <c r="BI172" i="3"/>
  <c r="BH172" i="3"/>
  <c r="BG172" i="3"/>
  <c r="BE172" i="3"/>
  <c r="AA172" i="3"/>
  <c r="Y172" i="3"/>
  <c r="W172" i="3"/>
  <c r="BK172" i="3"/>
  <c r="N172" i="3"/>
  <c r="BF172" i="3" s="1"/>
  <c r="BI171" i="3"/>
  <c r="BH171" i="3"/>
  <c r="BG171" i="3"/>
  <c r="BE171" i="3"/>
  <c r="AA171" i="3"/>
  <c r="Y171" i="3"/>
  <c r="W171" i="3"/>
  <c r="BK171" i="3"/>
  <c r="N171" i="3"/>
  <c r="BF171" i="3" s="1"/>
  <c r="BI170" i="3"/>
  <c r="BH170" i="3"/>
  <c r="BG170" i="3"/>
  <c r="BE170" i="3"/>
  <c r="AA170" i="3"/>
  <c r="Y170" i="3"/>
  <c r="W170" i="3"/>
  <c r="BK170" i="3"/>
  <c r="N170" i="3"/>
  <c r="BF170" i="3"/>
  <c r="BI169" i="3"/>
  <c r="BH169" i="3"/>
  <c r="BG169" i="3"/>
  <c r="BE169" i="3"/>
  <c r="AA169" i="3"/>
  <c r="Y169" i="3"/>
  <c r="W169" i="3"/>
  <c r="BK169" i="3"/>
  <c r="N169" i="3"/>
  <c r="BF169" i="3"/>
  <c r="BI168" i="3"/>
  <c r="BH168" i="3"/>
  <c r="BG168" i="3"/>
  <c r="BE168" i="3"/>
  <c r="AA168" i="3"/>
  <c r="Y168" i="3"/>
  <c r="W168" i="3"/>
  <c r="BK168" i="3"/>
  <c r="N168" i="3"/>
  <c r="BF168" i="3" s="1"/>
  <c r="BI167" i="3"/>
  <c r="BH167" i="3"/>
  <c r="BG167" i="3"/>
  <c r="BE167" i="3"/>
  <c r="AA167" i="3"/>
  <c r="Y167" i="3"/>
  <c r="W167" i="3"/>
  <c r="BK167" i="3"/>
  <c r="N167" i="3"/>
  <c r="BF167" i="3" s="1"/>
  <c r="BI166" i="3"/>
  <c r="BH166" i="3"/>
  <c r="BG166" i="3"/>
  <c r="BE166" i="3"/>
  <c r="AA166" i="3"/>
  <c r="Y166" i="3"/>
  <c r="W166" i="3"/>
  <c r="BK166" i="3"/>
  <c r="N166" i="3"/>
  <c r="BF166" i="3"/>
  <c r="BI165" i="3"/>
  <c r="BH165" i="3"/>
  <c r="BG165" i="3"/>
  <c r="BE165" i="3"/>
  <c r="AA165" i="3"/>
  <c r="Y165" i="3"/>
  <c r="W165" i="3"/>
  <c r="BK165" i="3"/>
  <c r="N165" i="3"/>
  <c r="BF165" i="3" s="1"/>
  <c r="BI164" i="3"/>
  <c r="BH164" i="3"/>
  <c r="BG164" i="3"/>
  <c r="BE164" i="3"/>
  <c r="AA164" i="3"/>
  <c r="Y164" i="3"/>
  <c r="W164" i="3"/>
  <c r="BK164" i="3"/>
  <c r="N164" i="3"/>
  <c r="BF164" i="3" s="1"/>
  <c r="BI163" i="3"/>
  <c r="BH163" i="3"/>
  <c r="BG163" i="3"/>
  <c r="BE163" i="3"/>
  <c r="AA163" i="3"/>
  <c r="Y163" i="3"/>
  <c r="W163" i="3"/>
  <c r="BK163" i="3"/>
  <c r="N163" i="3"/>
  <c r="BF163" i="3"/>
  <c r="BI162" i="3"/>
  <c r="BH162" i="3"/>
  <c r="BG162" i="3"/>
  <c r="BE162" i="3"/>
  <c r="AA162" i="3"/>
  <c r="Y162" i="3"/>
  <c r="W162" i="3"/>
  <c r="BK162" i="3"/>
  <c r="N162" i="3"/>
  <c r="BF162" i="3" s="1"/>
  <c r="BI161" i="3"/>
  <c r="BH161" i="3"/>
  <c r="BG161" i="3"/>
  <c r="BE161" i="3"/>
  <c r="AA161" i="3"/>
  <c r="Y161" i="3"/>
  <c r="W161" i="3"/>
  <c r="BK161" i="3"/>
  <c r="N161" i="3"/>
  <c r="BF161" i="3"/>
  <c r="BI160" i="3"/>
  <c r="BH160" i="3"/>
  <c r="BG160" i="3"/>
  <c r="BE160" i="3"/>
  <c r="AA160" i="3"/>
  <c r="Y160" i="3"/>
  <c r="W160" i="3"/>
  <c r="BK160" i="3"/>
  <c r="N160" i="3"/>
  <c r="BF160" i="3" s="1"/>
  <c r="BI159" i="3"/>
  <c r="BH159" i="3"/>
  <c r="BG159" i="3"/>
  <c r="BE159" i="3"/>
  <c r="AA159" i="3"/>
  <c r="Y159" i="3"/>
  <c r="W159" i="3"/>
  <c r="BK159" i="3"/>
  <c r="N159" i="3"/>
  <c r="BF159" i="3" s="1"/>
  <c r="BI158" i="3"/>
  <c r="BH158" i="3"/>
  <c r="BG158" i="3"/>
  <c r="BE158" i="3"/>
  <c r="AA158" i="3"/>
  <c r="Y158" i="3"/>
  <c r="W158" i="3"/>
  <c r="BK158" i="3"/>
  <c r="N158" i="3"/>
  <c r="BF158" i="3"/>
  <c r="BI157" i="3"/>
  <c r="BH157" i="3"/>
  <c r="BG157" i="3"/>
  <c r="BE157" i="3"/>
  <c r="AA157" i="3"/>
  <c r="Y157" i="3"/>
  <c r="W157" i="3"/>
  <c r="BK157" i="3"/>
  <c r="N157" i="3"/>
  <c r="BF157" i="3"/>
  <c r="BI156" i="3"/>
  <c r="BH156" i="3"/>
  <c r="BG156" i="3"/>
  <c r="BE156" i="3"/>
  <c r="AA156" i="3"/>
  <c r="Y156" i="3"/>
  <c r="W156" i="3"/>
  <c r="BK156" i="3"/>
  <c r="N156" i="3"/>
  <c r="BF156" i="3" s="1"/>
  <c r="BI155" i="3"/>
  <c r="BH155" i="3"/>
  <c r="BG155" i="3"/>
  <c r="BE155" i="3"/>
  <c r="AA155" i="3"/>
  <c r="Y155" i="3"/>
  <c r="W155" i="3"/>
  <c r="BK155" i="3"/>
  <c r="N155" i="3"/>
  <c r="BF155" i="3" s="1"/>
  <c r="BI154" i="3"/>
  <c r="BH154" i="3"/>
  <c r="BG154" i="3"/>
  <c r="BE154" i="3"/>
  <c r="AA154" i="3"/>
  <c r="Y154" i="3"/>
  <c r="W154" i="3"/>
  <c r="BK154" i="3"/>
  <c r="N154" i="3"/>
  <c r="BF154" i="3"/>
  <c r="BI153" i="3"/>
  <c r="BH153" i="3"/>
  <c r="BG153" i="3"/>
  <c r="BE153" i="3"/>
  <c r="AA153" i="3"/>
  <c r="Y153" i="3"/>
  <c r="W153" i="3"/>
  <c r="BK153" i="3"/>
  <c r="N153" i="3"/>
  <c r="BF153" i="3" s="1"/>
  <c r="BI152" i="3"/>
  <c r="BH152" i="3"/>
  <c r="BG152" i="3"/>
  <c r="BE152" i="3"/>
  <c r="AA152" i="3"/>
  <c r="Y152" i="3"/>
  <c r="W152" i="3"/>
  <c r="BK152" i="3"/>
  <c r="N152" i="3"/>
  <c r="BF152" i="3"/>
  <c r="BI151" i="3"/>
  <c r="BH151" i="3"/>
  <c r="BG151" i="3"/>
  <c r="BE151" i="3"/>
  <c r="AA151" i="3"/>
  <c r="Y151" i="3"/>
  <c r="W151" i="3"/>
  <c r="BK151" i="3"/>
  <c r="N151" i="3"/>
  <c r="BF151" i="3"/>
  <c r="BI150" i="3"/>
  <c r="BH150" i="3"/>
  <c r="BG150" i="3"/>
  <c r="BE150" i="3"/>
  <c r="AA150" i="3"/>
  <c r="Y150" i="3"/>
  <c r="W150" i="3"/>
  <c r="BK150" i="3"/>
  <c r="N150" i="3"/>
  <c r="BF150" i="3" s="1"/>
  <c r="BI149" i="3"/>
  <c r="BH149" i="3"/>
  <c r="BG149" i="3"/>
  <c r="BE149" i="3"/>
  <c r="AA149" i="3"/>
  <c r="Y149" i="3"/>
  <c r="W149" i="3"/>
  <c r="BK149" i="3"/>
  <c r="N149" i="3"/>
  <c r="BF149" i="3"/>
  <c r="BI148" i="3"/>
  <c r="BH148" i="3"/>
  <c r="BG148" i="3"/>
  <c r="BE148" i="3"/>
  <c r="AA148" i="3"/>
  <c r="Y148" i="3"/>
  <c r="W148" i="3"/>
  <c r="BK148" i="3"/>
  <c r="N148" i="3"/>
  <c r="BF148" i="3" s="1"/>
  <c r="BI147" i="3"/>
  <c r="BH147" i="3"/>
  <c r="BG147" i="3"/>
  <c r="BE147" i="3"/>
  <c r="AA147" i="3"/>
  <c r="Y147" i="3"/>
  <c r="W147" i="3"/>
  <c r="BK147" i="3"/>
  <c r="N147" i="3"/>
  <c r="BF147" i="3" s="1"/>
  <c r="BI146" i="3"/>
  <c r="BH146" i="3"/>
  <c r="BG146" i="3"/>
  <c r="BE146" i="3"/>
  <c r="AA146" i="3"/>
  <c r="Y146" i="3"/>
  <c r="W146" i="3"/>
  <c r="BK146" i="3"/>
  <c r="N146" i="3"/>
  <c r="BF146" i="3"/>
  <c r="BI145" i="3"/>
  <c r="BH145" i="3"/>
  <c r="BG145" i="3"/>
  <c r="BE145" i="3"/>
  <c r="AA145" i="3"/>
  <c r="Y145" i="3"/>
  <c r="W145" i="3"/>
  <c r="BK145" i="3"/>
  <c r="N145" i="3"/>
  <c r="BF145" i="3"/>
  <c r="BI144" i="3"/>
  <c r="BH144" i="3"/>
  <c r="BG144" i="3"/>
  <c r="BE144" i="3"/>
  <c r="AA144" i="3"/>
  <c r="Y144" i="3"/>
  <c r="W144" i="3"/>
  <c r="BK144" i="3"/>
  <c r="N144" i="3"/>
  <c r="BF144" i="3" s="1"/>
  <c r="BI143" i="3"/>
  <c r="BH143" i="3"/>
  <c r="BG143" i="3"/>
  <c r="BE143" i="3"/>
  <c r="AA143" i="3"/>
  <c r="Y143" i="3"/>
  <c r="W143" i="3"/>
  <c r="BK143" i="3"/>
  <c r="N143" i="3"/>
  <c r="BF143" i="3" s="1"/>
  <c r="BI142" i="3"/>
  <c r="BH142" i="3"/>
  <c r="BG142" i="3"/>
  <c r="BE142" i="3"/>
  <c r="AA142" i="3"/>
  <c r="Y142" i="3"/>
  <c r="W142" i="3"/>
  <c r="BK142" i="3"/>
  <c r="N142" i="3"/>
  <c r="BF142" i="3"/>
  <c r="BI141" i="3"/>
  <c r="BH141" i="3"/>
  <c r="BG141" i="3"/>
  <c r="BE141" i="3"/>
  <c r="AA141" i="3"/>
  <c r="Y141" i="3"/>
  <c r="W141" i="3"/>
  <c r="BK141" i="3"/>
  <c r="N141" i="3"/>
  <c r="BF141" i="3" s="1"/>
  <c r="BI140" i="3"/>
  <c r="BH140" i="3"/>
  <c r="BG140" i="3"/>
  <c r="BE140" i="3"/>
  <c r="AA140" i="3"/>
  <c r="Y140" i="3"/>
  <c r="W140" i="3"/>
  <c r="BK140" i="3"/>
  <c r="N140" i="3"/>
  <c r="BF140" i="3"/>
  <c r="BI139" i="3"/>
  <c r="BH139" i="3"/>
  <c r="BG139" i="3"/>
  <c r="BE139" i="3"/>
  <c r="AA139" i="3"/>
  <c r="Y139" i="3"/>
  <c r="W139" i="3"/>
  <c r="BK139" i="3"/>
  <c r="N139" i="3"/>
  <c r="BF139" i="3"/>
  <c r="BI138" i="3"/>
  <c r="BH138" i="3"/>
  <c r="BG138" i="3"/>
  <c r="BE138" i="3"/>
  <c r="AA138" i="3"/>
  <c r="Y138" i="3"/>
  <c r="W138" i="3"/>
  <c r="BK138" i="3"/>
  <c r="N138" i="3"/>
  <c r="BF138" i="3" s="1"/>
  <c r="BI137" i="3"/>
  <c r="BH137" i="3"/>
  <c r="BG137" i="3"/>
  <c r="BE137" i="3"/>
  <c r="AA137" i="3"/>
  <c r="Y137" i="3"/>
  <c r="W137" i="3"/>
  <c r="BK137" i="3"/>
  <c r="N137" i="3"/>
  <c r="BF137" i="3"/>
  <c r="BI136" i="3"/>
  <c r="BH136" i="3"/>
  <c r="BG136" i="3"/>
  <c r="BE136" i="3"/>
  <c r="AA136" i="3"/>
  <c r="Y136" i="3"/>
  <c r="W136" i="3"/>
  <c r="BK136" i="3"/>
  <c r="N136" i="3"/>
  <c r="BF136" i="3" s="1"/>
  <c r="BI135" i="3"/>
  <c r="BH135" i="3"/>
  <c r="BG135" i="3"/>
  <c r="BE135" i="3"/>
  <c r="AA135" i="3"/>
  <c r="Y135" i="3"/>
  <c r="W135" i="3"/>
  <c r="BK135" i="3"/>
  <c r="N135" i="3"/>
  <c r="BF135" i="3" s="1"/>
  <c r="BI134" i="3"/>
  <c r="BH134" i="3"/>
  <c r="BG134" i="3"/>
  <c r="BE134" i="3"/>
  <c r="AA134" i="3"/>
  <c r="Y134" i="3"/>
  <c r="W134" i="3"/>
  <c r="BK134" i="3"/>
  <c r="N134" i="3"/>
  <c r="BF134" i="3"/>
  <c r="BI133" i="3"/>
  <c r="BH133" i="3"/>
  <c r="BG133" i="3"/>
  <c r="BE133" i="3"/>
  <c r="AA133" i="3"/>
  <c r="Y133" i="3"/>
  <c r="W133" i="3"/>
  <c r="BK133" i="3"/>
  <c r="N133" i="3"/>
  <c r="BF133" i="3"/>
  <c r="BI132" i="3"/>
  <c r="BH132" i="3"/>
  <c r="BG132" i="3"/>
  <c r="BE132" i="3"/>
  <c r="AA132" i="3"/>
  <c r="Y132" i="3"/>
  <c r="W132" i="3"/>
  <c r="BK132" i="3"/>
  <c r="N132" i="3"/>
  <c r="BF132" i="3" s="1"/>
  <c r="BI131" i="3"/>
  <c r="BH131" i="3"/>
  <c r="BG131" i="3"/>
  <c r="BE131" i="3"/>
  <c r="AA131" i="3"/>
  <c r="Y131" i="3"/>
  <c r="W131" i="3"/>
  <c r="BK131" i="3"/>
  <c r="N131" i="3"/>
  <c r="BF131" i="3" s="1"/>
  <c r="BI130" i="3"/>
  <c r="BH130" i="3"/>
  <c r="BG130" i="3"/>
  <c r="BE130" i="3"/>
  <c r="AA130" i="3"/>
  <c r="Y130" i="3"/>
  <c r="W130" i="3"/>
  <c r="BK130" i="3"/>
  <c r="N130" i="3"/>
  <c r="BF130" i="3"/>
  <c r="BI129" i="3"/>
  <c r="BH129" i="3"/>
  <c r="BG129" i="3"/>
  <c r="BE129" i="3"/>
  <c r="AA129" i="3"/>
  <c r="Y129" i="3"/>
  <c r="W129" i="3"/>
  <c r="BK129" i="3"/>
  <c r="N129" i="3"/>
  <c r="BF129" i="3" s="1"/>
  <c r="BI128" i="3"/>
  <c r="BH128" i="3"/>
  <c r="BG128" i="3"/>
  <c r="BE128" i="3"/>
  <c r="AA128" i="3"/>
  <c r="Y128" i="3"/>
  <c r="W128" i="3"/>
  <c r="BK128" i="3"/>
  <c r="N128" i="3"/>
  <c r="BF128" i="3"/>
  <c r="BI127" i="3"/>
  <c r="BH127" i="3"/>
  <c r="BG127" i="3"/>
  <c r="BE127" i="3"/>
  <c r="AA127" i="3"/>
  <c r="Y127" i="3"/>
  <c r="W127" i="3"/>
  <c r="BK127" i="3"/>
  <c r="N127" i="3"/>
  <c r="BF127" i="3"/>
  <c r="BI126" i="3"/>
  <c r="BH126" i="3"/>
  <c r="BG126" i="3"/>
  <c r="BE126" i="3"/>
  <c r="AA126" i="3"/>
  <c r="Y126" i="3"/>
  <c r="W126" i="3"/>
  <c r="BK126" i="3"/>
  <c r="N126" i="3"/>
  <c r="BF126" i="3" s="1"/>
  <c r="BI125" i="3"/>
  <c r="BH125" i="3"/>
  <c r="BG125" i="3"/>
  <c r="BE125" i="3"/>
  <c r="AA125" i="3"/>
  <c r="Y125" i="3"/>
  <c r="W125" i="3"/>
  <c r="BK125" i="3"/>
  <c r="N125" i="3"/>
  <c r="BF125" i="3"/>
  <c r="BI124" i="3"/>
  <c r="BH124" i="3"/>
  <c r="BG124" i="3"/>
  <c r="BE124" i="3"/>
  <c r="AA124" i="3"/>
  <c r="Y124" i="3"/>
  <c r="W124" i="3"/>
  <c r="BK124" i="3"/>
  <c r="N124" i="3"/>
  <c r="BF124" i="3" s="1"/>
  <c r="BI123" i="3"/>
  <c r="BH123" i="3"/>
  <c r="BG123" i="3"/>
  <c r="BE123" i="3"/>
  <c r="AA123" i="3"/>
  <c r="Y123" i="3"/>
  <c r="W123" i="3"/>
  <c r="BK123" i="3"/>
  <c r="N123" i="3"/>
  <c r="BF123" i="3" s="1"/>
  <c r="BI122" i="3"/>
  <c r="BH122" i="3"/>
  <c r="BG122" i="3"/>
  <c r="BE122" i="3"/>
  <c r="AA122" i="3"/>
  <c r="Y122" i="3"/>
  <c r="W122" i="3"/>
  <c r="BK122" i="3"/>
  <c r="N122" i="3"/>
  <c r="BF122" i="3"/>
  <c r="BI121" i="3"/>
  <c r="BH121" i="3"/>
  <c r="BG121" i="3"/>
  <c r="BE121" i="3"/>
  <c r="AA121" i="3"/>
  <c r="Y121" i="3"/>
  <c r="W121" i="3"/>
  <c r="BK121" i="3"/>
  <c r="N121" i="3"/>
  <c r="BF121" i="3"/>
  <c r="BI120" i="3"/>
  <c r="BH120" i="3"/>
  <c r="BG120" i="3"/>
  <c r="BE120" i="3"/>
  <c r="AA120" i="3"/>
  <c r="Y120" i="3"/>
  <c r="W120" i="3"/>
  <c r="BK120" i="3"/>
  <c r="N120" i="3"/>
  <c r="BF120" i="3" s="1"/>
  <c r="BI119" i="3"/>
  <c r="BH119" i="3"/>
  <c r="BG119" i="3"/>
  <c r="BE119" i="3"/>
  <c r="AA119" i="3"/>
  <c r="Y119" i="3"/>
  <c r="W119" i="3"/>
  <c r="BK119" i="3"/>
  <c r="N119" i="3"/>
  <c r="BF119" i="3" s="1"/>
  <c r="BI118" i="3"/>
  <c r="BH118" i="3"/>
  <c r="BG118" i="3"/>
  <c r="BE118" i="3"/>
  <c r="AA118" i="3"/>
  <c r="Y118" i="3"/>
  <c r="W118" i="3"/>
  <c r="BK118" i="3"/>
  <c r="N118" i="3"/>
  <c r="BF118" i="3"/>
  <c r="BI117" i="3"/>
  <c r="H37" i="3" s="1"/>
  <c r="BD90" i="1" s="1"/>
  <c r="BH117" i="3"/>
  <c r="BG117" i="3"/>
  <c r="H35" i="3"/>
  <c r="BB90" i="1" s="1"/>
  <c r="BE117" i="3"/>
  <c r="AA117" i="3"/>
  <c r="AA116" i="3" s="1"/>
  <c r="AA115" i="3" s="1"/>
  <c r="AA114" i="3" s="1"/>
  <c r="Y117" i="3"/>
  <c r="Y116" i="3"/>
  <c r="Y115" i="3" s="1"/>
  <c r="Y114" i="3" s="1"/>
  <c r="W117" i="3"/>
  <c r="W116" i="3"/>
  <c r="W115" i="3" s="1"/>
  <c r="W114" i="3" s="1"/>
  <c r="AU90" i="1" s="1"/>
  <c r="BK117" i="3"/>
  <c r="N117" i="3"/>
  <c r="BF117" i="3" s="1"/>
  <c r="M111" i="3"/>
  <c r="F108" i="3"/>
  <c r="F106" i="3"/>
  <c r="M29" i="3"/>
  <c r="AS90" i="1" s="1"/>
  <c r="M85" i="3"/>
  <c r="F82" i="3"/>
  <c r="F80" i="3"/>
  <c r="O19" i="3"/>
  <c r="E19" i="3"/>
  <c r="M110" i="3" s="1"/>
  <c r="M84" i="3"/>
  <c r="O18" i="3"/>
  <c r="O16" i="3"/>
  <c r="E16" i="3"/>
  <c r="F111" i="3" s="1"/>
  <c r="O15" i="3"/>
  <c r="O13" i="3"/>
  <c r="E13" i="3"/>
  <c r="F110" i="3" s="1"/>
  <c r="O12" i="3"/>
  <c r="O10" i="3"/>
  <c r="M108" i="3" s="1"/>
  <c r="F6" i="3"/>
  <c r="F104" i="3" s="1"/>
  <c r="AY89" i="1"/>
  <c r="AX89" i="1"/>
  <c r="BI367" i="2"/>
  <c r="BH367" i="2"/>
  <c r="BG367" i="2"/>
  <c r="BE367" i="2"/>
  <c r="AA367" i="2"/>
  <c r="Y367" i="2"/>
  <c r="W367" i="2"/>
  <c r="BK367" i="2"/>
  <c r="N367" i="2"/>
  <c r="BF367" i="2"/>
  <c r="BI366" i="2"/>
  <c r="BH366" i="2"/>
  <c r="BG366" i="2"/>
  <c r="BE366" i="2"/>
  <c r="AA366" i="2"/>
  <c r="Y366" i="2"/>
  <c r="W366" i="2"/>
  <c r="BK366" i="2"/>
  <c r="N366" i="2"/>
  <c r="BF366" i="2" s="1"/>
  <c r="BI365" i="2"/>
  <c r="BH365" i="2"/>
  <c r="BG365" i="2"/>
  <c r="BE365" i="2"/>
  <c r="AA365" i="2"/>
  <c r="Y365" i="2"/>
  <c r="W365" i="2"/>
  <c r="BK365" i="2"/>
  <c r="N365" i="2"/>
  <c r="BF365" i="2" s="1"/>
  <c r="BI364" i="2"/>
  <c r="BH364" i="2"/>
  <c r="BG364" i="2"/>
  <c r="BE364" i="2"/>
  <c r="AA364" i="2"/>
  <c r="AA363" i="2" s="1"/>
  <c r="Y364" i="2"/>
  <c r="Y363" i="2" s="1"/>
  <c r="W364" i="2"/>
  <c r="W363" i="2" s="1"/>
  <c r="BK364" i="2"/>
  <c r="N364" i="2"/>
  <c r="BF364" i="2" s="1"/>
  <c r="BI360" i="2"/>
  <c r="BH360" i="2"/>
  <c r="BG360" i="2"/>
  <c r="BE360" i="2"/>
  <c r="AA360" i="2"/>
  <c r="AA359" i="2" s="1"/>
  <c r="Y360" i="2"/>
  <c r="Y359" i="2" s="1"/>
  <c r="W360" i="2"/>
  <c r="W359" i="2" s="1"/>
  <c r="BK360" i="2"/>
  <c r="BK359" i="2"/>
  <c r="N359" i="2"/>
  <c r="N111" i="2" s="1"/>
  <c r="N360" i="2"/>
  <c r="BF360" i="2" s="1"/>
  <c r="BI358" i="2"/>
  <c r="BH358" i="2"/>
  <c r="BG358" i="2"/>
  <c r="BE358" i="2"/>
  <c r="AA358" i="2"/>
  <c r="Y358" i="2"/>
  <c r="W358" i="2"/>
  <c r="BK358" i="2"/>
  <c r="N358" i="2"/>
  <c r="BF358" i="2" s="1"/>
  <c r="BI357" i="2"/>
  <c r="BH357" i="2"/>
  <c r="BG357" i="2"/>
  <c r="BE357" i="2"/>
  <c r="AA357" i="2"/>
  <c r="Y357" i="2"/>
  <c r="W357" i="2"/>
  <c r="BK357" i="2"/>
  <c r="N357" i="2"/>
  <c r="BF357" i="2" s="1"/>
  <c r="BI356" i="2"/>
  <c r="BH356" i="2"/>
  <c r="BG356" i="2"/>
  <c r="BE356" i="2"/>
  <c r="AA356" i="2"/>
  <c r="Y356" i="2"/>
  <c r="W356" i="2"/>
  <c r="BK356" i="2"/>
  <c r="N356" i="2"/>
  <c r="BF356" i="2" s="1"/>
  <c r="BI355" i="2"/>
  <c r="BH355" i="2"/>
  <c r="BG355" i="2"/>
  <c r="BE355" i="2"/>
  <c r="AA355" i="2"/>
  <c r="Y355" i="2"/>
  <c r="W355" i="2"/>
  <c r="BK355" i="2"/>
  <c r="N355" i="2"/>
  <c r="BF355" i="2" s="1"/>
  <c r="BI354" i="2"/>
  <c r="BH354" i="2"/>
  <c r="BG354" i="2"/>
  <c r="BE354" i="2"/>
  <c r="AA354" i="2"/>
  <c r="AA352" i="2" s="1"/>
  <c r="Y354" i="2"/>
  <c r="W354" i="2"/>
  <c r="BK354" i="2"/>
  <c r="N354" i="2"/>
  <c r="BF354" i="2" s="1"/>
  <c r="BI353" i="2"/>
  <c r="BH353" i="2"/>
  <c r="BG353" i="2"/>
  <c r="BE353" i="2"/>
  <c r="AA353" i="2"/>
  <c r="Y353" i="2"/>
  <c r="Y352" i="2" s="1"/>
  <c r="W353" i="2"/>
  <c r="W352" i="2" s="1"/>
  <c r="BK353" i="2"/>
  <c r="BK352" i="2" s="1"/>
  <c r="N352" i="2" s="1"/>
  <c r="N110" i="2" s="1"/>
  <c r="N353" i="2"/>
  <c r="BF353" i="2"/>
  <c r="BI351" i="2"/>
  <c r="BH351" i="2"/>
  <c r="BG351" i="2"/>
  <c r="BE351" i="2"/>
  <c r="AA351" i="2"/>
  <c r="Y351" i="2"/>
  <c r="W351" i="2"/>
  <c r="BK351" i="2"/>
  <c r="N351" i="2"/>
  <c r="BF351" i="2" s="1"/>
  <c r="BI350" i="2"/>
  <c r="BH350" i="2"/>
  <c r="BG350" i="2"/>
  <c r="BE350" i="2"/>
  <c r="AA350" i="2"/>
  <c r="Y350" i="2"/>
  <c r="W350" i="2"/>
  <c r="BK350" i="2"/>
  <c r="N350" i="2"/>
  <c r="BF350" i="2" s="1"/>
  <c r="BI349" i="2"/>
  <c r="BH349" i="2"/>
  <c r="BG349" i="2"/>
  <c r="BE349" i="2"/>
  <c r="AA349" i="2"/>
  <c r="Y349" i="2"/>
  <c r="W349" i="2"/>
  <c r="BK349" i="2"/>
  <c r="N349" i="2"/>
  <c r="BF349" i="2" s="1"/>
  <c r="BI348" i="2"/>
  <c r="BH348" i="2"/>
  <c r="BG348" i="2"/>
  <c r="BE348" i="2"/>
  <c r="AA348" i="2"/>
  <c r="Y348" i="2"/>
  <c r="W348" i="2"/>
  <c r="BK348" i="2"/>
  <c r="N348" i="2"/>
  <c r="BF348" i="2" s="1"/>
  <c r="BI347" i="2"/>
  <c r="BH347" i="2"/>
  <c r="BG347" i="2"/>
  <c r="BE347" i="2"/>
  <c r="AA347" i="2"/>
  <c r="Y347" i="2"/>
  <c r="W347" i="2"/>
  <c r="BK347" i="2"/>
  <c r="N347" i="2"/>
  <c r="BF347" i="2"/>
  <c r="BI346" i="2"/>
  <c r="BH346" i="2"/>
  <c r="BG346" i="2"/>
  <c r="BE346" i="2"/>
  <c r="AA346" i="2"/>
  <c r="Y346" i="2"/>
  <c r="W346" i="2"/>
  <c r="BK346" i="2"/>
  <c r="N346" i="2"/>
  <c r="BF346" i="2" s="1"/>
  <c r="BI345" i="2"/>
  <c r="BH345" i="2"/>
  <c r="BG345" i="2"/>
  <c r="BE345" i="2"/>
  <c r="AA345" i="2"/>
  <c r="AA344" i="2" s="1"/>
  <c r="Y345" i="2"/>
  <c r="Y344" i="2" s="1"/>
  <c r="W345" i="2"/>
  <c r="W344" i="2" s="1"/>
  <c r="BK345" i="2"/>
  <c r="N345" i="2"/>
  <c r="BF345" i="2"/>
  <c r="BI343" i="2"/>
  <c r="BH343" i="2"/>
  <c r="BG343" i="2"/>
  <c r="BE343" i="2"/>
  <c r="AA343" i="2"/>
  <c r="Y343" i="2"/>
  <c r="W343" i="2"/>
  <c r="BK343" i="2"/>
  <c r="N343" i="2"/>
  <c r="BF343" i="2" s="1"/>
  <c r="BI342" i="2"/>
  <c r="BH342" i="2"/>
  <c r="BG342" i="2"/>
  <c r="BE342" i="2"/>
  <c r="AA342" i="2"/>
  <c r="Y342" i="2"/>
  <c r="W342" i="2"/>
  <c r="BK342" i="2"/>
  <c r="N342" i="2"/>
  <c r="BF342" i="2" s="1"/>
  <c r="BI341" i="2"/>
  <c r="BH341" i="2"/>
  <c r="BG341" i="2"/>
  <c r="BE341" i="2"/>
  <c r="AA341" i="2"/>
  <c r="Y341" i="2"/>
  <c r="W341" i="2"/>
  <c r="BK341" i="2"/>
  <c r="N341" i="2"/>
  <c r="BF341" i="2" s="1"/>
  <c r="BI340" i="2"/>
  <c r="BH340" i="2"/>
  <c r="BG340" i="2"/>
  <c r="BE340" i="2"/>
  <c r="AA340" i="2"/>
  <c r="Y340" i="2"/>
  <c r="W340" i="2"/>
  <c r="BK340" i="2"/>
  <c r="N340" i="2"/>
  <c r="BF340" i="2" s="1"/>
  <c r="BI339" i="2"/>
  <c r="BH339" i="2"/>
  <c r="BG339" i="2"/>
  <c r="BE339" i="2"/>
  <c r="AA339" i="2"/>
  <c r="Y339" i="2"/>
  <c r="W339" i="2"/>
  <c r="BK339" i="2"/>
  <c r="N339" i="2"/>
  <c r="BF339" i="2" s="1"/>
  <c r="BI338" i="2"/>
  <c r="BH338" i="2"/>
  <c r="BG338" i="2"/>
  <c r="BE338" i="2"/>
  <c r="AA338" i="2"/>
  <c r="Y338" i="2"/>
  <c r="W338" i="2"/>
  <c r="BK338" i="2"/>
  <c r="N338" i="2"/>
  <c r="BF338" i="2" s="1"/>
  <c r="BI337" i="2"/>
  <c r="BH337" i="2"/>
  <c r="BG337" i="2"/>
  <c r="BE337" i="2"/>
  <c r="AA337" i="2"/>
  <c r="Y337" i="2"/>
  <c r="W337" i="2"/>
  <c r="BK337" i="2"/>
  <c r="N337" i="2"/>
  <c r="BF337" i="2"/>
  <c r="BI336" i="2"/>
  <c r="BH336" i="2"/>
  <c r="BG336" i="2"/>
  <c r="BE336" i="2"/>
  <c r="AA336" i="2"/>
  <c r="Y336" i="2"/>
  <c r="W336" i="2"/>
  <c r="BK336" i="2"/>
  <c r="N336" i="2"/>
  <c r="BF336" i="2" s="1"/>
  <c r="BI335" i="2"/>
  <c r="BH335" i="2"/>
  <c r="BG335" i="2"/>
  <c r="BE335" i="2"/>
  <c r="AA335" i="2"/>
  <c r="Y335" i="2"/>
  <c r="W335" i="2"/>
  <c r="BK335" i="2"/>
  <c r="N335" i="2"/>
  <c r="BF335" i="2" s="1"/>
  <c r="BI334" i="2"/>
  <c r="BH334" i="2"/>
  <c r="BG334" i="2"/>
  <c r="BE334" i="2"/>
  <c r="AA334" i="2"/>
  <c r="Y334" i="2"/>
  <c r="W334" i="2"/>
  <c r="BK334" i="2"/>
  <c r="N334" i="2"/>
  <c r="BF334" i="2" s="1"/>
  <c r="BI333" i="2"/>
  <c r="BH333" i="2"/>
  <c r="BG333" i="2"/>
  <c r="BE333" i="2"/>
  <c r="AA333" i="2"/>
  <c r="Y333" i="2"/>
  <c r="W333" i="2"/>
  <c r="BK333" i="2"/>
  <c r="N333" i="2"/>
  <c r="BF333" i="2" s="1"/>
  <c r="BI332" i="2"/>
  <c r="BH332" i="2"/>
  <c r="BG332" i="2"/>
  <c r="BE332" i="2"/>
  <c r="AA332" i="2"/>
  <c r="Y332" i="2"/>
  <c r="W332" i="2"/>
  <c r="BK332" i="2"/>
  <c r="N332" i="2"/>
  <c r="BF332" i="2" s="1"/>
  <c r="BI331" i="2"/>
  <c r="BH331" i="2"/>
  <c r="BG331" i="2"/>
  <c r="BE331" i="2"/>
  <c r="AA331" i="2"/>
  <c r="Y331" i="2"/>
  <c r="W331" i="2"/>
  <c r="BK331" i="2"/>
  <c r="N331" i="2"/>
  <c r="BF331" i="2"/>
  <c r="BI330" i="2"/>
  <c r="BH330" i="2"/>
  <c r="BG330" i="2"/>
  <c r="BE330" i="2"/>
  <c r="AA330" i="2"/>
  <c r="Y330" i="2"/>
  <c r="W330" i="2"/>
  <c r="BK330" i="2"/>
  <c r="N330" i="2"/>
  <c r="BF330" i="2" s="1"/>
  <c r="BI329" i="2"/>
  <c r="BH329" i="2"/>
  <c r="BG329" i="2"/>
  <c r="BE329" i="2"/>
  <c r="AA329" i="2"/>
  <c r="AA328" i="2" s="1"/>
  <c r="Y329" i="2"/>
  <c r="Y328" i="2" s="1"/>
  <c r="W329" i="2"/>
  <c r="W328" i="2" s="1"/>
  <c r="BK329" i="2"/>
  <c r="BK328" i="2" s="1"/>
  <c r="N328" i="2" s="1"/>
  <c r="N108" i="2" s="1"/>
  <c r="N329" i="2"/>
  <c r="BF329" i="2" s="1"/>
  <c r="BI327" i="2"/>
  <c r="BH327" i="2"/>
  <c r="BG327" i="2"/>
  <c r="BE327" i="2"/>
  <c r="AA327" i="2"/>
  <c r="Y327" i="2"/>
  <c r="W327" i="2"/>
  <c r="BK327" i="2"/>
  <c r="N327" i="2"/>
  <c r="BF327" i="2"/>
  <c r="BI326" i="2"/>
  <c r="BH326" i="2"/>
  <c r="BG326" i="2"/>
  <c r="BE326" i="2"/>
  <c r="AA326" i="2"/>
  <c r="Y326" i="2"/>
  <c r="W326" i="2"/>
  <c r="BK326" i="2"/>
  <c r="N326" i="2"/>
  <c r="BF326" i="2" s="1"/>
  <c r="BI325" i="2"/>
  <c r="BH325" i="2"/>
  <c r="BG325" i="2"/>
  <c r="BE325" i="2"/>
  <c r="AA325" i="2"/>
  <c r="Y325" i="2"/>
  <c r="W325" i="2"/>
  <c r="BK325" i="2"/>
  <c r="N325" i="2"/>
  <c r="BF325" i="2" s="1"/>
  <c r="BI324" i="2"/>
  <c r="BH324" i="2"/>
  <c r="BG324" i="2"/>
  <c r="BE324" i="2"/>
  <c r="AA324" i="2"/>
  <c r="Y324" i="2"/>
  <c r="W324" i="2"/>
  <c r="BK324" i="2"/>
  <c r="N324" i="2"/>
  <c r="BF324" i="2"/>
  <c r="BI323" i="2"/>
  <c r="BH323" i="2"/>
  <c r="BG323" i="2"/>
  <c r="BE323" i="2"/>
  <c r="AA323" i="2"/>
  <c r="Y323" i="2"/>
  <c r="W323" i="2"/>
  <c r="BK323" i="2"/>
  <c r="N323" i="2"/>
  <c r="BF323" i="2" s="1"/>
  <c r="BI322" i="2"/>
  <c r="BH322" i="2"/>
  <c r="BG322" i="2"/>
  <c r="BE322" i="2"/>
  <c r="AA322" i="2"/>
  <c r="Y322" i="2"/>
  <c r="W322" i="2"/>
  <c r="BK322" i="2"/>
  <c r="N322" i="2"/>
  <c r="BF322" i="2" s="1"/>
  <c r="BI321" i="2"/>
  <c r="BH321" i="2"/>
  <c r="BG321" i="2"/>
  <c r="BE321" i="2"/>
  <c r="AA321" i="2"/>
  <c r="Y321" i="2"/>
  <c r="W321" i="2"/>
  <c r="BK321" i="2"/>
  <c r="N321" i="2"/>
  <c r="BF321" i="2"/>
  <c r="BI320" i="2"/>
  <c r="BH320" i="2"/>
  <c r="BG320" i="2"/>
  <c r="BE320" i="2"/>
  <c r="AA320" i="2"/>
  <c r="Y320" i="2"/>
  <c r="W320" i="2"/>
  <c r="BK320" i="2"/>
  <c r="N320" i="2"/>
  <c r="BF320" i="2" s="1"/>
  <c r="BI319" i="2"/>
  <c r="BH319" i="2"/>
  <c r="BG319" i="2"/>
  <c r="BE319" i="2"/>
  <c r="AA319" i="2"/>
  <c r="Y319" i="2"/>
  <c r="W319" i="2"/>
  <c r="BK319" i="2"/>
  <c r="N319" i="2"/>
  <c r="BF319" i="2" s="1"/>
  <c r="BI318" i="2"/>
  <c r="BH318" i="2"/>
  <c r="BG318" i="2"/>
  <c r="BE318" i="2"/>
  <c r="AA318" i="2"/>
  <c r="Y318" i="2"/>
  <c r="W318" i="2"/>
  <c r="BK318" i="2"/>
  <c r="N318" i="2"/>
  <c r="BF318" i="2"/>
  <c r="BI317" i="2"/>
  <c r="BH317" i="2"/>
  <c r="BG317" i="2"/>
  <c r="BE317" i="2"/>
  <c r="AA317" i="2"/>
  <c r="Y317" i="2"/>
  <c r="W317" i="2"/>
  <c r="BK317" i="2"/>
  <c r="N317" i="2"/>
  <c r="BF317" i="2" s="1"/>
  <c r="BI316" i="2"/>
  <c r="BH316" i="2"/>
  <c r="BG316" i="2"/>
  <c r="BE316" i="2"/>
  <c r="AA316" i="2"/>
  <c r="Y316" i="2"/>
  <c r="W316" i="2"/>
  <c r="BK316" i="2"/>
  <c r="N316" i="2"/>
  <c r="BF316" i="2" s="1"/>
  <c r="BI315" i="2"/>
  <c r="BH315" i="2"/>
  <c r="BG315" i="2"/>
  <c r="BE315" i="2"/>
  <c r="AA315" i="2"/>
  <c r="AA313" i="2" s="1"/>
  <c r="Y315" i="2"/>
  <c r="W315" i="2"/>
  <c r="BK315" i="2"/>
  <c r="N315" i="2"/>
  <c r="BF315" i="2"/>
  <c r="BI314" i="2"/>
  <c r="BH314" i="2"/>
  <c r="BG314" i="2"/>
  <c r="BE314" i="2"/>
  <c r="AA314" i="2"/>
  <c r="Y314" i="2"/>
  <c r="Y313" i="2" s="1"/>
  <c r="W314" i="2"/>
  <c r="W313" i="2" s="1"/>
  <c r="BK314" i="2"/>
  <c r="N314" i="2"/>
  <c r="BF314" i="2"/>
  <c r="BI312" i="2"/>
  <c r="BH312" i="2"/>
  <c r="BG312" i="2"/>
  <c r="BE312" i="2"/>
  <c r="AA312" i="2"/>
  <c r="Y312" i="2"/>
  <c r="W312" i="2"/>
  <c r="BK312" i="2"/>
  <c r="N312" i="2"/>
  <c r="BF312" i="2" s="1"/>
  <c r="BI311" i="2"/>
  <c r="BH311" i="2"/>
  <c r="BG311" i="2"/>
  <c r="BE311" i="2"/>
  <c r="AA311" i="2"/>
  <c r="Y311" i="2"/>
  <c r="W311" i="2"/>
  <c r="BK311" i="2"/>
  <c r="N311" i="2"/>
  <c r="BF311" i="2" s="1"/>
  <c r="BI310" i="2"/>
  <c r="BH310" i="2"/>
  <c r="BG310" i="2"/>
  <c r="BE310" i="2"/>
  <c r="AA310" i="2"/>
  <c r="Y310" i="2"/>
  <c r="W310" i="2"/>
  <c r="BK310" i="2"/>
  <c r="N310" i="2"/>
  <c r="BF310" i="2" s="1"/>
  <c r="BI309" i="2"/>
  <c r="BH309" i="2"/>
  <c r="BG309" i="2"/>
  <c r="BE309" i="2"/>
  <c r="AA309" i="2"/>
  <c r="Y309" i="2"/>
  <c r="W309" i="2"/>
  <c r="BK309" i="2"/>
  <c r="N309" i="2"/>
  <c r="BF309" i="2" s="1"/>
  <c r="BI308" i="2"/>
  <c r="BH308" i="2"/>
  <c r="BG308" i="2"/>
  <c r="BE308" i="2"/>
  <c r="AA308" i="2"/>
  <c r="Y308" i="2"/>
  <c r="W308" i="2"/>
  <c r="BK308" i="2"/>
  <c r="N308" i="2"/>
  <c r="BF308" i="2" s="1"/>
  <c r="BI307" i="2"/>
  <c r="BH307" i="2"/>
  <c r="BG307" i="2"/>
  <c r="BE307" i="2"/>
  <c r="AA307" i="2"/>
  <c r="Y307" i="2"/>
  <c r="W307" i="2"/>
  <c r="W304" i="2" s="1"/>
  <c r="BK307" i="2"/>
  <c r="N307" i="2"/>
  <c r="BF307" i="2" s="1"/>
  <c r="BI306" i="2"/>
  <c r="BH306" i="2"/>
  <c r="BG306" i="2"/>
  <c r="BE306" i="2"/>
  <c r="AA306" i="2"/>
  <c r="Y306" i="2"/>
  <c r="W306" i="2"/>
  <c r="BK306" i="2"/>
  <c r="N306" i="2"/>
  <c r="BF306" i="2" s="1"/>
  <c r="BI305" i="2"/>
  <c r="BH305" i="2"/>
  <c r="BG305" i="2"/>
  <c r="BE305" i="2"/>
  <c r="AA305" i="2"/>
  <c r="AA304" i="2" s="1"/>
  <c r="Y305" i="2"/>
  <c r="Y304" i="2" s="1"/>
  <c r="W305" i="2"/>
  <c r="BK305" i="2"/>
  <c r="BK304" i="2" s="1"/>
  <c r="N304" i="2" s="1"/>
  <c r="N106" i="2" s="1"/>
  <c r="N305" i="2"/>
  <c r="BF305" i="2" s="1"/>
  <c r="BI303" i="2"/>
  <c r="BH303" i="2"/>
  <c r="BG303" i="2"/>
  <c r="BE303" i="2"/>
  <c r="AA303" i="2"/>
  <c r="Y303" i="2"/>
  <c r="W303" i="2"/>
  <c r="BK303" i="2"/>
  <c r="N303" i="2"/>
  <c r="BF303" i="2" s="1"/>
  <c r="BI302" i="2"/>
  <c r="BH302" i="2"/>
  <c r="BG302" i="2"/>
  <c r="BE302" i="2"/>
  <c r="AA302" i="2"/>
  <c r="Y302" i="2"/>
  <c r="W302" i="2"/>
  <c r="BK302" i="2"/>
  <c r="N302" i="2"/>
  <c r="BF302" i="2" s="1"/>
  <c r="BI301" i="2"/>
  <c r="BH301" i="2"/>
  <c r="BG301" i="2"/>
  <c r="BE301" i="2"/>
  <c r="AA301" i="2"/>
  <c r="Y301" i="2"/>
  <c r="W301" i="2"/>
  <c r="BK301" i="2"/>
  <c r="N301" i="2"/>
  <c r="BF301" i="2"/>
  <c r="BI300" i="2"/>
  <c r="BH300" i="2"/>
  <c r="BG300" i="2"/>
  <c r="BE300" i="2"/>
  <c r="AA300" i="2"/>
  <c r="Y300" i="2"/>
  <c r="W300" i="2"/>
  <c r="BK300" i="2"/>
  <c r="N300" i="2"/>
  <c r="BF300" i="2" s="1"/>
  <c r="BI299" i="2"/>
  <c r="BH299" i="2"/>
  <c r="BG299" i="2"/>
  <c r="BE299" i="2"/>
  <c r="AA299" i="2"/>
  <c r="Y299" i="2"/>
  <c r="W299" i="2"/>
  <c r="BK299" i="2"/>
  <c r="N299" i="2"/>
  <c r="BF299" i="2" s="1"/>
  <c r="BI298" i="2"/>
  <c r="BH298" i="2"/>
  <c r="BG298" i="2"/>
  <c r="BE298" i="2"/>
  <c r="AA298" i="2"/>
  <c r="Y298" i="2"/>
  <c r="W298" i="2"/>
  <c r="BK298" i="2"/>
  <c r="N298" i="2"/>
  <c r="BF298" i="2"/>
  <c r="BI297" i="2"/>
  <c r="BH297" i="2"/>
  <c r="BG297" i="2"/>
  <c r="BE297" i="2"/>
  <c r="AA297" i="2"/>
  <c r="Y297" i="2"/>
  <c r="W297" i="2"/>
  <c r="BK297" i="2"/>
  <c r="N297" i="2"/>
  <c r="BF297" i="2" s="1"/>
  <c r="BI296" i="2"/>
  <c r="BH296" i="2"/>
  <c r="BG296" i="2"/>
  <c r="BE296" i="2"/>
  <c r="AA296" i="2"/>
  <c r="Y296" i="2"/>
  <c r="W296" i="2"/>
  <c r="BK296" i="2"/>
  <c r="N296" i="2"/>
  <c r="BF296" i="2" s="1"/>
  <c r="BI295" i="2"/>
  <c r="BH295" i="2"/>
  <c r="BG295" i="2"/>
  <c r="BE295" i="2"/>
  <c r="AA295" i="2"/>
  <c r="Y295" i="2"/>
  <c r="W295" i="2"/>
  <c r="BK295" i="2"/>
  <c r="N295" i="2"/>
  <c r="BF295" i="2"/>
  <c r="BI294" i="2"/>
  <c r="BH294" i="2"/>
  <c r="BG294" i="2"/>
  <c r="BE294" i="2"/>
  <c r="AA294" i="2"/>
  <c r="Y294" i="2"/>
  <c r="W294" i="2"/>
  <c r="BK294" i="2"/>
  <c r="N294" i="2"/>
  <c r="BF294" i="2" s="1"/>
  <c r="BI293" i="2"/>
  <c r="BH293" i="2"/>
  <c r="BG293" i="2"/>
  <c r="BE293" i="2"/>
  <c r="AA293" i="2"/>
  <c r="Y293" i="2"/>
  <c r="W293" i="2"/>
  <c r="BK293" i="2"/>
  <c r="N293" i="2"/>
  <c r="BF293" i="2" s="1"/>
  <c r="BI292" i="2"/>
  <c r="BH292" i="2"/>
  <c r="BG292" i="2"/>
  <c r="BE292" i="2"/>
  <c r="AA292" i="2"/>
  <c r="Y292" i="2"/>
  <c r="W292" i="2"/>
  <c r="BK292" i="2"/>
  <c r="N292" i="2"/>
  <c r="BF292" i="2"/>
  <c r="BI291" i="2"/>
  <c r="BH291" i="2"/>
  <c r="BG291" i="2"/>
  <c r="BE291" i="2"/>
  <c r="AA291" i="2"/>
  <c r="Y291" i="2"/>
  <c r="W291" i="2"/>
  <c r="BK291" i="2"/>
  <c r="N291" i="2"/>
  <c r="BF291" i="2" s="1"/>
  <c r="BI290" i="2"/>
  <c r="BH290" i="2"/>
  <c r="BG290" i="2"/>
  <c r="BE290" i="2"/>
  <c r="AA290" i="2"/>
  <c r="Y290" i="2"/>
  <c r="W290" i="2"/>
  <c r="BK290" i="2"/>
  <c r="N290" i="2"/>
  <c r="BF290" i="2" s="1"/>
  <c r="BI289" i="2"/>
  <c r="BH289" i="2"/>
  <c r="BG289" i="2"/>
  <c r="BE289" i="2"/>
  <c r="AA289" i="2"/>
  <c r="Y289" i="2"/>
  <c r="W289" i="2"/>
  <c r="BK289" i="2"/>
  <c r="N289" i="2"/>
  <c r="BF289" i="2"/>
  <c r="BI288" i="2"/>
  <c r="BH288" i="2"/>
  <c r="BG288" i="2"/>
  <c r="BE288" i="2"/>
  <c r="AA288" i="2"/>
  <c r="Y288" i="2"/>
  <c r="W288" i="2"/>
  <c r="BK288" i="2"/>
  <c r="N288" i="2"/>
  <c r="BF288" i="2" s="1"/>
  <c r="BI287" i="2"/>
  <c r="BH287" i="2"/>
  <c r="BG287" i="2"/>
  <c r="BE287" i="2"/>
  <c r="AA287" i="2"/>
  <c r="Y287" i="2"/>
  <c r="W287" i="2"/>
  <c r="BK287" i="2"/>
  <c r="N287" i="2"/>
  <c r="BF287" i="2" s="1"/>
  <c r="BI286" i="2"/>
  <c r="BH286" i="2"/>
  <c r="BG286" i="2"/>
  <c r="BE286" i="2"/>
  <c r="AA286" i="2"/>
  <c r="Y286" i="2"/>
  <c r="W286" i="2"/>
  <c r="BK286" i="2"/>
  <c r="N286" i="2"/>
  <c r="BF286" i="2"/>
  <c r="BI285" i="2"/>
  <c r="BH285" i="2"/>
  <c r="BG285" i="2"/>
  <c r="BE285" i="2"/>
  <c r="AA285" i="2"/>
  <c r="Y285" i="2"/>
  <c r="W285" i="2"/>
  <c r="BK285" i="2"/>
  <c r="N285" i="2"/>
  <c r="BF285" i="2" s="1"/>
  <c r="BI284" i="2"/>
  <c r="BH284" i="2"/>
  <c r="BG284" i="2"/>
  <c r="BE284" i="2"/>
  <c r="AA284" i="2"/>
  <c r="Y284" i="2"/>
  <c r="W284" i="2"/>
  <c r="BK284" i="2"/>
  <c r="N284" i="2"/>
  <c r="BF284" i="2" s="1"/>
  <c r="BI283" i="2"/>
  <c r="BH283" i="2"/>
  <c r="BG283" i="2"/>
  <c r="BE283" i="2"/>
  <c r="AA283" i="2"/>
  <c r="Y283" i="2"/>
  <c r="W283" i="2"/>
  <c r="BK283" i="2"/>
  <c r="N283" i="2"/>
  <c r="BF283" i="2"/>
  <c r="BI282" i="2"/>
  <c r="BH282" i="2"/>
  <c r="BG282" i="2"/>
  <c r="BE282" i="2"/>
  <c r="AA282" i="2"/>
  <c r="Y282" i="2"/>
  <c r="W282" i="2"/>
  <c r="BK282" i="2"/>
  <c r="N282" i="2"/>
  <c r="BF282" i="2"/>
  <c r="BI281" i="2"/>
  <c r="BH281" i="2"/>
  <c r="BG281" i="2"/>
  <c r="BE281" i="2"/>
  <c r="AA281" i="2"/>
  <c r="Y281" i="2"/>
  <c r="W281" i="2"/>
  <c r="BK281" i="2"/>
  <c r="N281" i="2"/>
  <c r="BF281" i="2" s="1"/>
  <c r="BI280" i="2"/>
  <c r="BH280" i="2"/>
  <c r="BG280" i="2"/>
  <c r="BE280" i="2"/>
  <c r="AA280" i="2"/>
  <c r="AA278" i="2" s="1"/>
  <c r="Y280" i="2"/>
  <c r="W280" i="2"/>
  <c r="BK280" i="2"/>
  <c r="N280" i="2"/>
  <c r="BF280" i="2" s="1"/>
  <c r="BI279" i="2"/>
  <c r="BH279" i="2"/>
  <c r="BG279" i="2"/>
  <c r="BE279" i="2"/>
  <c r="AA279" i="2"/>
  <c r="Y279" i="2"/>
  <c r="Y278" i="2" s="1"/>
  <c r="W279" i="2"/>
  <c r="W278" i="2" s="1"/>
  <c r="BK279" i="2"/>
  <c r="N279" i="2"/>
  <c r="BF279" i="2"/>
  <c r="BI277" i="2"/>
  <c r="BH277" i="2"/>
  <c r="BG277" i="2"/>
  <c r="BE277" i="2"/>
  <c r="AA277" i="2"/>
  <c r="Y277" i="2"/>
  <c r="W277" i="2"/>
  <c r="BK277" i="2"/>
  <c r="N277" i="2"/>
  <c r="BF277" i="2" s="1"/>
  <c r="BI276" i="2"/>
  <c r="BH276" i="2"/>
  <c r="BG276" i="2"/>
  <c r="BE276" i="2"/>
  <c r="AA276" i="2"/>
  <c r="AA274" i="2" s="1"/>
  <c r="Y276" i="2"/>
  <c r="W276" i="2"/>
  <c r="BK276" i="2"/>
  <c r="BK274" i="2" s="1"/>
  <c r="N274" i="2" s="1"/>
  <c r="N104" i="2" s="1"/>
  <c r="N276" i="2"/>
  <c r="BF276" i="2"/>
  <c r="BI275" i="2"/>
  <c r="BH275" i="2"/>
  <c r="BG275" i="2"/>
  <c r="BE275" i="2"/>
  <c r="AA275" i="2"/>
  <c r="Y275" i="2"/>
  <c r="Y274" i="2" s="1"/>
  <c r="W275" i="2"/>
  <c r="W274" i="2" s="1"/>
  <c r="BK275" i="2"/>
  <c r="N275" i="2"/>
  <c r="BF275" i="2"/>
  <c r="BI273" i="2"/>
  <c r="BH273" i="2"/>
  <c r="BG273" i="2"/>
  <c r="BE273" i="2"/>
  <c r="AA273" i="2"/>
  <c r="Y273" i="2"/>
  <c r="W273" i="2"/>
  <c r="BK273" i="2"/>
  <c r="N273" i="2"/>
  <c r="BF273" i="2" s="1"/>
  <c r="BI272" i="2"/>
  <c r="BH272" i="2"/>
  <c r="BG272" i="2"/>
  <c r="BE272" i="2"/>
  <c r="AA272" i="2"/>
  <c r="AA270" i="2" s="1"/>
  <c r="Y272" i="2"/>
  <c r="W272" i="2"/>
  <c r="BK272" i="2"/>
  <c r="N272" i="2"/>
  <c r="BF272" i="2"/>
  <c r="BI271" i="2"/>
  <c r="BH271" i="2"/>
  <c r="BG271" i="2"/>
  <c r="BE271" i="2"/>
  <c r="AA271" i="2"/>
  <c r="Y271" i="2"/>
  <c r="Y270" i="2" s="1"/>
  <c r="W271" i="2"/>
  <c r="W270" i="2" s="1"/>
  <c r="BK271" i="2"/>
  <c r="N271" i="2"/>
  <c r="BF271" i="2" s="1"/>
  <c r="BI269" i="2"/>
  <c r="BH269" i="2"/>
  <c r="BG269" i="2"/>
  <c r="BE269" i="2"/>
  <c r="AA269" i="2"/>
  <c r="Y269" i="2"/>
  <c r="W269" i="2"/>
  <c r="BK269" i="2"/>
  <c r="N269" i="2"/>
  <c r="BF269" i="2" s="1"/>
  <c r="BI268" i="2"/>
  <c r="BH268" i="2"/>
  <c r="BG268" i="2"/>
  <c r="BE268" i="2"/>
  <c r="AA268" i="2"/>
  <c r="Y268" i="2"/>
  <c r="W268" i="2"/>
  <c r="BK268" i="2"/>
  <c r="N268" i="2"/>
  <c r="BF268" i="2"/>
  <c r="BI267" i="2"/>
  <c r="BH267" i="2"/>
  <c r="BG267" i="2"/>
  <c r="BE267" i="2"/>
  <c r="AA267" i="2"/>
  <c r="Y267" i="2"/>
  <c r="W267" i="2"/>
  <c r="BK267" i="2"/>
  <c r="N267" i="2"/>
  <c r="BF267" i="2" s="1"/>
  <c r="BI266" i="2"/>
  <c r="BH266" i="2"/>
  <c r="BG266" i="2"/>
  <c r="BE266" i="2"/>
  <c r="AA266" i="2"/>
  <c r="Y266" i="2"/>
  <c r="W266" i="2"/>
  <c r="BK266" i="2"/>
  <c r="N266" i="2"/>
  <c r="BF266" i="2"/>
  <c r="BI265" i="2"/>
  <c r="BH265" i="2"/>
  <c r="BG265" i="2"/>
  <c r="BE265" i="2"/>
  <c r="AA265" i="2"/>
  <c r="Y265" i="2"/>
  <c r="W265" i="2"/>
  <c r="BK265" i="2"/>
  <c r="N265" i="2"/>
  <c r="BF265" i="2" s="1"/>
  <c r="BI264" i="2"/>
  <c r="BH264" i="2"/>
  <c r="BG264" i="2"/>
  <c r="BE264" i="2"/>
  <c r="AA264" i="2"/>
  <c r="Y264" i="2"/>
  <c r="W264" i="2"/>
  <c r="W261" i="2" s="1"/>
  <c r="BK264" i="2"/>
  <c r="N264" i="2"/>
  <c r="BF264" i="2" s="1"/>
  <c r="BI263" i="2"/>
  <c r="BH263" i="2"/>
  <c r="BG263" i="2"/>
  <c r="BE263" i="2"/>
  <c r="AA263" i="2"/>
  <c r="AA261" i="2" s="1"/>
  <c r="Y263" i="2"/>
  <c r="W263" i="2"/>
  <c r="BK263" i="2"/>
  <c r="N263" i="2"/>
  <c r="BF263" i="2" s="1"/>
  <c r="BI262" i="2"/>
  <c r="BH262" i="2"/>
  <c r="BG262" i="2"/>
  <c r="BE262" i="2"/>
  <c r="AA262" i="2"/>
  <c r="Y262" i="2"/>
  <c r="Y261" i="2" s="1"/>
  <c r="W262" i="2"/>
  <c r="BK262" i="2"/>
  <c r="N262" i="2"/>
  <c r="BF262" i="2" s="1"/>
  <c r="BI260" i="2"/>
  <c r="BH260" i="2"/>
  <c r="BG260" i="2"/>
  <c r="BE260" i="2"/>
  <c r="AA260" i="2"/>
  <c r="Y260" i="2"/>
  <c r="W260" i="2"/>
  <c r="BK260" i="2"/>
  <c r="N260" i="2"/>
  <c r="BF260" i="2"/>
  <c r="BI259" i="2"/>
  <c r="BH259" i="2"/>
  <c r="BG259" i="2"/>
  <c r="BE259" i="2"/>
  <c r="AA259" i="2"/>
  <c r="Y259" i="2"/>
  <c r="W259" i="2"/>
  <c r="BK259" i="2"/>
  <c r="N259" i="2"/>
  <c r="BF259" i="2" s="1"/>
  <c r="BI258" i="2"/>
  <c r="BH258" i="2"/>
  <c r="BG258" i="2"/>
  <c r="BE258" i="2"/>
  <c r="AA258" i="2"/>
  <c r="Y258" i="2"/>
  <c r="W258" i="2"/>
  <c r="BK258" i="2"/>
  <c r="N258" i="2"/>
  <c r="BF258" i="2" s="1"/>
  <c r="BI257" i="2"/>
  <c r="BH257" i="2"/>
  <c r="BG257" i="2"/>
  <c r="BE257" i="2"/>
  <c r="AA257" i="2"/>
  <c r="Y257" i="2"/>
  <c r="W257" i="2"/>
  <c r="BK257" i="2"/>
  <c r="N257" i="2"/>
  <c r="BF257" i="2" s="1"/>
  <c r="BI256" i="2"/>
  <c r="BH256" i="2"/>
  <c r="BG256" i="2"/>
  <c r="BE256" i="2"/>
  <c r="AA256" i="2"/>
  <c r="Y256" i="2"/>
  <c r="Y252" i="2" s="1"/>
  <c r="W256" i="2"/>
  <c r="BK256" i="2"/>
  <c r="N256" i="2"/>
  <c r="BF256" i="2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N254" i="2"/>
  <c r="BF254" i="2"/>
  <c r="BI253" i="2"/>
  <c r="BH253" i="2"/>
  <c r="BG253" i="2"/>
  <c r="BE253" i="2"/>
  <c r="AA253" i="2"/>
  <c r="AA252" i="2" s="1"/>
  <c r="Y253" i="2"/>
  <c r="W253" i="2"/>
  <c r="W252" i="2" s="1"/>
  <c r="BK253" i="2"/>
  <c r="BK252" i="2" s="1"/>
  <c r="N252" i="2" s="1"/>
  <c r="N101" i="2" s="1"/>
  <c r="N253" i="2"/>
  <c r="BF253" i="2"/>
  <c r="BI251" i="2"/>
  <c r="BH251" i="2"/>
  <c r="BG251" i="2"/>
  <c r="BE251" i="2"/>
  <c r="AA251" i="2"/>
  <c r="AA249" i="2" s="1"/>
  <c r="Y251" i="2"/>
  <c r="W251" i="2"/>
  <c r="BK251" i="2"/>
  <c r="BK249" i="2" s="1"/>
  <c r="N249" i="2" s="1"/>
  <c r="N100" i="2" s="1"/>
  <c r="N251" i="2"/>
  <c r="BF251" i="2" s="1"/>
  <c r="BI250" i="2"/>
  <c r="BH250" i="2"/>
  <c r="BG250" i="2"/>
  <c r="BE250" i="2"/>
  <c r="AA250" i="2"/>
  <c r="Y250" i="2"/>
  <c r="Y249" i="2" s="1"/>
  <c r="W250" i="2"/>
  <c r="W249" i="2"/>
  <c r="BK250" i="2"/>
  <c r="N250" i="2"/>
  <c r="BF250" i="2"/>
  <c r="BI248" i="2"/>
  <c r="BH248" i="2"/>
  <c r="BG248" i="2"/>
  <c r="BE248" i="2"/>
  <c r="AA248" i="2"/>
  <c r="Y248" i="2"/>
  <c r="W248" i="2"/>
  <c r="BK248" i="2"/>
  <c r="N248" i="2"/>
  <c r="BF248" i="2"/>
  <c r="BI247" i="2"/>
  <c r="BH247" i="2"/>
  <c r="BG247" i="2"/>
  <c r="BE247" i="2"/>
  <c r="AA247" i="2"/>
  <c r="Y247" i="2"/>
  <c r="W247" i="2"/>
  <c r="BK247" i="2"/>
  <c r="N247" i="2"/>
  <c r="BF247" i="2"/>
  <c r="BI246" i="2"/>
  <c r="BH246" i="2"/>
  <c r="BG246" i="2"/>
  <c r="BE246" i="2"/>
  <c r="AA246" i="2"/>
  <c r="Y246" i="2"/>
  <c r="W246" i="2"/>
  <c r="BK246" i="2"/>
  <c r="N246" i="2"/>
  <c r="BF246" i="2"/>
  <c r="BI245" i="2"/>
  <c r="BH245" i="2"/>
  <c r="BG245" i="2"/>
  <c r="BE245" i="2"/>
  <c r="AA245" i="2"/>
  <c r="Y245" i="2"/>
  <c r="W245" i="2"/>
  <c r="BK245" i="2"/>
  <c r="N245" i="2"/>
  <c r="BF245" i="2" s="1"/>
  <c r="BI244" i="2"/>
  <c r="BH244" i="2"/>
  <c r="BG244" i="2"/>
  <c r="BE244" i="2"/>
  <c r="AA244" i="2"/>
  <c r="Y244" i="2"/>
  <c r="W244" i="2"/>
  <c r="BK244" i="2"/>
  <c r="N244" i="2"/>
  <c r="BF244" i="2" s="1"/>
  <c r="BI243" i="2"/>
  <c r="BH243" i="2"/>
  <c r="BG243" i="2"/>
  <c r="BE243" i="2"/>
  <c r="AA243" i="2"/>
  <c r="Y243" i="2"/>
  <c r="W243" i="2"/>
  <c r="BK243" i="2"/>
  <c r="N243" i="2"/>
  <c r="BF243" i="2" s="1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N241" i="2"/>
  <c r="BF241" i="2"/>
  <c r="BI240" i="2"/>
  <c r="BH240" i="2"/>
  <c r="BG240" i="2"/>
  <c r="BE240" i="2"/>
  <c r="AA240" i="2"/>
  <c r="Y240" i="2"/>
  <c r="W240" i="2"/>
  <c r="W237" i="2" s="1"/>
  <c r="BK240" i="2"/>
  <c r="N240" i="2"/>
  <c r="BF240" i="2"/>
  <c r="BI239" i="2"/>
  <c r="BH239" i="2"/>
  <c r="BG239" i="2"/>
  <c r="BE239" i="2"/>
  <c r="AA239" i="2"/>
  <c r="AA237" i="2" s="1"/>
  <c r="Y239" i="2"/>
  <c r="W239" i="2"/>
  <c r="BK239" i="2"/>
  <c r="N239" i="2"/>
  <c r="BF239" i="2" s="1"/>
  <c r="BI238" i="2"/>
  <c r="BH238" i="2"/>
  <c r="BG238" i="2"/>
  <c r="BE238" i="2"/>
  <c r="AA238" i="2"/>
  <c r="Y238" i="2"/>
  <c r="Y237" i="2" s="1"/>
  <c r="W238" i="2"/>
  <c r="BK238" i="2"/>
  <c r="N238" i="2"/>
  <c r="BF238" i="2" s="1"/>
  <c r="BI236" i="2"/>
  <c r="BH236" i="2"/>
  <c r="BG236" i="2"/>
  <c r="BE236" i="2"/>
  <c r="AA236" i="2"/>
  <c r="Y236" i="2"/>
  <c r="W236" i="2"/>
  <c r="BK236" i="2"/>
  <c r="N236" i="2"/>
  <c r="BF236" i="2"/>
  <c r="BI235" i="2"/>
  <c r="BH235" i="2"/>
  <c r="BG235" i="2"/>
  <c r="BE235" i="2"/>
  <c r="AA235" i="2"/>
  <c r="Y235" i="2"/>
  <c r="W235" i="2"/>
  <c r="BK235" i="2"/>
  <c r="N235" i="2"/>
  <c r="BF235" i="2" s="1"/>
  <c r="BI234" i="2"/>
  <c r="BH234" i="2"/>
  <c r="BG234" i="2"/>
  <c r="BE234" i="2"/>
  <c r="AA234" i="2"/>
  <c r="Y234" i="2"/>
  <c r="Y231" i="2" s="1"/>
  <c r="W234" i="2"/>
  <c r="W231" i="2" s="1"/>
  <c r="BK234" i="2"/>
  <c r="N234" i="2"/>
  <c r="BF234" i="2"/>
  <c r="BI233" i="2"/>
  <c r="BH233" i="2"/>
  <c r="BG233" i="2"/>
  <c r="BE233" i="2"/>
  <c r="AA233" i="2"/>
  <c r="Y233" i="2"/>
  <c r="W233" i="2"/>
  <c r="BK233" i="2"/>
  <c r="N233" i="2"/>
  <c r="BF233" i="2" s="1"/>
  <c r="BI232" i="2"/>
  <c r="BH232" i="2"/>
  <c r="BG232" i="2"/>
  <c r="BE232" i="2"/>
  <c r="AA232" i="2"/>
  <c r="AA231" i="2"/>
  <c r="Y232" i="2"/>
  <c r="W232" i="2"/>
  <c r="BK232" i="2"/>
  <c r="N232" i="2"/>
  <c r="BF232" i="2"/>
  <c r="BI230" i="2"/>
  <c r="BH230" i="2"/>
  <c r="BG230" i="2"/>
  <c r="BE230" i="2"/>
  <c r="AA230" i="2"/>
  <c r="Y230" i="2"/>
  <c r="W230" i="2"/>
  <c r="BK230" i="2"/>
  <c r="N230" i="2"/>
  <c r="BF230" i="2" s="1"/>
  <c r="BI229" i="2"/>
  <c r="BH229" i="2"/>
  <c r="BG229" i="2"/>
  <c r="BE229" i="2"/>
  <c r="AA229" i="2"/>
  <c r="Y229" i="2"/>
  <c r="W229" i="2"/>
  <c r="BK229" i="2"/>
  <c r="N229" i="2"/>
  <c r="BF229" i="2" s="1"/>
  <c r="BI228" i="2"/>
  <c r="BH228" i="2"/>
  <c r="BG228" i="2"/>
  <c r="BE228" i="2"/>
  <c r="AA228" i="2"/>
  <c r="Y228" i="2"/>
  <c r="W228" i="2"/>
  <c r="BK228" i="2"/>
  <c r="N228" i="2"/>
  <c r="BF228" i="2"/>
  <c r="BI227" i="2"/>
  <c r="BH227" i="2"/>
  <c r="BG227" i="2"/>
  <c r="BE227" i="2"/>
  <c r="AA227" i="2"/>
  <c r="Y227" i="2"/>
  <c r="W227" i="2"/>
  <c r="BK227" i="2"/>
  <c r="N227" i="2"/>
  <c r="BF227" i="2"/>
  <c r="BI226" i="2"/>
  <c r="BH226" i="2"/>
  <c r="BG226" i="2"/>
  <c r="BE226" i="2"/>
  <c r="AA226" i="2"/>
  <c r="Y226" i="2"/>
  <c r="W226" i="2"/>
  <c r="BK226" i="2"/>
  <c r="N226" i="2"/>
  <c r="BF226" i="2"/>
  <c r="BI225" i="2"/>
  <c r="BH225" i="2"/>
  <c r="BG225" i="2"/>
  <c r="BE225" i="2"/>
  <c r="AA225" i="2"/>
  <c r="Y225" i="2"/>
  <c r="W225" i="2"/>
  <c r="BK225" i="2"/>
  <c r="N225" i="2"/>
  <c r="BF225" i="2" s="1"/>
  <c r="BI224" i="2"/>
  <c r="BH224" i="2"/>
  <c r="BG224" i="2"/>
  <c r="BE224" i="2"/>
  <c r="AA224" i="2"/>
  <c r="Y224" i="2"/>
  <c r="W224" i="2"/>
  <c r="BK224" i="2"/>
  <c r="N224" i="2"/>
  <c r="BF224" i="2"/>
  <c r="BI223" i="2"/>
  <c r="BH223" i="2"/>
  <c r="BG223" i="2"/>
  <c r="BE223" i="2"/>
  <c r="AA223" i="2"/>
  <c r="Y223" i="2"/>
  <c r="W223" i="2"/>
  <c r="BK223" i="2"/>
  <c r="N223" i="2"/>
  <c r="BF223" i="2" s="1"/>
  <c r="BI222" i="2"/>
  <c r="BH222" i="2"/>
  <c r="BG222" i="2"/>
  <c r="BE222" i="2"/>
  <c r="AA222" i="2"/>
  <c r="Y222" i="2"/>
  <c r="W222" i="2"/>
  <c r="BK222" i="2"/>
  <c r="N222" i="2"/>
  <c r="BF222" i="2"/>
  <c r="BI221" i="2"/>
  <c r="BH221" i="2"/>
  <c r="BG221" i="2"/>
  <c r="BE221" i="2"/>
  <c r="AA221" i="2"/>
  <c r="Y221" i="2"/>
  <c r="W221" i="2"/>
  <c r="BK221" i="2"/>
  <c r="N221" i="2"/>
  <c r="BF221" i="2"/>
  <c r="BI220" i="2"/>
  <c r="BH220" i="2"/>
  <c r="BG220" i="2"/>
  <c r="BE220" i="2"/>
  <c r="AA220" i="2"/>
  <c r="Y220" i="2"/>
  <c r="W220" i="2"/>
  <c r="BK220" i="2"/>
  <c r="N220" i="2"/>
  <c r="BF220" i="2"/>
  <c r="BI219" i="2"/>
  <c r="BH219" i="2"/>
  <c r="BG219" i="2"/>
  <c r="BE219" i="2"/>
  <c r="AA219" i="2"/>
  <c r="AA217" i="2" s="1"/>
  <c r="Y219" i="2"/>
  <c r="W219" i="2"/>
  <c r="BK219" i="2"/>
  <c r="N219" i="2"/>
  <c r="BF219" i="2" s="1"/>
  <c r="BI218" i="2"/>
  <c r="BH218" i="2"/>
  <c r="BG218" i="2"/>
  <c r="BE218" i="2"/>
  <c r="AA218" i="2"/>
  <c r="Y218" i="2"/>
  <c r="Y217" i="2" s="1"/>
  <c r="W218" i="2"/>
  <c r="W217" i="2" s="1"/>
  <c r="BK218" i="2"/>
  <c r="N218" i="2"/>
  <c r="BF218" i="2" s="1"/>
  <c r="BI215" i="2"/>
  <c r="BH215" i="2"/>
  <c r="BG215" i="2"/>
  <c r="BE215" i="2"/>
  <c r="AA215" i="2"/>
  <c r="AA214" i="2"/>
  <c r="Y215" i="2"/>
  <c r="Y214" i="2"/>
  <c r="W215" i="2"/>
  <c r="W214" i="2" s="1"/>
  <c r="BK215" i="2"/>
  <c r="BK214" i="2"/>
  <c r="N214" i="2"/>
  <c r="N95" i="2" s="1"/>
  <c r="N215" i="2"/>
  <c r="BF215" i="2"/>
  <c r="BI213" i="2"/>
  <c r="BH213" i="2"/>
  <c r="BG213" i="2"/>
  <c r="BE213" i="2"/>
  <c r="AA213" i="2"/>
  <c r="Y213" i="2"/>
  <c r="W213" i="2"/>
  <c r="BK213" i="2"/>
  <c r="N213" i="2"/>
  <c r="BF213" i="2" s="1"/>
  <c r="BI212" i="2"/>
  <c r="BH212" i="2"/>
  <c r="BG212" i="2"/>
  <c r="BE212" i="2"/>
  <c r="AA212" i="2"/>
  <c r="Y212" i="2"/>
  <c r="W212" i="2"/>
  <c r="BK212" i="2"/>
  <c r="N212" i="2"/>
  <c r="BF212" i="2"/>
  <c r="BI211" i="2"/>
  <c r="BH211" i="2"/>
  <c r="BG211" i="2"/>
  <c r="BE211" i="2"/>
  <c r="AA211" i="2"/>
  <c r="Y211" i="2"/>
  <c r="W211" i="2"/>
  <c r="BK211" i="2"/>
  <c r="N211" i="2"/>
  <c r="BF211" i="2" s="1"/>
  <c r="BI210" i="2"/>
  <c r="BH210" i="2"/>
  <c r="BG210" i="2"/>
  <c r="BE210" i="2"/>
  <c r="AA210" i="2"/>
  <c r="Y210" i="2"/>
  <c r="W210" i="2"/>
  <c r="BK210" i="2"/>
  <c r="N210" i="2"/>
  <c r="BF210" i="2" s="1"/>
  <c r="BI209" i="2"/>
  <c r="BH209" i="2"/>
  <c r="BG209" i="2"/>
  <c r="BE209" i="2"/>
  <c r="AA209" i="2"/>
  <c r="Y209" i="2"/>
  <c r="W209" i="2"/>
  <c r="BK209" i="2"/>
  <c r="N209" i="2"/>
  <c r="BF209" i="2"/>
  <c r="BI208" i="2"/>
  <c r="BH208" i="2"/>
  <c r="BG208" i="2"/>
  <c r="BE208" i="2"/>
  <c r="AA208" i="2"/>
  <c r="Y208" i="2"/>
  <c r="W208" i="2"/>
  <c r="BK208" i="2"/>
  <c r="N208" i="2"/>
  <c r="BF208" i="2" s="1"/>
  <c r="BI207" i="2"/>
  <c r="BH207" i="2"/>
  <c r="BG207" i="2"/>
  <c r="BE207" i="2"/>
  <c r="AA207" i="2"/>
  <c r="Y207" i="2"/>
  <c r="W207" i="2"/>
  <c r="BK207" i="2"/>
  <c r="N207" i="2"/>
  <c r="BF207" i="2" s="1"/>
  <c r="BI206" i="2"/>
  <c r="BH206" i="2"/>
  <c r="BG206" i="2"/>
  <c r="BE206" i="2"/>
  <c r="AA206" i="2"/>
  <c r="Y206" i="2"/>
  <c r="W206" i="2"/>
  <c r="BK206" i="2"/>
  <c r="N206" i="2"/>
  <c r="BF206" i="2"/>
  <c r="BI205" i="2"/>
  <c r="BH205" i="2"/>
  <c r="BG205" i="2"/>
  <c r="BE205" i="2"/>
  <c r="AA205" i="2"/>
  <c r="Y205" i="2"/>
  <c r="W205" i="2"/>
  <c r="BK205" i="2"/>
  <c r="N205" i="2"/>
  <c r="BF205" i="2" s="1"/>
  <c r="BI204" i="2"/>
  <c r="BH204" i="2"/>
  <c r="BG204" i="2"/>
  <c r="BE204" i="2"/>
  <c r="AA204" i="2"/>
  <c r="Y204" i="2"/>
  <c r="W204" i="2"/>
  <c r="BK204" i="2"/>
  <c r="N204" i="2"/>
  <c r="BF204" i="2"/>
  <c r="BI203" i="2"/>
  <c r="BH203" i="2"/>
  <c r="BG203" i="2"/>
  <c r="BE203" i="2"/>
  <c r="AA203" i="2"/>
  <c r="Y203" i="2"/>
  <c r="W203" i="2"/>
  <c r="BK203" i="2"/>
  <c r="N203" i="2"/>
  <c r="BF203" i="2" s="1"/>
  <c r="BI202" i="2"/>
  <c r="BH202" i="2"/>
  <c r="BG202" i="2"/>
  <c r="BE202" i="2"/>
  <c r="AA202" i="2"/>
  <c r="Y202" i="2"/>
  <c r="W202" i="2"/>
  <c r="BK202" i="2"/>
  <c r="N202" i="2"/>
  <c r="BF202" i="2"/>
  <c r="BI201" i="2"/>
  <c r="BH201" i="2"/>
  <c r="BG201" i="2"/>
  <c r="BE201" i="2"/>
  <c r="AA201" i="2"/>
  <c r="Y201" i="2"/>
  <c r="W201" i="2"/>
  <c r="BK201" i="2"/>
  <c r="N201" i="2"/>
  <c r="BF201" i="2" s="1"/>
  <c r="BI200" i="2"/>
  <c r="BH200" i="2"/>
  <c r="BG200" i="2"/>
  <c r="BE200" i="2"/>
  <c r="AA200" i="2"/>
  <c r="Y200" i="2"/>
  <c r="W200" i="2"/>
  <c r="BK200" i="2"/>
  <c r="N200" i="2"/>
  <c r="BF200" i="2"/>
  <c r="BI199" i="2"/>
  <c r="BH199" i="2"/>
  <c r="BG199" i="2"/>
  <c r="BE199" i="2"/>
  <c r="AA199" i="2"/>
  <c r="Y199" i="2"/>
  <c r="W199" i="2"/>
  <c r="BK199" i="2"/>
  <c r="N199" i="2"/>
  <c r="BF199" i="2"/>
  <c r="BI198" i="2"/>
  <c r="BH198" i="2"/>
  <c r="BG198" i="2"/>
  <c r="BE198" i="2"/>
  <c r="AA198" i="2"/>
  <c r="Y198" i="2"/>
  <c r="W198" i="2"/>
  <c r="BK198" i="2"/>
  <c r="N198" i="2"/>
  <c r="BF198" i="2"/>
  <c r="BI197" i="2"/>
  <c r="BH197" i="2"/>
  <c r="BG197" i="2"/>
  <c r="BE197" i="2"/>
  <c r="AA197" i="2"/>
  <c r="Y197" i="2"/>
  <c r="W197" i="2"/>
  <c r="BK197" i="2"/>
  <c r="N197" i="2"/>
  <c r="BF197" i="2"/>
  <c r="BI196" i="2"/>
  <c r="BH196" i="2"/>
  <c r="BG196" i="2"/>
  <c r="BE196" i="2"/>
  <c r="AA196" i="2"/>
  <c r="Y196" i="2"/>
  <c r="W196" i="2"/>
  <c r="BK196" i="2"/>
  <c r="N196" i="2"/>
  <c r="BF196" i="2"/>
  <c r="BI195" i="2"/>
  <c r="BH195" i="2"/>
  <c r="BG195" i="2"/>
  <c r="BE195" i="2"/>
  <c r="AA195" i="2"/>
  <c r="Y195" i="2"/>
  <c r="W195" i="2"/>
  <c r="BK195" i="2"/>
  <c r="N195" i="2"/>
  <c r="BF195" i="2" s="1"/>
  <c r="BI194" i="2"/>
  <c r="BH194" i="2"/>
  <c r="BG194" i="2"/>
  <c r="BE194" i="2"/>
  <c r="AA194" i="2"/>
  <c r="Y194" i="2"/>
  <c r="W194" i="2"/>
  <c r="BK194" i="2"/>
  <c r="N194" i="2"/>
  <c r="BF194" i="2" s="1"/>
  <c r="BI193" i="2"/>
  <c r="BH193" i="2"/>
  <c r="BG193" i="2"/>
  <c r="BE193" i="2"/>
  <c r="AA193" i="2"/>
  <c r="Y193" i="2"/>
  <c r="W193" i="2"/>
  <c r="BK193" i="2"/>
  <c r="N193" i="2"/>
  <c r="BF193" i="2"/>
  <c r="BI192" i="2"/>
  <c r="BH192" i="2"/>
  <c r="BG192" i="2"/>
  <c r="BE192" i="2"/>
  <c r="AA192" i="2"/>
  <c r="Y192" i="2"/>
  <c r="W192" i="2"/>
  <c r="BK192" i="2"/>
  <c r="N192" i="2"/>
  <c r="BF192" i="2" s="1"/>
  <c r="BI191" i="2"/>
  <c r="BH191" i="2"/>
  <c r="BG191" i="2"/>
  <c r="BE191" i="2"/>
  <c r="AA191" i="2"/>
  <c r="Y191" i="2"/>
  <c r="W191" i="2"/>
  <c r="BK191" i="2"/>
  <c r="N191" i="2"/>
  <c r="BF191" i="2"/>
  <c r="BI190" i="2"/>
  <c r="BH190" i="2"/>
  <c r="BG190" i="2"/>
  <c r="BE190" i="2"/>
  <c r="AA190" i="2"/>
  <c r="Y190" i="2"/>
  <c r="W190" i="2"/>
  <c r="BK190" i="2"/>
  <c r="N190" i="2"/>
  <c r="BF190" i="2" s="1"/>
  <c r="BI189" i="2"/>
  <c r="BH189" i="2"/>
  <c r="BG189" i="2"/>
  <c r="BE189" i="2"/>
  <c r="AA189" i="2"/>
  <c r="Y189" i="2"/>
  <c r="W189" i="2"/>
  <c r="BK189" i="2"/>
  <c r="N189" i="2"/>
  <c r="BF189" i="2" s="1"/>
  <c r="BI188" i="2"/>
  <c r="BH188" i="2"/>
  <c r="BG188" i="2"/>
  <c r="BE188" i="2"/>
  <c r="AA188" i="2"/>
  <c r="Y188" i="2"/>
  <c r="W188" i="2"/>
  <c r="BK188" i="2"/>
  <c r="N188" i="2"/>
  <c r="BF188" i="2"/>
  <c r="BI187" i="2"/>
  <c r="BH187" i="2"/>
  <c r="BG187" i="2"/>
  <c r="BE187" i="2"/>
  <c r="AA187" i="2"/>
  <c r="Y187" i="2"/>
  <c r="W187" i="2"/>
  <c r="BK187" i="2"/>
  <c r="N187" i="2"/>
  <c r="BF187" i="2"/>
  <c r="BI186" i="2"/>
  <c r="BH186" i="2"/>
  <c r="BG186" i="2"/>
  <c r="BE186" i="2"/>
  <c r="AA186" i="2"/>
  <c r="Y186" i="2"/>
  <c r="Y181" i="2" s="1"/>
  <c r="W186" i="2"/>
  <c r="BK186" i="2"/>
  <c r="N186" i="2"/>
  <c r="BF186" i="2"/>
  <c r="BI185" i="2"/>
  <c r="BH185" i="2"/>
  <c r="BG185" i="2"/>
  <c r="BE185" i="2"/>
  <c r="AA185" i="2"/>
  <c r="Y185" i="2"/>
  <c r="W185" i="2"/>
  <c r="BK185" i="2"/>
  <c r="N185" i="2"/>
  <c r="BF185" i="2"/>
  <c r="BI184" i="2"/>
  <c r="BH184" i="2"/>
  <c r="BG184" i="2"/>
  <c r="BE184" i="2"/>
  <c r="AA184" i="2"/>
  <c r="Y184" i="2"/>
  <c r="W184" i="2"/>
  <c r="BK184" i="2"/>
  <c r="N184" i="2"/>
  <c r="BF184" i="2"/>
  <c r="BI183" i="2"/>
  <c r="BH183" i="2"/>
  <c r="BG183" i="2"/>
  <c r="BE183" i="2"/>
  <c r="AA183" i="2"/>
  <c r="Y183" i="2"/>
  <c r="W183" i="2"/>
  <c r="BK183" i="2"/>
  <c r="N183" i="2"/>
  <c r="BF183" i="2" s="1"/>
  <c r="BI182" i="2"/>
  <c r="BH182" i="2"/>
  <c r="BG182" i="2"/>
  <c r="BE182" i="2"/>
  <c r="AA182" i="2"/>
  <c r="AA181" i="2"/>
  <c r="Y182" i="2"/>
  <c r="W182" i="2"/>
  <c r="W181" i="2"/>
  <c r="BK182" i="2"/>
  <c r="N182" i="2"/>
  <c r="BF182" i="2" s="1"/>
  <c r="BI180" i="2"/>
  <c r="BH180" i="2"/>
  <c r="BG180" i="2"/>
  <c r="BE180" i="2"/>
  <c r="AA180" i="2"/>
  <c r="Y180" i="2"/>
  <c r="W180" i="2"/>
  <c r="BK180" i="2"/>
  <c r="N180" i="2"/>
  <c r="BF180" i="2"/>
  <c r="BI179" i="2"/>
  <c r="BH179" i="2"/>
  <c r="BG179" i="2"/>
  <c r="BE179" i="2"/>
  <c r="AA179" i="2"/>
  <c r="Y179" i="2"/>
  <c r="W179" i="2"/>
  <c r="BK179" i="2"/>
  <c r="N179" i="2"/>
  <c r="BF179" i="2" s="1"/>
  <c r="BI178" i="2"/>
  <c r="BH178" i="2"/>
  <c r="BG178" i="2"/>
  <c r="BE178" i="2"/>
  <c r="AA178" i="2"/>
  <c r="Y178" i="2"/>
  <c r="W178" i="2"/>
  <c r="BK178" i="2"/>
  <c r="N178" i="2"/>
  <c r="BF178" i="2" s="1"/>
  <c r="BI177" i="2"/>
  <c r="BH177" i="2"/>
  <c r="BG177" i="2"/>
  <c r="BE177" i="2"/>
  <c r="AA177" i="2"/>
  <c r="Y177" i="2"/>
  <c r="W177" i="2"/>
  <c r="BK177" i="2"/>
  <c r="N177" i="2"/>
  <c r="BF177" i="2"/>
  <c r="BI176" i="2"/>
  <c r="BH176" i="2"/>
  <c r="BG176" i="2"/>
  <c r="BE176" i="2"/>
  <c r="AA176" i="2"/>
  <c r="Y176" i="2"/>
  <c r="W176" i="2"/>
  <c r="BK176" i="2"/>
  <c r="N176" i="2"/>
  <c r="BF176" i="2" s="1"/>
  <c r="BI175" i="2"/>
  <c r="BH175" i="2"/>
  <c r="BG175" i="2"/>
  <c r="BE175" i="2"/>
  <c r="AA175" i="2"/>
  <c r="Y175" i="2"/>
  <c r="W175" i="2"/>
  <c r="BK175" i="2"/>
  <c r="N175" i="2"/>
  <c r="BF175" i="2"/>
  <c r="BI174" i="2"/>
  <c r="BH174" i="2"/>
  <c r="BG174" i="2"/>
  <c r="BE174" i="2"/>
  <c r="AA174" i="2"/>
  <c r="Y174" i="2"/>
  <c r="W174" i="2"/>
  <c r="BK174" i="2"/>
  <c r="N174" i="2"/>
  <c r="BF174" i="2" s="1"/>
  <c r="BI173" i="2"/>
  <c r="BH173" i="2"/>
  <c r="BG173" i="2"/>
  <c r="BE173" i="2"/>
  <c r="AA173" i="2"/>
  <c r="Y173" i="2"/>
  <c r="W173" i="2"/>
  <c r="BK173" i="2"/>
  <c r="N173" i="2"/>
  <c r="BF173" i="2" s="1"/>
  <c r="BI172" i="2"/>
  <c r="BH172" i="2"/>
  <c r="BG172" i="2"/>
  <c r="BE172" i="2"/>
  <c r="AA172" i="2"/>
  <c r="Y172" i="2"/>
  <c r="W172" i="2"/>
  <c r="BK172" i="2"/>
  <c r="N172" i="2"/>
  <c r="BF172" i="2"/>
  <c r="BI171" i="2"/>
  <c r="BH171" i="2"/>
  <c r="BG171" i="2"/>
  <c r="BE171" i="2"/>
  <c r="AA171" i="2"/>
  <c r="Y171" i="2"/>
  <c r="W171" i="2"/>
  <c r="BK171" i="2"/>
  <c r="N171" i="2"/>
  <c r="BF171" i="2"/>
  <c r="BI170" i="2"/>
  <c r="BH170" i="2"/>
  <c r="BG170" i="2"/>
  <c r="BE170" i="2"/>
  <c r="AA170" i="2"/>
  <c r="Y170" i="2"/>
  <c r="W170" i="2"/>
  <c r="BK170" i="2"/>
  <c r="N170" i="2"/>
  <c r="BF170" i="2"/>
  <c r="BI169" i="2"/>
  <c r="BH169" i="2"/>
  <c r="BG169" i="2"/>
  <c r="BE169" i="2"/>
  <c r="AA169" i="2"/>
  <c r="Y169" i="2"/>
  <c r="W169" i="2"/>
  <c r="BK169" i="2"/>
  <c r="N169" i="2"/>
  <c r="BF169" i="2"/>
  <c r="BI168" i="2"/>
  <c r="BH168" i="2"/>
  <c r="BG168" i="2"/>
  <c r="BE168" i="2"/>
  <c r="AA168" i="2"/>
  <c r="Y168" i="2"/>
  <c r="W168" i="2"/>
  <c r="BK168" i="2"/>
  <c r="N168" i="2"/>
  <c r="BF168" i="2"/>
  <c r="BI167" i="2"/>
  <c r="BH167" i="2"/>
  <c r="BG167" i="2"/>
  <c r="BE167" i="2"/>
  <c r="AA167" i="2"/>
  <c r="Y167" i="2"/>
  <c r="W167" i="2"/>
  <c r="BK167" i="2"/>
  <c r="N167" i="2"/>
  <c r="BF167" i="2" s="1"/>
  <c r="BI166" i="2"/>
  <c r="BH166" i="2"/>
  <c r="BG166" i="2"/>
  <c r="BE166" i="2"/>
  <c r="AA166" i="2"/>
  <c r="Y166" i="2"/>
  <c r="W166" i="2"/>
  <c r="BK166" i="2"/>
  <c r="N166" i="2"/>
  <c r="BF166" i="2"/>
  <c r="BI165" i="2"/>
  <c r="BH165" i="2"/>
  <c r="BG165" i="2"/>
  <c r="BE165" i="2"/>
  <c r="AA165" i="2"/>
  <c r="Y165" i="2"/>
  <c r="W165" i="2"/>
  <c r="BK165" i="2"/>
  <c r="N165" i="2"/>
  <c r="BF165" i="2" s="1"/>
  <c r="BI164" i="2"/>
  <c r="BH164" i="2"/>
  <c r="BG164" i="2"/>
  <c r="BE164" i="2"/>
  <c r="AA164" i="2"/>
  <c r="Y164" i="2"/>
  <c r="W164" i="2"/>
  <c r="BK164" i="2"/>
  <c r="N164" i="2"/>
  <c r="BF164" i="2"/>
  <c r="BI163" i="2"/>
  <c r="BH163" i="2"/>
  <c r="BG163" i="2"/>
  <c r="BE163" i="2"/>
  <c r="AA163" i="2"/>
  <c r="Y163" i="2"/>
  <c r="W163" i="2"/>
  <c r="BK163" i="2"/>
  <c r="N163" i="2"/>
  <c r="BF163" i="2" s="1"/>
  <c r="BI162" i="2"/>
  <c r="BH162" i="2"/>
  <c r="BG162" i="2"/>
  <c r="BE162" i="2"/>
  <c r="AA162" i="2"/>
  <c r="Y162" i="2"/>
  <c r="W162" i="2"/>
  <c r="BK162" i="2"/>
  <c r="N162" i="2"/>
  <c r="BF162" i="2"/>
  <c r="BI161" i="2"/>
  <c r="BH161" i="2"/>
  <c r="BG161" i="2"/>
  <c r="BE161" i="2"/>
  <c r="AA161" i="2"/>
  <c r="Y161" i="2"/>
  <c r="W161" i="2"/>
  <c r="BK161" i="2"/>
  <c r="N161" i="2"/>
  <c r="BF161" i="2" s="1"/>
  <c r="BI160" i="2"/>
  <c r="BH160" i="2"/>
  <c r="BG160" i="2"/>
  <c r="BE160" i="2"/>
  <c r="AA160" i="2"/>
  <c r="Y160" i="2"/>
  <c r="W160" i="2"/>
  <c r="BK160" i="2"/>
  <c r="N160" i="2"/>
  <c r="BF160" i="2" s="1"/>
  <c r="BI159" i="2"/>
  <c r="BH159" i="2"/>
  <c r="BG159" i="2"/>
  <c r="BE159" i="2"/>
  <c r="AA159" i="2"/>
  <c r="Y159" i="2"/>
  <c r="W159" i="2"/>
  <c r="BK159" i="2"/>
  <c r="N159" i="2"/>
  <c r="BF159" i="2"/>
  <c r="BI158" i="2"/>
  <c r="BH158" i="2"/>
  <c r="BG158" i="2"/>
  <c r="BE158" i="2"/>
  <c r="AA158" i="2"/>
  <c r="Y158" i="2"/>
  <c r="Y154" i="2" s="1"/>
  <c r="W158" i="2"/>
  <c r="BK158" i="2"/>
  <c r="N158" i="2"/>
  <c r="BF158" i="2" s="1"/>
  <c r="BI157" i="2"/>
  <c r="BH157" i="2"/>
  <c r="BG157" i="2"/>
  <c r="BE157" i="2"/>
  <c r="AA157" i="2"/>
  <c r="Y157" i="2"/>
  <c r="W157" i="2"/>
  <c r="BK157" i="2"/>
  <c r="N157" i="2"/>
  <c r="BF157" i="2"/>
  <c r="BI156" i="2"/>
  <c r="BH156" i="2"/>
  <c r="BG156" i="2"/>
  <c r="BE156" i="2"/>
  <c r="AA156" i="2"/>
  <c r="Y156" i="2"/>
  <c r="W156" i="2"/>
  <c r="BK156" i="2"/>
  <c r="N156" i="2"/>
  <c r="BF156" i="2"/>
  <c r="BI155" i="2"/>
  <c r="BH155" i="2"/>
  <c r="BG155" i="2"/>
  <c r="BE155" i="2"/>
  <c r="AA155" i="2"/>
  <c r="AA154" i="2"/>
  <c r="Y155" i="2"/>
  <c r="W155" i="2"/>
  <c r="W154" i="2" s="1"/>
  <c r="BK155" i="2"/>
  <c r="BK154" i="2"/>
  <c r="N154" i="2" s="1"/>
  <c r="N93" i="2" s="1"/>
  <c r="N155" i="2"/>
  <c r="BF155" i="2" s="1"/>
  <c r="BI153" i="2"/>
  <c r="BH153" i="2"/>
  <c r="BG153" i="2"/>
  <c r="BE153" i="2"/>
  <c r="AA153" i="2"/>
  <c r="Y153" i="2"/>
  <c r="W153" i="2"/>
  <c r="BK153" i="2"/>
  <c r="N153" i="2"/>
  <c r="BF153" i="2"/>
  <c r="BI152" i="2"/>
  <c r="BH152" i="2"/>
  <c r="BG152" i="2"/>
  <c r="BE152" i="2"/>
  <c r="AA152" i="2"/>
  <c r="Y152" i="2"/>
  <c r="W152" i="2"/>
  <c r="BK152" i="2"/>
  <c r="N152" i="2"/>
  <c r="BF152" i="2" s="1"/>
  <c r="BI151" i="2"/>
  <c r="BH151" i="2"/>
  <c r="BG151" i="2"/>
  <c r="BE151" i="2"/>
  <c r="AA151" i="2"/>
  <c r="Y151" i="2"/>
  <c r="W151" i="2"/>
  <c r="BK151" i="2"/>
  <c r="N151" i="2"/>
  <c r="BF151" i="2" s="1"/>
  <c r="BI150" i="2"/>
  <c r="BH150" i="2"/>
  <c r="BG150" i="2"/>
  <c r="BE150" i="2"/>
  <c r="AA150" i="2"/>
  <c r="AA149" i="2"/>
  <c r="Y150" i="2"/>
  <c r="Y149" i="2"/>
  <c r="W150" i="2"/>
  <c r="W149" i="2"/>
  <c r="BK150" i="2"/>
  <c r="N150" i="2"/>
  <c r="BF150" i="2" s="1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 s="1"/>
  <c r="BI146" i="2"/>
  <c r="BH146" i="2"/>
  <c r="BG146" i="2"/>
  <c r="BE146" i="2"/>
  <c r="AA146" i="2"/>
  <c r="Y146" i="2"/>
  <c r="W146" i="2"/>
  <c r="BK146" i="2"/>
  <c r="N146" i="2"/>
  <c r="BF146" i="2"/>
  <c r="BI145" i="2"/>
  <c r="BH145" i="2"/>
  <c r="BG145" i="2"/>
  <c r="BE145" i="2"/>
  <c r="AA145" i="2"/>
  <c r="Y145" i="2"/>
  <c r="W145" i="2"/>
  <c r="BK145" i="2"/>
  <c r="N145" i="2"/>
  <c r="BF145" i="2" s="1"/>
  <c r="BI144" i="2"/>
  <c r="BH144" i="2"/>
  <c r="BG144" i="2"/>
  <c r="BE144" i="2"/>
  <c r="AA144" i="2"/>
  <c r="Y144" i="2"/>
  <c r="W144" i="2"/>
  <c r="BK144" i="2"/>
  <c r="N144" i="2"/>
  <c r="BF144" i="2"/>
  <c r="BI143" i="2"/>
  <c r="BH143" i="2"/>
  <c r="BG143" i="2"/>
  <c r="BE143" i="2"/>
  <c r="AA143" i="2"/>
  <c r="Y143" i="2"/>
  <c r="W143" i="2"/>
  <c r="BK143" i="2"/>
  <c r="N143" i="2"/>
  <c r="BF143" i="2" s="1"/>
  <c r="BI142" i="2"/>
  <c r="BH142" i="2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 s="1"/>
  <c r="BI140" i="2"/>
  <c r="BH140" i="2"/>
  <c r="BG140" i="2"/>
  <c r="BE140" i="2"/>
  <c r="AA140" i="2"/>
  <c r="Y140" i="2"/>
  <c r="Y137" i="2" s="1"/>
  <c r="Y136" i="2" s="1"/>
  <c r="W140" i="2"/>
  <c r="BK140" i="2"/>
  <c r="N140" i="2"/>
  <c r="BF140" i="2" s="1"/>
  <c r="BI139" i="2"/>
  <c r="BH139" i="2"/>
  <c r="BG139" i="2"/>
  <c r="BE139" i="2"/>
  <c r="AA139" i="2"/>
  <c r="Y139" i="2"/>
  <c r="W139" i="2"/>
  <c r="BK139" i="2"/>
  <c r="N139" i="2"/>
  <c r="BF139" i="2"/>
  <c r="BI138" i="2"/>
  <c r="BH138" i="2"/>
  <c r="BG138" i="2"/>
  <c r="BE138" i="2"/>
  <c r="M33" i="2" s="1"/>
  <c r="AV89" i="1" s="1"/>
  <c r="AA138" i="2"/>
  <c r="AA137" i="2" s="1"/>
  <c r="AA136" i="2" s="1"/>
  <c r="Y138" i="2"/>
  <c r="W138" i="2"/>
  <c r="W137" i="2"/>
  <c r="BK138" i="2"/>
  <c r="N138" i="2"/>
  <c r="BF138" i="2" s="1"/>
  <c r="M132" i="2"/>
  <c r="M131" i="2"/>
  <c r="F131" i="2"/>
  <c r="F129" i="2"/>
  <c r="F127" i="2"/>
  <c r="M29" i="2"/>
  <c r="AS89" i="1"/>
  <c r="M85" i="2"/>
  <c r="M84" i="2"/>
  <c r="F84" i="2"/>
  <c r="F82" i="2"/>
  <c r="F80" i="2"/>
  <c r="O16" i="2"/>
  <c r="E16" i="2"/>
  <c r="F85" i="2" s="1"/>
  <c r="O15" i="2"/>
  <c r="O10" i="2"/>
  <c r="M129" i="2" s="1"/>
  <c r="F6" i="2"/>
  <c r="F125" i="2" s="1"/>
  <c r="AK27" i="1"/>
  <c r="AM83" i="1"/>
  <c r="L83" i="1"/>
  <c r="AM82" i="1"/>
  <c r="L82" i="1"/>
  <c r="AM80" i="1"/>
  <c r="L80" i="1"/>
  <c r="L78" i="1"/>
  <c r="L77" i="1"/>
  <c r="BK123" i="5" l="1"/>
  <c r="N123" i="5" s="1"/>
  <c r="N92" i="5" s="1"/>
  <c r="BK161" i="5"/>
  <c r="N161" i="5" s="1"/>
  <c r="N93" i="5" s="1"/>
  <c r="H37" i="4"/>
  <c r="BD91" i="1" s="1"/>
  <c r="M33" i="4"/>
  <c r="AV91" i="1" s="1"/>
  <c r="N115" i="4"/>
  <c r="N91" i="4" s="1"/>
  <c r="M33" i="3"/>
  <c r="AV90" i="1" s="1"/>
  <c r="BK116" i="3"/>
  <c r="H36" i="3"/>
  <c r="BC90" i="1" s="1"/>
  <c r="BK181" i="2"/>
  <c r="N181" i="2" s="1"/>
  <c r="N94" i="2" s="1"/>
  <c r="BK217" i="2"/>
  <c r="BK261" i="2"/>
  <c r="N261" i="2" s="1"/>
  <c r="N102" i="2" s="1"/>
  <c r="H37" i="2"/>
  <c r="BD89" i="1" s="1"/>
  <c r="BD88" i="1" s="1"/>
  <c r="BD87" i="1" s="1"/>
  <c r="W35" i="1" s="1"/>
  <c r="BK278" i="2"/>
  <c r="N278" i="2" s="1"/>
  <c r="N105" i="2" s="1"/>
  <c r="BK137" i="2"/>
  <c r="BK136" i="2" s="1"/>
  <c r="H36" i="2"/>
  <c r="BC89" i="1" s="1"/>
  <c r="BK313" i="2"/>
  <c r="N313" i="2" s="1"/>
  <c r="N107" i="2" s="1"/>
  <c r="H35" i="2"/>
  <c r="BB89" i="1" s="1"/>
  <c r="BB88" i="1" s="1"/>
  <c r="AX88" i="1" s="1"/>
  <c r="BK149" i="2"/>
  <c r="N149" i="2" s="1"/>
  <c r="N92" i="2" s="1"/>
  <c r="BK231" i="2"/>
  <c r="N231" i="2" s="1"/>
  <c r="N98" i="2" s="1"/>
  <c r="BK237" i="2"/>
  <c r="N237" i="2" s="1"/>
  <c r="N99" i="2" s="1"/>
  <c r="BK270" i="2"/>
  <c r="N270" i="2" s="1"/>
  <c r="N103" i="2" s="1"/>
  <c r="BK344" i="2"/>
  <c r="N344" i="2" s="1"/>
  <c r="N109" i="2" s="1"/>
  <c r="BK363" i="2"/>
  <c r="N363" i="2" s="1"/>
  <c r="N113" i="2" s="1"/>
  <c r="AS88" i="1"/>
  <c r="AS87" i="1" s="1"/>
  <c r="F78" i="2"/>
  <c r="F132" i="2"/>
  <c r="M34" i="2"/>
  <c r="AW89" i="1" s="1"/>
  <c r="AT89" i="1" s="1"/>
  <c r="H34" i="2"/>
  <c r="BA89" i="1" s="1"/>
  <c r="M34" i="4"/>
  <c r="AW91" i="1" s="1"/>
  <c r="AT91" i="1" s="1"/>
  <c r="H34" i="4"/>
  <c r="BA91" i="1" s="1"/>
  <c r="W136" i="2"/>
  <c r="W135" i="2" s="1"/>
  <c r="AU89" i="1" s="1"/>
  <c r="AU88" i="1" s="1"/>
  <c r="AU87" i="1" s="1"/>
  <c r="M34" i="3"/>
  <c r="AW90" i="1" s="1"/>
  <c r="AT90" i="1" s="1"/>
  <c r="H34" i="3"/>
  <c r="BA90" i="1" s="1"/>
  <c r="N114" i="4"/>
  <c r="N90" i="4" s="1"/>
  <c r="BK113" i="4"/>
  <c r="N113" i="4" s="1"/>
  <c r="N89" i="4" s="1"/>
  <c r="Y117" i="5"/>
  <c r="Y116" i="5" s="1"/>
  <c r="N217" i="2"/>
  <c r="N97" i="2" s="1"/>
  <c r="BK216" i="2"/>
  <c r="N216" i="2" s="1"/>
  <c r="N96" i="2" s="1"/>
  <c r="AA216" i="2"/>
  <c r="AA135" i="2" s="1"/>
  <c r="W216" i="2"/>
  <c r="Y216" i="2"/>
  <c r="Y135" i="2" s="1"/>
  <c r="N116" i="3"/>
  <c r="N91" i="3" s="1"/>
  <c r="BK115" i="3"/>
  <c r="M34" i="5"/>
  <c r="AW92" i="1" s="1"/>
  <c r="AT92" i="1" s="1"/>
  <c r="H33" i="4"/>
  <c r="AZ91" i="1" s="1"/>
  <c r="N118" i="5"/>
  <c r="N91" i="5" s="1"/>
  <c r="M82" i="2"/>
  <c r="F78" i="3"/>
  <c r="F85" i="3"/>
  <c r="H34" i="5"/>
  <c r="BA92" i="1" s="1"/>
  <c r="M82" i="3"/>
  <c r="H33" i="3"/>
  <c r="AZ90" i="1" s="1"/>
  <c r="M82" i="4"/>
  <c r="F84" i="5"/>
  <c r="H33" i="2"/>
  <c r="AZ89" i="1" s="1"/>
  <c r="F84" i="3"/>
  <c r="BK117" i="5" l="1"/>
  <c r="BC88" i="1"/>
  <c r="AZ88" i="1"/>
  <c r="AV88" i="1" s="1"/>
  <c r="BB87" i="1"/>
  <c r="W33" i="1" s="1"/>
  <c r="N137" i="2"/>
  <c r="N91" i="2" s="1"/>
  <c r="N136" i="2"/>
  <c r="N90" i="2" s="1"/>
  <c r="AD89" i="2" s="1"/>
  <c r="BK135" i="2"/>
  <c r="BA88" i="1"/>
  <c r="L95" i="4"/>
  <c r="M28" i="4"/>
  <c r="M31" i="4" s="1"/>
  <c r="N115" i="3"/>
  <c r="N90" i="3" s="1"/>
  <c r="BK114" i="3"/>
  <c r="N114" i="3" s="1"/>
  <c r="N89" i="3" s="1"/>
  <c r="BK116" i="5" l="1"/>
  <c r="N116" i="5" s="1"/>
  <c r="N89" i="5" s="1"/>
  <c r="N117" i="5"/>
  <c r="N90" i="5" s="1"/>
  <c r="AZ87" i="1"/>
  <c r="AX87" i="1"/>
  <c r="BC87" i="1"/>
  <c r="AY88" i="1"/>
  <c r="N135" i="2"/>
  <c r="N89" i="2" s="1"/>
  <c r="AW88" i="1"/>
  <c r="AT88" i="1" s="1"/>
  <c r="BA87" i="1"/>
  <c r="W31" i="1"/>
  <c r="AV87" i="1"/>
  <c r="L96" i="3"/>
  <c r="M28" i="3"/>
  <c r="M31" i="3" s="1"/>
  <c r="AG91" i="1"/>
  <c r="AN91" i="1" s="1"/>
  <c r="L39" i="4"/>
  <c r="L98" i="5" l="1"/>
  <c r="M28" i="5"/>
  <c r="M31" i="5" s="1"/>
  <c r="AY87" i="1"/>
  <c r="W34" i="1"/>
  <c r="L117" i="2"/>
  <c r="M28" i="2"/>
  <c r="M31" i="2" s="1"/>
  <c r="L39" i="2" s="1"/>
  <c r="L39" i="3"/>
  <c r="AG90" i="1"/>
  <c r="AN90" i="1" s="1"/>
  <c r="AK31" i="1"/>
  <c r="AG89" i="1"/>
  <c r="AW87" i="1"/>
  <c r="AK32" i="1" s="1"/>
  <c r="W32" i="1"/>
  <c r="L39" i="5" l="1"/>
  <c r="AG92" i="1"/>
  <c r="AN92" i="1" s="1"/>
  <c r="AN89" i="1"/>
  <c r="AT87" i="1"/>
  <c r="AG88" i="1" l="1"/>
  <c r="AG87" i="1" s="1"/>
  <c r="AN88" i="1"/>
  <c r="AG96" i="1" l="1"/>
  <c r="AN87" i="1"/>
  <c r="AN96" i="1" s="1"/>
  <c r="AK26" i="1"/>
  <c r="AK29" i="1" s="1"/>
  <c r="AK37" i="1" s="1"/>
</calcChain>
</file>

<file path=xl/sharedStrings.xml><?xml version="1.0" encoding="utf-8"?>
<sst xmlns="http://schemas.openxmlformats.org/spreadsheetml/2006/main" count="6085" uniqueCount="1317">
  <si>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</si>
  <si>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</si>
  <si>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</si>
  <si>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</si>
  <si>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</si>
  <si>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</si>
  <si>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</si>
  <si>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</si>
  <si>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</si>
  <si>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</si>
  <si>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</si>
  <si>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</si>
  <si>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</si>
  <si>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</si>
  <si>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18024</t>
  </si>
  <si>
    <t>Stavba:</t>
  </si>
  <si>
    <t>Ústav anatómie LF UPJŠ, Šrobárova 2, Košice</t>
  </si>
  <si>
    <t>JKSO:</t>
  </si>
  <si>
    <t>KS:</t>
  </si>
  <si>
    <t>Miesto:</t>
  </si>
  <si>
    <t>Košice</t>
  </si>
  <si>
    <t>Dátum:</t>
  </si>
  <si>
    <t>21. 6. 2018</t>
  </si>
  <si>
    <t>Objednávateľ:</t>
  </si>
  <si>
    <t>IČO:</t>
  </si>
  <si>
    <t>UPJŠ v Košiciach</t>
  </si>
  <si>
    <t>IČO DPH:</t>
  </si>
  <si>
    <t>Zhotoviteľ:</t>
  </si>
  <si>
    <t xml:space="preserve"> </t>
  </si>
  <si>
    <t>Projektant:</t>
  </si>
  <si>
    <t>Ing.Slávka Antalová, Košice</t>
  </si>
  <si>
    <t>True</t>
  </si>
  <si>
    <t>0,01</t>
  </si>
  <si>
    <t>Spracovateľ:</t>
  </si>
  <si>
    <t>Ing.Ivana Brecková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</si>
  <si>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</si>
  <si>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</si>
  <si>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</si>
  <si>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</si>
  <si>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</si>
  <si>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</si>
  <si>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</si>
  <si>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</si>
  <si>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</si>
  <si>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</si>
  <si>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</si>
  <si>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</si>
  <si>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</si>
  <si>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</si>
  <si>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</si>
  <si>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</si>
  <si>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</si>
  <si>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</si>
  <si>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</si>
  <si>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</si>
  <si>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</si>
  <si>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</si>
  <si>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</si>
  <si>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</si>
  <si>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</si>
  <si>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</si>
  <si>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</si>
  <si>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</si>
  <si>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</si>
  <si>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</si>
  <si>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</si>
  <si>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</si>
  <si>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</si>
  <si>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</si>
  <si>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</si>
  <si>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</si>
  <si>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</si>
  <si>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</si>
  <si>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</si>
  <si>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</si>
  <si>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</si>
  <si>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</si>
  <si>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</si>
  <si>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{49ca31b9-3f25-4ea5-8553-0d8452020581}</t>
  </si>
  <si>
    <t>{00000000-0000-0000-0000-000000000000}</t>
  </si>
  <si>
    <t>001</t>
  </si>
  <si>
    <t>Stavebné úpravy časti suterénu Ústavu anatómie LF UPJŠ - I.etapa</t>
  </si>
  <si>
    <t>1</t>
  </si>
  <si>
    <t>{692ea318-42b4-4845-bf3d-8968a6e1e97a}</t>
  </si>
  <si>
    <t>/</t>
  </si>
  <si>
    <t>001.1</t>
  </si>
  <si>
    <t>1. časť ASR</t>
  </si>
  <si>
    <t>2</t>
  </si>
  <si>
    <t>{5807a88f-6973-41e3-913c-327b33d9757a}</t>
  </si>
  <si>
    <t>001.2</t>
  </si>
  <si>
    <t>2. časť ELI</t>
  </si>
  <si>
    <t>{9e7d6751-5b10-4b48-9c70-874b0af538e0}</t>
  </si>
  <si>
    <t>001.3</t>
  </si>
  <si>
    <t>3. časť VZT</t>
  </si>
  <si>
    <t>{0edfbb49-f7b1-4a47-aa81-a0838a0bc790}</t>
  </si>
  <si>
    <t>001.4</t>
  </si>
  <si>
    <t>4. časť ZTI</t>
  </si>
  <si>
    <t>{7089e6bc-c26f-44f8-b236-9afb5435a132}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</si>
  <si>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</si>
  <si>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</si>
  <si>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</si>
  <si>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</si>
  <si>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</si>
  <si>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</si>
  <si>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</si>
  <si>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</si>
  <si>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</si>
  <si>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</si>
  <si>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</si>
  <si>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001 - Stavebné úpravy časti suterénu Ústavu anatómie LF UPJŠ - I.etapa</t>
  </si>
  <si>
    <t>Časť:</t>
  </si>
  <si>
    <t>001.1 - 1. časť ASR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</si>
  <si>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</si>
  <si>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</si>
  <si>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</si>
  <si>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</si>
  <si>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</si>
  <si>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</si>
  <si>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</si>
  <si>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</si>
  <si>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</si>
  <si>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</si>
  <si>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</si>
  <si>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</si>
  <si>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</si>
  <si>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</si>
  <si>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</si>
  <si>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722 - Zdravotechnika - vnútorný vodovod</t>
  </si>
  <si>
    <t xml:space="preserve">    725 - Zdravotechnika - zariaď. predmety</t>
  </si>
  <si>
    <t xml:space="preserve">    733 - Ústredné kúrenie, rozvodné potrubie</t>
  </si>
  <si>
    <t xml:space="preserve">    734 - Ústredné kúrenie, armatúry.</t>
  </si>
  <si>
    <t xml:space="preserve">    735 - Ústredné kúrenie, vykurov. telesá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</si>
  <si>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</si>
  <si>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</si>
  <si>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</si>
  <si>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</si>
  <si>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</si>
  <si>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776 - Podlahy povlakové</t>
  </si>
  <si>
    <t xml:space="preserve">    781 - Dokončovacie práce a obklady</t>
  </si>
  <si>
    <t xml:space="preserve">    784 - Dokončovacie práce - maľby</t>
  </si>
  <si>
    <t>HZS - Hodinové zúčtovacie sadzby</t>
  </si>
  <si>
    <t>N00 - Nepomenované práce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</si>
  <si>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</si>
  <si>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</si>
  <si>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</si>
  <si>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</si>
  <si>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</si>
  <si>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</si>
  <si>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</si>
  <si>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</si>
  <si>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</si>
  <si>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</si>
  <si>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</si>
  <si>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</si>
  <si>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</si>
  <si>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</si>
  <si>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</si>
  <si>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</si>
  <si>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</si>
  <si>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312272123</t>
  </si>
  <si>
    <t>Murivo výplňové (m3) z tvárnic YTONG hr. 250 mm P6-650 hladkých, na MVC a maltu YTONG (250x249x499)</t>
  </si>
  <si>
    <t>m3</t>
  </si>
  <si>
    <t>4</t>
  </si>
  <si>
    <t>853870834</t>
  </si>
  <si>
    <t>317165121</t>
  </si>
  <si>
    <t>Prekladový trámec YTONG šírky 150 mm, výšky 124 mm, dĺžky 1150 mm</t>
  </si>
  <si>
    <t>ks</t>
  </si>
  <si>
    <t>1513741486</t>
  </si>
  <si>
    <t>3</t>
  </si>
  <si>
    <t>317165122</t>
  </si>
  <si>
    <t>Prekladový trámec YTONG šírky 150 mm, výšky 124 mm, dĺžky 1300 mm</t>
  </si>
  <si>
    <t>195839247</t>
  </si>
  <si>
    <t>317165123</t>
  </si>
  <si>
    <t>Prekladový trámec YTONG šírky 150 mm, výšky 124 mm, dĺžky 1500 mm</t>
  </si>
  <si>
    <t>-1715962844</t>
  </si>
  <si>
    <t>5</t>
  </si>
  <si>
    <t>317165301</t>
  </si>
  <si>
    <t>Nenosný preklad YTONG šírky 100 mm, výšky 249 mm, dĺžky 1250 mm</t>
  </si>
  <si>
    <t>34512740</t>
  </si>
  <si>
    <t>6</t>
  </si>
  <si>
    <t>317944311</t>
  </si>
  <si>
    <t>Valcované nosníky dodatočne osadzované do pripravených otvorov bez zamurovania hláv do č.12</t>
  </si>
  <si>
    <t>t</t>
  </si>
  <si>
    <t>8703570</t>
  </si>
  <si>
    <t>7</t>
  </si>
  <si>
    <t>340291121</t>
  </si>
  <si>
    <t>Dodatočné ukotvenie priečok k tehelným konštrukciam plochými nerezovými kotvami hr. priečky do 100 mm</t>
  </si>
  <si>
    <t>m</t>
  </si>
  <si>
    <t>-357196390</t>
  </si>
  <si>
    <t>8</t>
  </si>
  <si>
    <t>340291122</t>
  </si>
  <si>
    <t>Dodatočné ukotvenie priečok k tehelným konštrukciam plochými nerezovými kotvami hr. priečky nad 100 mm</t>
  </si>
  <si>
    <t>335263178</t>
  </si>
  <si>
    <t>9</t>
  </si>
  <si>
    <t>342272102</t>
  </si>
  <si>
    <t>Priečky z tvárnic YTONG hr. 100 mm P2-500 hladkých, na MVC a maltu YTONG (100x249x599)</t>
  </si>
  <si>
    <t>m2</t>
  </si>
  <si>
    <t>1950338400</t>
  </si>
  <si>
    <t>10</t>
  </si>
  <si>
    <t>342272104</t>
  </si>
  <si>
    <t>Priečky z tvárnic YTONG hr. 150 mm P2-500 hladkých, na MVC a maltu YTONG (150x249x599)</t>
  </si>
  <si>
    <t>1223844430</t>
  </si>
  <si>
    <t>11</t>
  </si>
  <si>
    <t>342948115</t>
  </si>
  <si>
    <t>Ukončenie priečok ku konštrukciam montážnou penou</t>
  </si>
  <si>
    <t>383036676</t>
  </si>
  <si>
    <t>12</t>
  </si>
  <si>
    <t>430321315</t>
  </si>
  <si>
    <t>Schodiskové konštrukcie, betón železový tr. C 20/25</t>
  </si>
  <si>
    <t>420162485</t>
  </si>
  <si>
    <t>13</t>
  </si>
  <si>
    <t>430361821</t>
  </si>
  <si>
    <t>Výstuž schodiskových konštrukcií z betonárskej ocele 10505</t>
  </si>
  <si>
    <t>1372024470</t>
  </si>
  <si>
    <t>14</t>
  </si>
  <si>
    <t>434351141</t>
  </si>
  <si>
    <t>Debnenie stupňov na podstupňovej doske alebo na teréne pôdorysne priamočiarych zhotovenie</t>
  </si>
  <si>
    <t>492982229</t>
  </si>
  <si>
    <t>15</t>
  </si>
  <si>
    <t>434351142</t>
  </si>
  <si>
    <t>Debnenie stupňov na podstupňovej doske alebo na teréne pôdorysne priamočiarych odstránenie</t>
  </si>
  <si>
    <t>691395715</t>
  </si>
  <si>
    <t>16</t>
  </si>
  <si>
    <t>611451231</t>
  </si>
  <si>
    <t>Oprava vnútorných cementových omietok stropov, štuková oceľou hladená,opravovaná plocha nad 5 do 10 %</t>
  </si>
  <si>
    <t>-371601990</t>
  </si>
  <si>
    <t>17</t>
  </si>
  <si>
    <t>611454291</t>
  </si>
  <si>
    <t>Oprava vnútorných hladkých omietok stropov. Príplatok za každých ďalších 10 mm hrúbky k cenám opravenej plochy nad 5 do 10 %</t>
  </si>
  <si>
    <t>876678022</t>
  </si>
  <si>
    <t>18</t>
  </si>
  <si>
    <t>611461116</t>
  </si>
  <si>
    <t xml:space="preserve">Príprava vnútorného podkladu stropov, Univerzálny základ </t>
  </si>
  <si>
    <t>-1697124968</t>
  </si>
  <si>
    <t>19</t>
  </si>
  <si>
    <t>611461135</t>
  </si>
  <si>
    <t>Vnútorná omietka stropov, vápennocementová, strojné miešanie, ručné nanášanie,Jadrová omietka hr. 8 mm</t>
  </si>
  <si>
    <t>1612130178</t>
  </si>
  <si>
    <t>611461182</t>
  </si>
  <si>
    <t>Vnútorná omietka stropov štuková, strojné miešanie, ručné nanášanie, hr. 3 mm</t>
  </si>
  <si>
    <t>668572217</t>
  </si>
  <si>
    <t>21</t>
  </si>
  <si>
    <t>612451231</t>
  </si>
  <si>
    <t>Oprava vnútorných cementových omietok, opravená plocha nad 5 do 10 %, štuková plsťou hladená</t>
  </si>
  <si>
    <t>-93381496</t>
  </si>
  <si>
    <t>22</t>
  </si>
  <si>
    <t>612451291</t>
  </si>
  <si>
    <t>Príplatok za každých ďalších 10 mm hrúbky k cenám opravenej plochy nad 5 do 10 % hladkých</t>
  </si>
  <si>
    <t>1702524702</t>
  </si>
  <si>
    <t>23</t>
  </si>
  <si>
    <t>612465116</t>
  </si>
  <si>
    <t>Príprava vnútorného podkladu stien , Univerzálny základ</t>
  </si>
  <si>
    <t>1736803236</t>
  </si>
  <si>
    <t>24</t>
  </si>
  <si>
    <t>612465135</t>
  </si>
  <si>
    <t xml:space="preserve">Vnútorná omietka stien, vápennocementová, strojné miešanie, ručné nanášanie, Jadrová omietka hr. 10 mm </t>
  </si>
  <si>
    <t>671999518</t>
  </si>
  <si>
    <t>25</t>
  </si>
  <si>
    <t>612465182</t>
  </si>
  <si>
    <t>Vnútorná omietka stien štuková, strojné miešanie, ručné nanášanie, hr. 3 mm</t>
  </si>
  <si>
    <t>133170463</t>
  </si>
  <si>
    <t>26</t>
  </si>
  <si>
    <t>612481119</t>
  </si>
  <si>
    <t>Potiahnutie vnútorných stien sklotextílnou mriežkou s celoplošným prilepením</t>
  </si>
  <si>
    <t>-1004022873</t>
  </si>
  <si>
    <t>27</t>
  </si>
  <si>
    <t>622462407</t>
  </si>
  <si>
    <t>Vonkajšia sanačná omietka stien prednástrek, strojné nanášanie, krytie 100%</t>
  </si>
  <si>
    <t>756915837</t>
  </si>
  <si>
    <t>28</t>
  </si>
  <si>
    <t>622462423</t>
  </si>
  <si>
    <t>Vonkajšia sanačná omietka stien jadrová omietka, hr. 50 mm</t>
  </si>
  <si>
    <t>1604483550</t>
  </si>
  <si>
    <t>29</t>
  </si>
  <si>
    <t>622462441</t>
  </si>
  <si>
    <t>Vonkajšia sanačná omietka stien jemná omietka, hr. 4 mm</t>
  </si>
  <si>
    <t>-2119459411</t>
  </si>
  <si>
    <t>30</t>
  </si>
  <si>
    <t>627471231</t>
  </si>
  <si>
    <t>Reprofilácia podláh sanačnou maltou, 1 vrstva hr.10 mm</t>
  </si>
  <si>
    <t>1541650126</t>
  </si>
  <si>
    <t>31</t>
  </si>
  <si>
    <t>631313511</t>
  </si>
  <si>
    <t>Mazanina z betónu prostého (m3) tr. C 12/15 hr.nad 80 do 120 mm</t>
  </si>
  <si>
    <t>1755281539</t>
  </si>
  <si>
    <t>32</t>
  </si>
  <si>
    <t>631319153</t>
  </si>
  <si>
    <t>Príplatok za prehlad. povrchu betónovej mazaniny min. tr.C 8/10 oceľ. hlad. hr. 80-120 mm</t>
  </si>
  <si>
    <t>-2026683853</t>
  </si>
  <si>
    <t>33</t>
  </si>
  <si>
    <t>632450295</t>
  </si>
  <si>
    <t>Samonivelizačná podlahová stierka, hr. 5 mm</t>
  </si>
  <si>
    <t>875048625</t>
  </si>
  <si>
    <t>34</t>
  </si>
  <si>
    <t>642942111</t>
  </si>
  <si>
    <t>Osadenie oceľovej dverovej zárubne alebo rámu, plochy otvoru do 2,5 m2</t>
  </si>
  <si>
    <t>-334843131</t>
  </si>
  <si>
    <t>35</t>
  </si>
  <si>
    <t>M</t>
  </si>
  <si>
    <t>553310008300</t>
  </si>
  <si>
    <t>Zárubňa oceľová CgU šxvxhr 600x1970mm L</t>
  </si>
  <si>
    <t>-987909179</t>
  </si>
  <si>
    <t>36</t>
  </si>
  <si>
    <t>553310008400</t>
  </si>
  <si>
    <t>Zárubňa oceľová CgU šxvxhr 600x1970mm P</t>
  </si>
  <si>
    <t>749505260</t>
  </si>
  <si>
    <t>37</t>
  </si>
  <si>
    <t>553310008800</t>
  </si>
  <si>
    <t>Zárubňa oceľová CgU šxvxhr 800x1970mm P</t>
  </si>
  <si>
    <t>405092866</t>
  </si>
  <si>
    <t>38</t>
  </si>
  <si>
    <t>553310008700</t>
  </si>
  <si>
    <t>Zárubňa oceľová CgU šxvxhr 800x1970mm L</t>
  </si>
  <si>
    <t>-1886648219</t>
  </si>
  <si>
    <t>39</t>
  </si>
  <si>
    <t>642945111</t>
  </si>
  <si>
    <t>Osadenie oceľ. zárubní protipož. dverí s obetónov. jednokrídlové do 2,5 m2</t>
  </si>
  <si>
    <t>1894020369</t>
  </si>
  <si>
    <t>40</t>
  </si>
  <si>
    <t>553310009700</t>
  </si>
  <si>
    <t>Zárubňa oceľová CgU šxv 800x1970 mm pre požiarne jednokrídlové dvere</t>
  </si>
  <si>
    <t>-270670880</t>
  </si>
  <si>
    <t>41</t>
  </si>
  <si>
    <t>553310010000</t>
  </si>
  <si>
    <t>Zárubňa oceľová CgU šxv 1100x1970 mm pre požiarne jednokrídlové dvere</t>
  </si>
  <si>
    <t>-353555220</t>
  </si>
  <si>
    <t>42</t>
  </si>
  <si>
    <t>938902303</t>
  </si>
  <si>
    <t>Čistenie betónového podkladu vysokotlakovým vodným lúčom  - podláh</t>
  </si>
  <si>
    <t>1772321015</t>
  </si>
  <si>
    <t>43</t>
  </si>
  <si>
    <t>941955001</t>
  </si>
  <si>
    <t>Lešenie ľahké pracovné pomocné, s výškou lešeňovej podlahy do 1,20 m</t>
  </si>
  <si>
    <t>723853458</t>
  </si>
  <si>
    <t>44</t>
  </si>
  <si>
    <t>941955102</t>
  </si>
  <si>
    <t>Lešenie ľahké pracovné v schodisku plochy do 6 m2, s výškou lešeňovej podlahy nad 1,50 do 3,5 m</t>
  </si>
  <si>
    <t>1792538976</t>
  </si>
  <si>
    <t>45</t>
  </si>
  <si>
    <t>952901111</t>
  </si>
  <si>
    <t>Vyčistenie budov pri výške podlaží do 4m</t>
  </si>
  <si>
    <t>1516284051</t>
  </si>
  <si>
    <t>46</t>
  </si>
  <si>
    <t>962031132</t>
  </si>
  <si>
    <t>Búranie priečok z tehál pálených, plných alebo dutých hr. do 150 mm,  -0,19600t</t>
  </si>
  <si>
    <t>922668862</t>
  </si>
  <si>
    <t>47</t>
  </si>
  <si>
    <t>962052211</t>
  </si>
  <si>
    <t>Búranie muriva železobetonového nadzákladného,  -2,40000t</t>
  </si>
  <si>
    <t>138696125</t>
  </si>
  <si>
    <t>48</t>
  </si>
  <si>
    <t>962081131</t>
  </si>
  <si>
    <t>Búranie muriva priečok zo sklenených tvárnic, hr. do 100 mm,  -0,05500t</t>
  </si>
  <si>
    <t>-2033580590</t>
  </si>
  <si>
    <t>49</t>
  </si>
  <si>
    <t>963053935</t>
  </si>
  <si>
    <t>Búranie železobetónových schodiskových ramien monolitických,  -0,39200t</t>
  </si>
  <si>
    <t>-991737098</t>
  </si>
  <si>
    <t>50</t>
  </si>
  <si>
    <t>965043441</t>
  </si>
  <si>
    <t>Búranie podkladov pod dlažby, liatych dlažieb a mazanín,betón s poterom,teracom hr.do 150 mm,  plochy nad 4 m2 -2,20000t</t>
  </si>
  <si>
    <t>-64549071</t>
  </si>
  <si>
    <t>51</t>
  </si>
  <si>
    <t>965081712</t>
  </si>
  <si>
    <t>Búranie dlažieb, bez podklad. lôžka z xylolit., alebo keramických dlaždíc hr. do 10 mm,  -0,02000t</t>
  </si>
  <si>
    <t>1494776328</t>
  </si>
  <si>
    <t>52</t>
  </si>
  <si>
    <t>968061112</t>
  </si>
  <si>
    <t>Vyvesenie dreveného okenného krídla do suti plochy do 1, 5 m2, -0,01200t</t>
  </si>
  <si>
    <t>1799555961</t>
  </si>
  <si>
    <t>53</t>
  </si>
  <si>
    <t>968061125</t>
  </si>
  <si>
    <t>Vyvesenie dreveného dverného krídla do suti plochy do 2 m2, -0,02400t</t>
  </si>
  <si>
    <t>-1174657479</t>
  </si>
  <si>
    <t>54</t>
  </si>
  <si>
    <t>968062354</t>
  </si>
  <si>
    <t>Vybúranie drevených rámov okien dvojitých alebo zdvojených, plochy do 1 m2,  -0,07500t</t>
  </si>
  <si>
    <t>616949178</t>
  </si>
  <si>
    <t>55</t>
  </si>
  <si>
    <t>968062355</t>
  </si>
  <si>
    <t>Vybúranie drevených rámov okien dvojitých alebo zdvojených, plochy do 2 m2,  -0,06200t</t>
  </si>
  <si>
    <t>-691077553</t>
  </si>
  <si>
    <t>56</t>
  </si>
  <si>
    <t>968062356</t>
  </si>
  <si>
    <t>Vybúranie drevených rámov okien dvojitých alebo zdvojených, plochy do 4 m2,  -0,05400t</t>
  </si>
  <si>
    <t>200365120</t>
  </si>
  <si>
    <t>57</t>
  </si>
  <si>
    <t>968072455</t>
  </si>
  <si>
    <t>Vybúranie kovových dverových zárubní plochy do 2 m2,  -0,07600t</t>
  </si>
  <si>
    <t>-1228901581</t>
  </si>
  <si>
    <t>58</t>
  </si>
  <si>
    <t>968072456</t>
  </si>
  <si>
    <t>Vybúranie kovových dverových zárubní plochy nad 2 m2,  -0,06300t</t>
  </si>
  <si>
    <t>1481676897</t>
  </si>
  <si>
    <t>59</t>
  </si>
  <si>
    <t>971033641</t>
  </si>
  <si>
    <t>Vybúranie otvorov v murive tehl. plochy do 4 m2 hr.do 300 mm,  -1,87500t</t>
  </si>
  <si>
    <t>-209421652</t>
  </si>
  <si>
    <t>60</t>
  </si>
  <si>
    <t>974029154</t>
  </si>
  <si>
    <t>Vysekanie rýh v murive kamennom do hĺbky 100 mm a š. do 150mm,  -0,03500t</t>
  </si>
  <si>
    <t>861526912</t>
  </si>
  <si>
    <t>61</t>
  </si>
  <si>
    <t>976085311.1</t>
  </si>
  <si>
    <t>Vybúranie rámu vrátane poklopu alebo mreže na boxoch</t>
  </si>
  <si>
    <t>-1420942639</t>
  </si>
  <si>
    <t>62</t>
  </si>
  <si>
    <t>978011121</t>
  </si>
  <si>
    <t>Otlčenie omietok stropov vnútorných vápenných alebo vápennocementových v rozsahu do 10 %,  -0,00400t</t>
  </si>
  <si>
    <t>-428234874</t>
  </si>
  <si>
    <t>63</t>
  </si>
  <si>
    <t>978011191</t>
  </si>
  <si>
    <t>Otlčenie omietok stropov vnútorných vápenných alebo vápennocementových v rozsahu do 100 %,  -0,05000t</t>
  </si>
  <si>
    <t>-2034890204</t>
  </si>
  <si>
    <t>64</t>
  </si>
  <si>
    <t>978013121</t>
  </si>
  <si>
    <t>Otlčenie omietok stien vnútorných vápenných alebo vápennocementových v rozsahu do 10 %,  -0,00400t</t>
  </si>
  <si>
    <t>-1751116062</t>
  </si>
  <si>
    <t>65</t>
  </si>
  <si>
    <t>978013191</t>
  </si>
  <si>
    <t>Otlčenie omietok stien vnútorných vápenných alebo vápennocementových v rozsahu do 100 %,  -0,04600t</t>
  </si>
  <si>
    <t>-53876395</t>
  </si>
  <si>
    <t>66</t>
  </si>
  <si>
    <t>978015291</t>
  </si>
  <si>
    <t>Otlčenie omietok vonkajších priečelí jednoduchých, s vyškriabaním škár, očistením muriva, v rozsahu do 100 %,  -0,05900t</t>
  </si>
  <si>
    <t>536313154</t>
  </si>
  <si>
    <t>67</t>
  </si>
  <si>
    <t>978059531</t>
  </si>
  <si>
    <t>Odsekanie a odobratie stien z obkladačiek vnútorných nad 2 m2,  -0,06800t</t>
  </si>
  <si>
    <t>-640223142</t>
  </si>
  <si>
    <t>68</t>
  </si>
  <si>
    <t>979011111</t>
  </si>
  <si>
    <t>Zvislá doprava sutiny a vybúraných hmôt za prvé podlažie nad alebo pod základným podlažím</t>
  </si>
  <si>
    <t>1621185511</t>
  </si>
  <si>
    <t>69</t>
  </si>
  <si>
    <t>979081111</t>
  </si>
  <si>
    <t>Odvoz sutiny a vybúraných hmôt na skládku do 1 km</t>
  </si>
  <si>
    <t>1323164007</t>
  </si>
  <si>
    <t>70</t>
  </si>
  <si>
    <t>979081121</t>
  </si>
  <si>
    <t>Odvoz sutiny a vybúraných hmôt na skládku za každý ďalší 1 km</t>
  </si>
  <si>
    <t>-612265299</t>
  </si>
  <si>
    <t>71</t>
  </si>
  <si>
    <t>979082111</t>
  </si>
  <si>
    <t>Vnútrostavenisková doprava sutiny a vybúraných hmôt do 10 m</t>
  </si>
  <si>
    <t>1037833329</t>
  </si>
  <si>
    <t>72</t>
  </si>
  <si>
    <t>979086112</t>
  </si>
  <si>
    <t>Nakladanie alebo prekladanie na dopravný prostriedok pri vodorovnej doprave sutiny a vybúraných hmôt</t>
  </si>
  <si>
    <t>344410753</t>
  </si>
  <si>
    <t>73</t>
  </si>
  <si>
    <t>979089012</t>
  </si>
  <si>
    <t>Poplatok za skladovanie - betón, tehly, dlaždice (17 01 ), ostatné</t>
  </si>
  <si>
    <t>-604256098</t>
  </si>
  <si>
    <t>74</t>
  </si>
  <si>
    <t>999281111</t>
  </si>
  <si>
    <t>Presun hmôt pre opravy a údržbu objektov vrátane vonkajších plášťov výšky do 25 m</t>
  </si>
  <si>
    <t>567376151</t>
  </si>
  <si>
    <t>75</t>
  </si>
  <si>
    <t>711111001</t>
  </si>
  <si>
    <t>Zhotovenie izolácie proti zemnej vlhkosti vodorovná náterom penetračným za studena</t>
  </si>
  <si>
    <t>-605284587</t>
  </si>
  <si>
    <t>76</t>
  </si>
  <si>
    <t>246170000900</t>
  </si>
  <si>
    <t>Lak asfaltový ALP-PENETRAL v sudoch</t>
  </si>
  <si>
    <t>-2069925304</t>
  </si>
  <si>
    <t>77</t>
  </si>
  <si>
    <t>711112001</t>
  </si>
  <si>
    <t>Zhotovenie  izolácie proti zemnej vlhkosti zvislá penetračným náterom za studena</t>
  </si>
  <si>
    <t>221229667</t>
  </si>
  <si>
    <t>78</t>
  </si>
  <si>
    <t>1256451682</t>
  </si>
  <si>
    <t>79</t>
  </si>
  <si>
    <t>711141559</t>
  </si>
  <si>
    <t>Zhotovenie  izolácie proti zemnej vlhkosti a tlakovej vode vodorovná NAIP pritavením</t>
  </si>
  <si>
    <t>-315936987</t>
  </si>
  <si>
    <t>80</t>
  </si>
  <si>
    <t>628320000101</t>
  </si>
  <si>
    <t>Pás asfaltový hydroizolačnývystužený</t>
  </si>
  <si>
    <t>1051479224</t>
  </si>
  <si>
    <t>81</t>
  </si>
  <si>
    <t>711142559</t>
  </si>
  <si>
    <t>Zhotovenie  izolácie proti zemnej vlhkosti a tlakovej vode zvislá NAIP pritavením</t>
  </si>
  <si>
    <t>-882826431</t>
  </si>
  <si>
    <t>82</t>
  </si>
  <si>
    <t>261876475</t>
  </si>
  <si>
    <t>83</t>
  </si>
  <si>
    <t>711210120</t>
  </si>
  <si>
    <t>Zhotovenie dvojnásobného izol. náteru pod keramické obklady v interiéri na ploche vodorovnej</t>
  </si>
  <si>
    <t>446672128</t>
  </si>
  <si>
    <t>84</t>
  </si>
  <si>
    <t>245660000500</t>
  </si>
  <si>
    <t>Náter hydroizolačný Sikalastic-200W, hotový, 25 kg, SIKA</t>
  </si>
  <si>
    <t>kg</t>
  </si>
  <si>
    <t>1800507540</t>
  </si>
  <si>
    <t>85</t>
  </si>
  <si>
    <t>711210125</t>
  </si>
  <si>
    <t>Zhotovenie dvojnásobného izol. náteru pod keramické obklady v interiéri na ploche zvislej</t>
  </si>
  <si>
    <t>1870810298</t>
  </si>
  <si>
    <t>86</t>
  </si>
  <si>
    <t>636568268</t>
  </si>
  <si>
    <t>87</t>
  </si>
  <si>
    <t>998711202</t>
  </si>
  <si>
    <t>Presun hmôt pre izoláciu proti vode v objektoch výšky nad 6 do 12 m</t>
  </si>
  <si>
    <t>%</t>
  </si>
  <si>
    <t>-2035978125</t>
  </si>
  <si>
    <t>88</t>
  </si>
  <si>
    <t>722250005</t>
  </si>
  <si>
    <t>Montáž hydrantového systému s tvarovo stálou hadicou D 25</t>
  </si>
  <si>
    <t>súb.</t>
  </si>
  <si>
    <t>600094939</t>
  </si>
  <si>
    <t>89</t>
  </si>
  <si>
    <t>449150004300</t>
  </si>
  <si>
    <t>Hydrantový systém s tvarovo stálou hadicou D 25 Kombi, hadica 30 m, skriňa 650x650x285 + 300x650x285 v jednom bloku, plné dvierka, prúdnica ekv.10, PHHP</t>
  </si>
  <si>
    <t>538321825</t>
  </si>
  <si>
    <t>90</t>
  </si>
  <si>
    <t>722250180</t>
  </si>
  <si>
    <t>Montáž hasiaceho prístroja na stenu</t>
  </si>
  <si>
    <t>552387187</t>
  </si>
  <si>
    <t>91</t>
  </si>
  <si>
    <t>449170000900</t>
  </si>
  <si>
    <t>Prenosný hasiaci prístroj práškový P6Če 6 kg, 21A</t>
  </si>
  <si>
    <t>891808189</t>
  </si>
  <si>
    <t>92</t>
  </si>
  <si>
    <t>998722202</t>
  </si>
  <si>
    <t>Presun hmôt pre vnútorný vodovod v objektoch výšky nad 6 do 12 m</t>
  </si>
  <si>
    <t>573196497</t>
  </si>
  <si>
    <t>93</t>
  </si>
  <si>
    <t>725110811</t>
  </si>
  <si>
    <t>Demontáž záchoda splachovacieho s nádržou alebo s tlakovým splachovačom,  -0,01933t</t>
  </si>
  <si>
    <t>1954997715</t>
  </si>
  <si>
    <t>94</t>
  </si>
  <si>
    <t>725210821</t>
  </si>
  <si>
    <t>Demontáž umývadiel alebo umývadielok bez výtokovej armatúry,  -0,01946t</t>
  </si>
  <si>
    <t>-1606137293</t>
  </si>
  <si>
    <t>95</t>
  </si>
  <si>
    <t>725220832</t>
  </si>
  <si>
    <t>Demontáž vane akrylátovej vane rovnej do sute,  -0.08510t</t>
  </si>
  <si>
    <t>68890720</t>
  </si>
  <si>
    <t>96</t>
  </si>
  <si>
    <t>725329130</t>
  </si>
  <si>
    <t>Montáž drezov, ostatných typov dvojitých, dvojdrezových,. bez výtok. armatúr</t>
  </si>
  <si>
    <t>-2038594897</t>
  </si>
  <si>
    <t>97</t>
  </si>
  <si>
    <t>55231000PC01</t>
  </si>
  <si>
    <t>Dvojdrez nerezový 760x1400mm, sifón</t>
  </si>
  <si>
    <t>-1918579454</t>
  </si>
  <si>
    <t>98</t>
  </si>
  <si>
    <t>7253291301</t>
  </si>
  <si>
    <t>Montáž stolov</t>
  </si>
  <si>
    <t>1166589662</t>
  </si>
  <si>
    <t>99</t>
  </si>
  <si>
    <t>55231000PC02</t>
  </si>
  <si>
    <t>Stôl nerezový 760x1400mm, zospádovaný do odtoju so záchytnou nádobou, obruba stola vyvýšená min25mm nad úroveň prac.plochy, atyp</t>
  </si>
  <si>
    <t>614976378</t>
  </si>
  <si>
    <t>100</t>
  </si>
  <si>
    <t>725820810</t>
  </si>
  <si>
    <t>Demontáž batérie drezovej, umývadlovej nástennej,  -0,0026t</t>
  </si>
  <si>
    <t>-1180410027</t>
  </si>
  <si>
    <t>101</t>
  </si>
  <si>
    <t>725840870</t>
  </si>
  <si>
    <t>Demontáž batérie vaňovej, sprchovej nástennej,  -0,00225t</t>
  </si>
  <si>
    <t>582392008</t>
  </si>
  <si>
    <t>102</t>
  </si>
  <si>
    <t>725840873</t>
  </si>
  <si>
    <t>Demontáž príslušenstva pre sprchové batérie, držiak na sprchu,  -0,00113t</t>
  </si>
  <si>
    <t>-1554138356</t>
  </si>
  <si>
    <t>103</t>
  </si>
  <si>
    <t>998725202</t>
  </si>
  <si>
    <t>Presun hmôt pre zariaďovacie predmety v objektoch výšky nad 6 do 12 m</t>
  </si>
  <si>
    <t>448986058</t>
  </si>
  <si>
    <t>104</t>
  </si>
  <si>
    <t>733111104</t>
  </si>
  <si>
    <t>Potrubie z rúrok závitových oceľových bezšvových bežných nízkotlakových DN 20</t>
  </si>
  <si>
    <t>189734320</t>
  </si>
  <si>
    <t>105</t>
  </si>
  <si>
    <t>998733203</t>
  </si>
  <si>
    <t>Presun hmôt pre rozvody potrubia v objektoch výšky nad 6 do 24 m</t>
  </si>
  <si>
    <t>1706074218</t>
  </si>
  <si>
    <t>106</t>
  </si>
  <si>
    <t>734223130</t>
  </si>
  <si>
    <t>Montáž ventilu závitového termostatického G 3/4</t>
  </si>
  <si>
    <t>1707396826</t>
  </si>
  <si>
    <t>107</t>
  </si>
  <si>
    <t>551210033800</t>
  </si>
  <si>
    <t>Ventil termostatický jednoregulačný rohový 3/4”</t>
  </si>
  <si>
    <t>-250194065</t>
  </si>
  <si>
    <t>108</t>
  </si>
  <si>
    <t>734223208</t>
  </si>
  <si>
    <t xml:space="preserve">Montáž termostatickej hlavice </t>
  </si>
  <si>
    <t>117034306</t>
  </si>
  <si>
    <t>109</t>
  </si>
  <si>
    <t>551280001401</t>
  </si>
  <si>
    <t>Termostatická hlavica HERZ mini</t>
  </si>
  <si>
    <t>-1445300756</t>
  </si>
  <si>
    <t>110</t>
  </si>
  <si>
    <t>734192003</t>
  </si>
  <si>
    <t xml:space="preserve">Montáž regul. šróbenia </t>
  </si>
  <si>
    <t>288387850</t>
  </si>
  <si>
    <t>111</t>
  </si>
  <si>
    <t>13966011</t>
  </si>
  <si>
    <t>Regulačné šrúbenie HERZ RL5</t>
  </si>
  <si>
    <t>-774300282</t>
  </si>
  <si>
    <t>112</t>
  </si>
  <si>
    <t>73499999</t>
  </si>
  <si>
    <t>Inštalačná sada</t>
  </si>
  <si>
    <t>399500307</t>
  </si>
  <si>
    <t>113</t>
  </si>
  <si>
    <t>998734203</t>
  </si>
  <si>
    <t>Presun hmôt pre armatúry v objektoch výšky nad 6 do 24 m</t>
  </si>
  <si>
    <t>1099133757</t>
  </si>
  <si>
    <t>114</t>
  </si>
  <si>
    <t>735121810</t>
  </si>
  <si>
    <t xml:space="preserve">Demontáž radiátorov oceľových </t>
  </si>
  <si>
    <t>1326541875</t>
  </si>
  <si>
    <t>115</t>
  </si>
  <si>
    <t>735154140</t>
  </si>
  <si>
    <t>Montáž vykurovacieho telesa panelového dvojradového výšky 600 mm/ dĺžky 400-600 mm</t>
  </si>
  <si>
    <t>881113257</t>
  </si>
  <si>
    <t>116</t>
  </si>
  <si>
    <t>484530065700</t>
  </si>
  <si>
    <t>Teleso vykurovacie doskové dvojpanelové oceľové KORAD 22K, vxl 600x600 mm s bočným pripojením a dvoma konvektormi, U.S.STEEL KOSICE</t>
  </si>
  <si>
    <t>1297537137</t>
  </si>
  <si>
    <t>117</t>
  </si>
  <si>
    <t>735154141</t>
  </si>
  <si>
    <t>Montáž vykurovacieho telesa panelového dvojradového výšky 600 mm/ dĺžky 700-900 mm</t>
  </si>
  <si>
    <t>-788001616</t>
  </si>
  <si>
    <t>118</t>
  </si>
  <si>
    <t>484530066000</t>
  </si>
  <si>
    <t>Teleso vykurovacie doskové dvojpanelové oceľové KORAD 22K, vxl 600x900 mm s bočným pripojením a dvoma konvektormi, U.S.STEEL KOSICE</t>
  </si>
  <si>
    <t>-1869806705</t>
  </si>
  <si>
    <t>119</t>
  </si>
  <si>
    <t>735154142</t>
  </si>
  <si>
    <t>Montáž vykurovacieho telesa panelového dvojradového výšky 600 mm/ dĺžky 1000-1200 mm</t>
  </si>
  <si>
    <t>896476282</t>
  </si>
  <si>
    <t>120</t>
  </si>
  <si>
    <t>484530066300</t>
  </si>
  <si>
    <t>Teleso vykurovacie doskové dvojpanelové oceľové KORAD 22K, vxl 600x1200 mm s bočným pripojením a dvoma konvektormi, U.S.STEEL KOSICE</t>
  </si>
  <si>
    <t>-432846898</t>
  </si>
  <si>
    <t>121</t>
  </si>
  <si>
    <t>998735202</t>
  </si>
  <si>
    <t>Presun hmôt pre vykurovacie telesá v objektoch výšky nad 6 do 12 m</t>
  </si>
  <si>
    <t>-812446119</t>
  </si>
  <si>
    <t>122</t>
  </si>
  <si>
    <t>763115120</t>
  </si>
  <si>
    <t>Priečka SDK Rigips hr. 100 mm jednoducho opláštená doskami RB 12,5 mm, CW 75</t>
  </si>
  <si>
    <t>-994428304</t>
  </si>
  <si>
    <t>123</t>
  </si>
  <si>
    <t>763120010</t>
  </si>
  <si>
    <t>Sadrokartónová inštalačná predstena pre sanitárne zariadenia, jednoduché opláštenie, doska RBI 12,5 mm</t>
  </si>
  <si>
    <t>-2095317910</t>
  </si>
  <si>
    <t>124</t>
  </si>
  <si>
    <t>998763401</t>
  </si>
  <si>
    <t>Presun hmôt pre sádrokartónové konštrukcie v stavbách(objektoch )výšky do 7 m</t>
  </si>
  <si>
    <t>-1231025624</t>
  </si>
  <si>
    <t>125</t>
  </si>
  <si>
    <t>764311221</t>
  </si>
  <si>
    <t xml:space="preserve">Krytiny hladké z pozinkovaného PZ plechu, z tabúľ 2000x670 mm, sklon do 30° </t>
  </si>
  <si>
    <t>901586112</t>
  </si>
  <si>
    <t>126</t>
  </si>
  <si>
    <t>764312822</t>
  </si>
  <si>
    <t>Demontáž krytiny hladkej strešnej z tabúľ 2000 x 670 mm, do 30st.,  -0,00751t</t>
  </si>
  <si>
    <t>-1096277143</t>
  </si>
  <si>
    <t>127</t>
  </si>
  <si>
    <t>998764202</t>
  </si>
  <si>
    <t>Presun hmôt pre konštrukcie klampiarske v objektoch výšky nad 6 do 12 m</t>
  </si>
  <si>
    <t>-1968383950</t>
  </si>
  <si>
    <t>128</t>
  </si>
  <si>
    <t>766621265</t>
  </si>
  <si>
    <t>Montáž okien drevených s hydroizolačnými ISO páskami (exteriérová a interiérová)</t>
  </si>
  <si>
    <t>42135121</t>
  </si>
  <si>
    <t>129</t>
  </si>
  <si>
    <t>283290006100</t>
  </si>
  <si>
    <t>Tesniaca fólia CX exteriér, pre okenné konštrukcie</t>
  </si>
  <si>
    <t>1653193841</t>
  </si>
  <si>
    <t>130</t>
  </si>
  <si>
    <t>283290006600</t>
  </si>
  <si>
    <t>Tesniaca fólia CX interiér, pre okenné konštrukcie</t>
  </si>
  <si>
    <t>-1807093048</t>
  </si>
  <si>
    <t>131</t>
  </si>
  <si>
    <t>611110000101</t>
  </si>
  <si>
    <t>Drevené okno jednokrídlové OS, 750x1200 mm, izolačné dvojsklo, europrofil, farba hnedočervená+biela, vrát.oceľovej pozinkovanej sieťky proti hmyzu (oko min.2,5x2,5mm) v drevenom ráme, ukotvenom na ráme okna    "1"</t>
  </si>
  <si>
    <t>-113346042</t>
  </si>
  <si>
    <t>132</t>
  </si>
  <si>
    <t>611110000102</t>
  </si>
  <si>
    <t>Drevené okno jednokrídlové OS, 750x900 mm,  izolačné dvojsklo, europrofil, farba hnedočervená+biela, vrát.oceľovej pozinkovanej sieťky proti hmyzu (oko min.2,5x2,5mm) v drevenom ráme, ukotvenom na ráme okna    "2"</t>
  </si>
  <si>
    <t>232312691</t>
  </si>
  <si>
    <t>133</t>
  </si>
  <si>
    <t>611110000103</t>
  </si>
  <si>
    <t>Drevené okno jednokrídlové OS, 750x600 mm, izolačné dvojsklo, europrofil, farba hnedočervená+biela, vrát.oceľovej pozinkovanej sieťky proti hmyzu (oko min.2,5x2,5mm) v drevenom ráme, ukotvenom na ráme okna    "3"</t>
  </si>
  <si>
    <t>-1526730771</t>
  </si>
  <si>
    <t>134</t>
  </si>
  <si>
    <t>611110000104</t>
  </si>
  <si>
    <t>Drevené okno dvojkrídlové 2xOS, 2850x600 mm,  izolačné dvojsklo, europrofil, farba hnedočervená+biela    "4"</t>
  </si>
  <si>
    <t>1472550596</t>
  </si>
  <si>
    <t>135</t>
  </si>
  <si>
    <t>611110000105</t>
  </si>
  <si>
    <t>Drevené okno dvojkrídlové 2xOS, 2050x1200 mm,  izolačné dvojsklo, europrofil, farba hnedočervená+biela    "5"</t>
  </si>
  <si>
    <t>453053872</t>
  </si>
  <si>
    <t>136</t>
  </si>
  <si>
    <t>611110000106</t>
  </si>
  <si>
    <t>Drevené okno dvojkrídlové 2xOS, 1500x600 mm, izolačné dvojsklo, europrofil, farba hnedočervená+biela    "6"</t>
  </si>
  <si>
    <t>780650004</t>
  </si>
  <si>
    <t>137</t>
  </si>
  <si>
    <t>766661422.1</t>
  </si>
  <si>
    <t>Montáž dverí drevených protipožiarnych do kovovej zárubne</t>
  </si>
  <si>
    <t>432850832</t>
  </si>
  <si>
    <t>138</t>
  </si>
  <si>
    <t>611720000101</t>
  </si>
  <si>
    <t>Dvere vnútorné plné, 1100/1970 jednokrídlové, otváravé, bezprahové, farba biela, nerez.okop+nerez.plech, pož.odolnosť EW60/D1-C, vrát.kovania    "10"</t>
  </si>
  <si>
    <t>600313428</t>
  </si>
  <si>
    <t>139</t>
  </si>
  <si>
    <t>611720000102</t>
  </si>
  <si>
    <t>Dvere vnútorné plné, 1100/1970 jednokrídlové, otváravé, bezprahové, farba biela, pož.odolnosť EW60/D1-C, vrát.kovania    "11"</t>
  </si>
  <si>
    <t>-1353404122</t>
  </si>
  <si>
    <t>140</t>
  </si>
  <si>
    <t>611720000103</t>
  </si>
  <si>
    <t>Dvere vnútorné plné, 800/1970 jednokrídlové, otváravé, bezprahové, farba biela, pož.odolnosť EW60/D1-C, vrát. kovania    "13"</t>
  </si>
  <si>
    <t>-687329319</t>
  </si>
  <si>
    <t>141</t>
  </si>
  <si>
    <t>766669116</t>
  </si>
  <si>
    <t xml:space="preserve">Montáž samozatvárača pre dverné krídla </t>
  </si>
  <si>
    <t>1121030306</t>
  </si>
  <si>
    <t>142</t>
  </si>
  <si>
    <t>549170000601</t>
  </si>
  <si>
    <t>Samozatvárač dverí pre dvere šírky max. 1100 mm, KOVANIA</t>
  </si>
  <si>
    <t>-237053121</t>
  </si>
  <si>
    <t>143</t>
  </si>
  <si>
    <t>766662112</t>
  </si>
  <si>
    <t>Montáž dverového krídla otočného jednokrídlového poldrážkového, do existujúcej zárubne, vrátane kovania</t>
  </si>
  <si>
    <t>-2101535549</t>
  </si>
  <si>
    <t>144</t>
  </si>
  <si>
    <t>5491502040</t>
  </si>
  <si>
    <t>Kovanie - 2x kľučka, povrch nerez brúsený, 2x rozeta BB, FAB</t>
  </si>
  <si>
    <t>-1400634141</t>
  </si>
  <si>
    <t>145</t>
  </si>
  <si>
    <t>611610000801</t>
  </si>
  <si>
    <t>Dvere vnútorné jednokrídlové, 800/1970, otváravé, bezprahové, laminát, mechanicky odolné plné, farba biela, šírka 800 mm    "12"</t>
  </si>
  <si>
    <t>341748490</t>
  </si>
  <si>
    <t>146</t>
  </si>
  <si>
    <t>611610000802</t>
  </si>
  <si>
    <t>Dvere vnútorné jednokrídlové, 600/1970, otváravé, bezprahové, laminát, mechanicky odolné plné, farba biela, s vetracími mriežkami, šírka 800 mm    "14"</t>
  </si>
  <si>
    <t>-774029336</t>
  </si>
  <si>
    <t>147</t>
  </si>
  <si>
    <t>766662811</t>
  </si>
  <si>
    <t>Demontáž dverného krídla, dokovanie prahu dverí jednokrídlových,  -0,00100t</t>
  </si>
  <si>
    <t>-1410346530</t>
  </si>
  <si>
    <t>148</t>
  </si>
  <si>
    <t>766662812</t>
  </si>
  <si>
    <t>Demontáž dverného krídla, dokovanie prahu dverí dvojkrídlových,  -0,00200t</t>
  </si>
  <si>
    <t>1847700174</t>
  </si>
  <si>
    <t>149</t>
  </si>
  <si>
    <t>766694121</t>
  </si>
  <si>
    <t>Montáž parapetnej dosky drevenej šírky nad 300 mm, dĺžky do 1000 mm</t>
  </si>
  <si>
    <t>1686181577</t>
  </si>
  <si>
    <t>150</t>
  </si>
  <si>
    <t>611550000501</t>
  </si>
  <si>
    <t>Parapetná doska drevená, biela farba</t>
  </si>
  <si>
    <t>-964440039</t>
  </si>
  <si>
    <t>151</t>
  </si>
  <si>
    <t>766694980</t>
  </si>
  <si>
    <t>Demontáž parapetnej dosky drevenej šírky do 300 mm, dĺžky do 1600 mm, -0,003t</t>
  </si>
  <si>
    <t>-2144055669</t>
  </si>
  <si>
    <t>152</t>
  </si>
  <si>
    <t>998766202</t>
  </si>
  <si>
    <t>Presun hmot pre konštrukcie stolárske v objektoch výšky nad 6 do 12 m</t>
  </si>
  <si>
    <t>1398478694</t>
  </si>
  <si>
    <t>153</t>
  </si>
  <si>
    <t>767230031</t>
  </si>
  <si>
    <t>Montáž zábradlia oceľového na schody, výplň rebrovanie, kotvenie do podlahy</t>
  </si>
  <si>
    <t>-494048329</t>
  </si>
  <si>
    <t>154</t>
  </si>
  <si>
    <t>553010PC01</t>
  </si>
  <si>
    <t>Zábradlie oceľové s dreveným madlom, vr. kotvenia a povrch.úpravy    "Z"</t>
  </si>
  <si>
    <t>886358865</t>
  </si>
  <si>
    <t>155</t>
  </si>
  <si>
    <t>767612101</t>
  </si>
  <si>
    <t>Montáž zasklených stien hliníkových s hydroizolačnými ISO páskami (2x interiérová)</t>
  </si>
  <si>
    <t>-1561725417</t>
  </si>
  <si>
    <t>156</t>
  </si>
  <si>
    <t>-225700430</t>
  </si>
  <si>
    <t>157</t>
  </si>
  <si>
    <t>5534161030.1</t>
  </si>
  <si>
    <t>Hliníková zasklená stena interiér, 1950/2100, sklenená, jednoduché zasklenie, bezprahová, vrát.zárubne, kovania, farba biela     "9"</t>
  </si>
  <si>
    <t>317028706</t>
  </si>
  <si>
    <t>158</t>
  </si>
  <si>
    <t>767995104</t>
  </si>
  <si>
    <t>Montáž ostatných atypických kovových stavebných doplnkových konštrukcií nad 20 do 50 kg</t>
  </si>
  <si>
    <t>1711539413</t>
  </si>
  <si>
    <t>159</t>
  </si>
  <si>
    <t>5530100001.1</t>
  </si>
  <si>
    <t>Atypická OK - oceľ.stĺp 2xU140 + kotevná platňa 300x300x10mm + kotvy + povrch.úprava</t>
  </si>
  <si>
    <t>-883949977</t>
  </si>
  <si>
    <t>160</t>
  </si>
  <si>
    <t>998767202</t>
  </si>
  <si>
    <t>Presun hmôt pre kovové stavebné doplnkové konštrukcie v objektoch výšky nad 6 do 12 m</t>
  </si>
  <si>
    <t>-1791947121</t>
  </si>
  <si>
    <t>161</t>
  </si>
  <si>
    <t>769011201</t>
  </si>
  <si>
    <t>Montáž ventilátora malého radiálneho na stenu veľkosť: 125</t>
  </si>
  <si>
    <t>-2079828198</t>
  </si>
  <si>
    <t>162</t>
  </si>
  <si>
    <t>429120001701</t>
  </si>
  <si>
    <t>Ventilátor radiálny pr.125mm     "VA"</t>
  </si>
  <si>
    <t>-487177771</t>
  </si>
  <si>
    <t>163</t>
  </si>
  <si>
    <t>769011221</t>
  </si>
  <si>
    <t>Montáž ventilátora malého radiálneho do stropu veľkosť: 125</t>
  </si>
  <si>
    <t>19027752</t>
  </si>
  <si>
    <t>164</t>
  </si>
  <si>
    <t>429120001702</t>
  </si>
  <si>
    <t>Ventilátor radiálny pr.125mm     "VB"</t>
  </si>
  <si>
    <t>-1227506245</t>
  </si>
  <si>
    <t>165</t>
  </si>
  <si>
    <t>769021517.</t>
  </si>
  <si>
    <t>Montáž hlavice kruhovej priemeru 250-315 mm, vrát.montáže oplechovania, čapice</t>
  </si>
  <si>
    <t>2014427966</t>
  </si>
  <si>
    <t>166</t>
  </si>
  <si>
    <t>429720017100</t>
  </si>
  <si>
    <t xml:space="preserve">VZT hlavica kruhová s prírubou priemeru 250, vrát.oplechovania, čapice </t>
  </si>
  <si>
    <t>-1580812452</t>
  </si>
  <si>
    <t>167</t>
  </si>
  <si>
    <t>769035078</t>
  </si>
  <si>
    <t>Montáž krycej mriežky hranatej do prierezu 0.100 m2</t>
  </si>
  <si>
    <t>1257871086</t>
  </si>
  <si>
    <t>168</t>
  </si>
  <si>
    <t>429720217501</t>
  </si>
  <si>
    <t>VZT mriežka hliníková hranatá 150x150mm, matná</t>
  </si>
  <si>
    <t>-2008619428</t>
  </si>
  <si>
    <t>169</t>
  </si>
  <si>
    <t>769300901.1</t>
  </si>
  <si>
    <t>Pretmelenie spojov polyuretán.tmelom po osadení VZT hlavice</t>
  </si>
  <si>
    <t>-1854159130</t>
  </si>
  <si>
    <t>170</t>
  </si>
  <si>
    <t>769300901.2</t>
  </si>
  <si>
    <t>D+M kovový vzduchovod s nízkou stratou tlaku Spirovent d.125mm</t>
  </si>
  <si>
    <t>-1018575110</t>
  </si>
  <si>
    <t>171</t>
  </si>
  <si>
    <t>769300901.3</t>
  </si>
  <si>
    <t>D+M kovová rozbočka "T" pre rozdelenie potrubia d.125mm</t>
  </si>
  <si>
    <t>-724596335</t>
  </si>
  <si>
    <t>172</t>
  </si>
  <si>
    <t>769300901.4</t>
  </si>
  <si>
    <t>D+M stropná úchytka</t>
  </si>
  <si>
    <t>1888481335</t>
  </si>
  <si>
    <t>173</t>
  </si>
  <si>
    <t>769300901.5</t>
  </si>
  <si>
    <t>D+M spätná klapka</t>
  </si>
  <si>
    <t>1024379809</t>
  </si>
  <si>
    <t>174</t>
  </si>
  <si>
    <t>998769203</t>
  </si>
  <si>
    <t>Presun hmôt pre montáž vzduchotechnických zariadení v stavbe (objekte) výšky nad 7 do 24 m</t>
  </si>
  <si>
    <t>1728586743</t>
  </si>
  <si>
    <t>175</t>
  </si>
  <si>
    <t>776200811</t>
  </si>
  <si>
    <t>Odstránenie povlakových podláh zo schodiskových stupňov lepených -0,0010t</t>
  </si>
  <si>
    <t>1368511534</t>
  </si>
  <si>
    <t>176</t>
  </si>
  <si>
    <t>776200830</t>
  </si>
  <si>
    <t>Odstránenie lepených hrán zo schodiskových stupňov -0,00030t</t>
  </si>
  <si>
    <t>1830355745</t>
  </si>
  <si>
    <t>177</t>
  </si>
  <si>
    <t>776220110</t>
  </si>
  <si>
    <t>Lepenie povlakových podláh  PVC homogénne alebo heterogénne na schodiskových stupňoch na stupnice rovné, vrát.lepidla</t>
  </si>
  <si>
    <t>795192221</t>
  </si>
  <si>
    <t>178</t>
  </si>
  <si>
    <t>776220120</t>
  </si>
  <si>
    <t>Lepenie povlakových podláh PVC homogénne alebo heterogénne na schodiskových stupňoch na stupnice točivé, vrát.lepidla</t>
  </si>
  <si>
    <t>1602690720</t>
  </si>
  <si>
    <t>179</t>
  </si>
  <si>
    <t>776220200</t>
  </si>
  <si>
    <t>Lepenie povlakových podláh  PVC homogénne alebo heterogénne na schodiskových stupňoch na podstupnice, vrát.lepidla</t>
  </si>
  <si>
    <t>-1443777241</t>
  </si>
  <si>
    <t>180</t>
  </si>
  <si>
    <t>284110000101</t>
  </si>
  <si>
    <t>PVC Forbo-Sphera-Energetic</t>
  </si>
  <si>
    <t>1712778109</t>
  </si>
  <si>
    <t>181</t>
  </si>
  <si>
    <t>776270117</t>
  </si>
  <si>
    <t>Lepenie schodových hrán, vrát.lepidla</t>
  </si>
  <si>
    <t>1339549364</t>
  </si>
  <si>
    <t>182</t>
  </si>
  <si>
    <t>697590000400</t>
  </si>
  <si>
    <t>Schodová hrana</t>
  </si>
  <si>
    <t>1874191276</t>
  </si>
  <si>
    <t>183</t>
  </si>
  <si>
    <t>776401800</t>
  </si>
  <si>
    <t>Demontáž soklíkov alebo líšt</t>
  </si>
  <si>
    <t>-2058015714</t>
  </si>
  <si>
    <t>184</t>
  </si>
  <si>
    <t>776420011</t>
  </si>
  <si>
    <t>Lepenie podlahových soklov z PVC vytiahnutím, vrát.lepidla</t>
  </si>
  <si>
    <t>-1747097026</t>
  </si>
  <si>
    <t>185</t>
  </si>
  <si>
    <t>-936764686</t>
  </si>
  <si>
    <t>186</t>
  </si>
  <si>
    <t>776521100</t>
  </si>
  <si>
    <t>Lepenie povlakových podláh z PVC homogénnych pásov, vrát.lepidla</t>
  </si>
  <si>
    <t>319278876</t>
  </si>
  <si>
    <t>187</t>
  </si>
  <si>
    <t>-967672796</t>
  </si>
  <si>
    <t>188</t>
  </si>
  <si>
    <t>776551830</t>
  </si>
  <si>
    <t>Odstránenie povlakových podláh voľne položených,  -0,00100t</t>
  </si>
  <si>
    <t>-846198578</t>
  </si>
  <si>
    <t>189</t>
  </si>
  <si>
    <t>998776202</t>
  </si>
  <si>
    <t>Presun hmôt pre podlahy povlakové v objektoch výšky nad 6 do 12 m</t>
  </si>
  <si>
    <t>1937132090</t>
  </si>
  <si>
    <t>190</t>
  </si>
  <si>
    <t>781445020</t>
  </si>
  <si>
    <t>Montáž obkladov vnútor. stien z obkladačiek kladených do tmelu veľ. 300x300 mm</t>
  </si>
  <si>
    <t>2140433583</t>
  </si>
  <si>
    <t>191</t>
  </si>
  <si>
    <t>597640000701</t>
  </si>
  <si>
    <t>Obkladačky keramické (podľa výberu investora)</t>
  </si>
  <si>
    <t>-1777142100</t>
  </si>
  <si>
    <t>192</t>
  </si>
  <si>
    <t>781445070</t>
  </si>
  <si>
    <t>Montáž obkladov vnútor. stien z obkladačiek kladených do tmelu v obmedzenom priestore veľ. 300x300 mm</t>
  </si>
  <si>
    <t>-1650603577</t>
  </si>
  <si>
    <t>193</t>
  </si>
  <si>
    <t>1275205286</t>
  </si>
  <si>
    <t>194</t>
  </si>
  <si>
    <t>781675102</t>
  </si>
  <si>
    <t>Montáž obkladov parapetov z dlaždíc keramických do tmelu, akákoľvek veľkosť</t>
  </si>
  <si>
    <t>-1717812149</t>
  </si>
  <si>
    <t>195</t>
  </si>
  <si>
    <t>894794904</t>
  </si>
  <si>
    <t>196</t>
  </si>
  <si>
    <t>998781202</t>
  </si>
  <si>
    <t>Presun hmôt pre obklady keramické v objektoch výšky nad 6 do 12 m</t>
  </si>
  <si>
    <t>362199407</t>
  </si>
  <si>
    <t>197</t>
  </si>
  <si>
    <t>784452251</t>
  </si>
  <si>
    <t xml:space="preserve">Umývateľný interiérový náter (IKS) na jemnozrnný podklad výšky do 3,80 m  </t>
  </si>
  <si>
    <t>1765849715</t>
  </si>
  <si>
    <t>198</t>
  </si>
  <si>
    <t>784452261</t>
  </si>
  <si>
    <t xml:space="preserve">Maľby z maliarskych zmesí, ručne nanášané jednonásobné základné na podklad jemnozrnný  výšky do 3,80 m   </t>
  </si>
  <si>
    <t>1415950558</t>
  </si>
  <si>
    <t>199</t>
  </si>
  <si>
    <t>784453271</t>
  </si>
  <si>
    <t>Maľby z maliarskych zmesí, ručne nanášané dvojnásobné základné na podklad jemnozrnný na schodisku výšky do 3,80 m</t>
  </si>
  <si>
    <t>1416367451</t>
  </si>
  <si>
    <t>200</t>
  </si>
  <si>
    <t>784452351</t>
  </si>
  <si>
    <t xml:space="preserve">Umývateľný interiérový náter (IKS) na jemnozrnný podklad na schodisku výšky do 3,80 m  </t>
  </si>
  <si>
    <t>1015955332</t>
  </si>
  <si>
    <t>201</t>
  </si>
  <si>
    <t>784453261</t>
  </si>
  <si>
    <t xml:space="preserve">Maľby z maliarskych zmesí, ručne nanášané jednonásobné základné na podklad jemnozrnný na schodisku výšky do 3,80 m   </t>
  </si>
  <si>
    <t>-1592918941</t>
  </si>
  <si>
    <t>202</t>
  </si>
  <si>
    <t>784453371</t>
  </si>
  <si>
    <t>Maľby z maliarskych zmesí ,ručne nanášané tónované dvojnásobné na jemnozrnný podklad na schodisku výšky do 3,80 m</t>
  </si>
  <si>
    <t>-306650283</t>
  </si>
  <si>
    <t>203</t>
  </si>
  <si>
    <t>HZS000111</t>
  </si>
  <si>
    <t>Ostané pomocné práce a práce vynútené rekonštrukciou</t>
  </si>
  <si>
    <t>hod</t>
  </si>
  <si>
    <t>512</t>
  </si>
  <si>
    <t>-764735323</t>
  </si>
  <si>
    <t>N001</t>
  </si>
  <si>
    <t>DMTZ digestora, kotla, potrubia, vr. odvozu a likvidácie     "K"</t>
  </si>
  <si>
    <t>súb</t>
  </si>
  <si>
    <t>2017383708</t>
  </si>
  <si>
    <t>N002</t>
  </si>
  <si>
    <t>DMTZ a opätovná MTZ varnej jednotky, vr. príslušenstva     "K"</t>
  </si>
  <si>
    <t>1113524425</t>
  </si>
  <si>
    <t>N003</t>
  </si>
  <si>
    <t>DMTZ svietidiel a rozvodov ELI, vr. odvozu a likvidácie     "J"</t>
  </si>
  <si>
    <t>175791967</t>
  </si>
  <si>
    <t>N004</t>
  </si>
  <si>
    <t>DMTZ nefunkčných potrubí, vr. odvozu a likvidácie</t>
  </si>
  <si>
    <t>-2002080853</t>
  </si>
  <si>
    <t>001.2 - 2. časť ELI</t>
  </si>
  <si>
    <t>Ing.Michal Hudák</t>
  </si>
  <si>
    <t>M - Práce a dodávky M</t>
  </si>
  <si>
    <t xml:space="preserve">    21-M - Elektromontáže</t>
  </si>
  <si>
    <t>210010301</t>
  </si>
  <si>
    <t>Krabica prístrojová bez zapojenia (1901, KP 68, KZ 3)</t>
  </si>
  <si>
    <t>3450906510</t>
  </si>
  <si>
    <t>Krabica KU 68-1901</t>
  </si>
  <si>
    <t>256</t>
  </si>
  <si>
    <t>210010321</t>
  </si>
  <si>
    <t>Krabica (1903, KR 68) odbočná s viečkom, svorkovnicou vrátane zapojenia, kruhová</t>
  </si>
  <si>
    <t>3450907510</t>
  </si>
  <si>
    <t>Krabica KU 68-1903</t>
  </si>
  <si>
    <t>210020661</t>
  </si>
  <si>
    <t>Konštrukcia oceľová, tenkostenná (Jöckl) všeobecná výroba, montáž vrátane, základného náteru</t>
  </si>
  <si>
    <t>1457063000</t>
  </si>
  <si>
    <t>Profil oceľový 40x20x2 mm zváraný tenkostenný uzavretý obdĺžnikový</t>
  </si>
  <si>
    <t>2462153500</t>
  </si>
  <si>
    <t>Farba syntetická suríková S 2005</t>
  </si>
  <si>
    <t>2464203000</t>
  </si>
  <si>
    <t>Riedidlo do olejovo-syntetickej farby S 6006</t>
  </si>
  <si>
    <t>3121081300</t>
  </si>
  <si>
    <t>Elektróda zváracia ESAB E-R 117 D 2,5 mm x dĺ. 350 mm nelegovaná s rutilovým a kyslým obalom</t>
  </si>
  <si>
    <t>tks</t>
  </si>
  <si>
    <t>210110021</t>
  </si>
  <si>
    <t>Spínač nástenný pre prostredie vonkajšie a mokré, vrátane zapojenia jednopólový - radenie 1</t>
  </si>
  <si>
    <t>3450201330</t>
  </si>
  <si>
    <t>Spínač 1 vodotesný 3553-01750</t>
  </si>
  <si>
    <t>210110023</t>
  </si>
  <si>
    <t>Spínač nástenný pre prostredie vonkajšie a mokré, vrátane zapojenia sériový prepínač-radenie 5</t>
  </si>
  <si>
    <t>3450201490</t>
  </si>
  <si>
    <t>Prepínač 5 vodotesný 3553-05750</t>
  </si>
  <si>
    <t>210110041</t>
  </si>
  <si>
    <t>Spínače polozapustené a zapustené vrátane zapojenia jednopólový - radenie 1</t>
  </si>
  <si>
    <t>3450202870</t>
  </si>
  <si>
    <t>Prístroj spínača 3558-A01340 1,1So</t>
  </si>
  <si>
    <t>3450203660</t>
  </si>
  <si>
    <t>Kryt kolísky, radenie 1,6,7,1/0 3558A-A651 B biely</t>
  </si>
  <si>
    <t>3450204890</t>
  </si>
  <si>
    <t>Jednorámček 3901A-B10 B biely</t>
  </si>
  <si>
    <t>210110043</t>
  </si>
  <si>
    <t>Spínač polozapustený a zapustený vrátane zapojenia sériový prep.stried. - radenie 5 A</t>
  </si>
  <si>
    <t>3450202940</t>
  </si>
  <si>
    <t>Prístroj prepínača 3558-A51340 6+1</t>
  </si>
  <si>
    <t>3450204730</t>
  </si>
  <si>
    <t>Kryt kolísky delený 3558C-A652 B1 lesklý biely</t>
  </si>
  <si>
    <t>210110045</t>
  </si>
  <si>
    <t>Spínač polozapustený a zapustený vrátane zapojenia stried.prep.- radenie 6</t>
  </si>
  <si>
    <t>3450202910</t>
  </si>
  <si>
    <t>Prístroj prepínača 3558-A06340 6,6So</t>
  </si>
  <si>
    <t>3450204680</t>
  </si>
  <si>
    <t>Kryt kolísky 3558C-A651 B1 lesklý biely</t>
  </si>
  <si>
    <t>210110082</t>
  </si>
  <si>
    <t>Sporáková prípojka typ 39563 - 23C, pre zapustenú montáž vrátane tlejivky</t>
  </si>
  <si>
    <t>3450663620</t>
  </si>
  <si>
    <t>Šporáková prípojka IP54 do steny</t>
  </si>
  <si>
    <t>210110602</t>
  </si>
  <si>
    <t>STOP tlačidlo v krabičke</t>
  </si>
  <si>
    <t>3454315230</t>
  </si>
  <si>
    <t>210110603</t>
  </si>
  <si>
    <t>Tlačítko na digestor, IP 54 - radenie 0/1</t>
  </si>
  <si>
    <t>3454315000</t>
  </si>
  <si>
    <t>210111012</t>
  </si>
  <si>
    <t>Domová zásuvka polozapustená alebo zapustená, 10/16 A 250 V 2P + Z 2 x zapojenie</t>
  </si>
  <si>
    <t>3450323400</t>
  </si>
  <si>
    <t>Zásuvka 5512C-2349 B1 kompletná</t>
  </si>
  <si>
    <t>210111032</t>
  </si>
  <si>
    <t>Domová zásuvka v krabici pre vonkajšie prostredie 10/16 A 250 V 2P + Z 2 x zapojenie</t>
  </si>
  <si>
    <t>3450330300</t>
  </si>
  <si>
    <t>Zásuvka jednofázová s ochranným víčkom, IP54</t>
  </si>
  <si>
    <t>210120404</t>
  </si>
  <si>
    <t>Istič vzduchový trojpólový do 63 A</t>
  </si>
  <si>
    <t>3580760184</t>
  </si>
  <si>
    <t>Istič LPN-63B-3</t>
  </si>
  <si>
    <t>210193075</t>
  </si>
  <si>
    <t>Domova rozvodnica do 96 M pre zapustenú montáž bez sekacích prác</t>
  </si>
  <si>
    <t>3571201060</t>
  </si>
  <si>
    <t>Rozvádzač R3.1</t>
  </si>
  <si>
    <t>210193082</t>
  </si>
  <si>
    <t>Domova rozvodnica do 36 M  povrchová montáž</t>
  </si>
  <si>
    <t>3570215800</t>
  </si>
  <si>
    <t>Ovládacia skrinka OS</t>
  </si>
  <si>
    <t>210201500</t>
  </si>
  <si>
    <t>Zapojenie svietidla 1x svetelný zdroj, núdzového, s lineárnou žiarovkou - núdzový režim</t>
  </si>
  <si>
    <t>3486801100</t>
  </si>
  <si>
    <t>Nástenné núdzové svietidlo LED 1x3,2W, IP54, 3 hodina, 360x140 mm núdzový režim</t>
  </si>
  <si>
    <t>210201510</t>
  </si>
  <si>
    <t>Zapojenie svietidla 1x svetelný zdroj, núdzového, LED - núdzový režim</t>
  </si>
  <si>
    <t>3486801100u</t>
  </si>
  <si>
    <t>Nástenné núdzové svietidlo LED 1x3,2W, IP22, 3 hodina, 360x140 mm núdzový režim</t>
  </si>
  <si>
    <t>210203041</t>
  </si>
  <si>
    <t>Montáž a zapojenie stropného LED svietidla</t>
  </si>
  <si>
    <t>3480571540</t>
  </si>
  <si>
    <t>LED svietidlo V-TAC 6287 V-TAC 48W LED Waterproof Lamp G-SERIES 1500mm 4500K, IP65</t>
  </si>
  <si>
    <t>210203050</t>
  </si>
  <si>
    <t>Montáž a zapojenie LED panelu 300x300 mm do kazetového stropu</t>
  </si>
  <si>
    <t>3480571700</t>
  </si>
  <si>
    <t>LED svietidlo V-TAC 4807</t>
  </si>
  <si>
    <t>210203056</t>
  </si>
  <si>
    <t>Montáž a zapojenie LED panelu 600x600 mm zaveseného</t>
  </si>
  <si>
    <t>3480571730</t>
  </si>
  <si>
    <t>LED svietidlo V-TAC 6238 - 600 x 600 mm, IP 20</t>
  </si>
  <si>
    <t>3480571760</t>
  </si>
  <si>
    <t>Montážny rám k LED svietidlu 600 x 600 mm</t>
  </si>
  <si>
    <t>210800140</t>
  </si>
  <si>
    <t>Kábel medený uložený pevne CYKY 450/750 V 2x1,5</t>
  </si>
  <si>
    <t>3410350079</t>
  </si>
  <si>
    <t>CYKY 2x1,5 Kábel pre pevné uloženie, medený STN</t>
  </si>
  <si>
    <t>210800146</t>
  </si>
  <si>
    <t>Kábel medený uložený pevne CYKY 450/750 V 3x1,5</t>
  </si>
  <si>
    <t>3410350085</t>
  </si>
  <si>
    <t>CYKY 3x1,5 Kábel pre pevné uloženie, medený STN</t>
  </si>
  <si>
    <t>210800147</t>
  </si>
  <si>
    <t>Kábel medený uložený pevne CYKY 450/750 V 3x2,5</t>
  </si>
  <si>
    <t>3410350086</t>
  </si>
  <si>
    <t>CYKY 3x2,5 Kábel pre pevné uloženie, medený STN</t>
  </si>
  <si>
    <t>210800158</t>
  </si>
  <si>
    <t>Kábel medený uložený pevne CYKY 450/750 V 5x1,5</t>
  </si>
  <si>
    <t>3410350097</t>
  </si>
  <si>
    <t>CYKY 5x1,5 Kábel pre pevné uloženie, medený STN</t>
  </si>
  <si>
    <t>210800160</t>
  </si>
  <si>
    <t>Kábel medený uložený pevne CYKY 450/750 V 5x4</t>
  </si>
  <si>
    <t>3410350099</t>
  </si>
  <si>
    <t>CYKY 5x4 Kábel pre pevné uloženie, medený STN</t>
  </si>
  <si>
    <t>210800163</t>
  </si>
  <si>
    <t>Kábel medený uložený pevne CYKY 450/750 V 5x16</t>
  </si>
  <si>
    <t>3410350102</t>
  </si>
  <si>
    <t>CYKY 5x16 Kábel pre pevné uloženie, medený STN</t>
  </si>
  <si>
    <t>210800628</t>
  </si>
  <si>
    <t>Vodič medený uložený pevne H07V-K (CYA)  450/750 V 6</t>
  </si>
  <si>
    <t>3410350554</t>
  </si>
  <si>
    <t>H07V-K 6 Flexibilný kábel harmonizovaný</t>
  </si>
  <si>
    <t>210872101</t>
  </si>
  <si>
    <t>Vodič signálny uložený voľne JYTY 250 V 3x1</t>
  </si>
  <si>
    <t>3412150410</t>
  </si>
  <si>
    <t>Signálny kábel JYTY 3x1</t>
  </si>
  <si>
    <t>210872102</t>
  </si>
  <si>
    <t>Vodič signálny uložený voľne JYTY 250 V 4x1</t>
  </si>
  <si>
    <t>3412150420</t>
  </si>
  <si>
    <t>Signálny kábel JYTY 4x1</t>
  </si>
  <si>
    <t>210880037</t>
  </si>
  <si>
    <t>Kábel odolný voči zvýšeným teplotám, medený uložený pevne V05SS-F (CSSS) 300/500 V  3x1,5</t>
  </si>
  <si>
    <t>3410350930</t>
  </si>
  <si>
    <t>1-CHKE-V 3x1,5 Nehorľavý kábel s funkčnosťou STN</t>
  </si>
  <si>
    <t>MV</t>
  </si>
  <si>
    <t>Murárske výpomoci</t>
  </si>
  <si>
    <t>PM</t>
  </si>
  <si>
    <t>Podružný materiál</t>
  </si>
  <si>
    <t>PPV</t>
  </si>
  <si>
    <t>Podiel pridružených výkonov</t>
  </si>
  <si>
    <t>HZS000112</t>
  </si>
  <si>
    <t>Demontáž starej elektroinštalácie</t>
  </si>
  <si>
    <t>262144</t>
  </si>
  <si>
    <t>HZS000114</t>
  </si>
  <si>
    <t>Stavebno montážne práce najnáročnejšie na odbornosť - prehliadky pracoviska a revízie (Tr 4) v rozsahu viac ako 8 hodín</t>
  </si>
  <si>
    <t>001.3 - 3. časť VZT</t>
  </si>
  <si>
    <t xml:space="preserve">    24-M - Montáže vzduchotechnických zariad.</t>
  </si>
  <si>
    <t>240-PC01</t>
  </si>
  <si>
    <t>Vzduchotechnické zariadenie komplet (viď dielči rozpočet) - montáž</t>
  </si>
  <si>
    <t>-850608534</t>
  </si>
  <si>
    <t>240-PC02</t>
  </si>
  <si>
    <t>Vzduchotechnické zariadenie komplet (viď dieči rozpočet) - dodávka</t>
  </si>
  <si>
    <t>1128118784</t>
  </si>
  <si>
    <t>001.4 - 4. časť ZTI</t>
  </si>
  <si>
    <t>Helena Štaudnerová</t>
  </si>
  <si>
    <t xml:space="preserve">    713 - Izolácie tepelné</t>
  </si>
  <si>
    <t xml:space="preserve">    721 - Zdravotechnika -  vnútorná kanalizácia</t>
  </si>
  <si>
    <t>713482111</t>
  </si>
  <si>
    <t>Montáž trubíc z PE, hr.do 10 mm,vnút.priemer do 38 mm</t>
  </si>
  <si>
    <t>283310001100</t>
  </si>
  <si>
    <t>Izolačná PE trubica TUBOLIT DG 18x9 mm (d potrubia x hr. izolácie), nadrezaná, AZ FLEX</t>
  </si>
  <si>
    <t>283310001300</t>
  </si>
  <si>
    <t>Izolačná PE trubica TUBOLIT DG 22x9 mm (d potrubia x hr. izolácie), nadrezaná, AZ FLEX</t>
  </si>
  <si>
    <t>283310001500</t>
  </si>
  <si>
    <t>Izolačná PE trubica TUBOLIT DG 28x9 mm (d potrubia x hr. izolácie), nadrezaná, AZ FLEX</t>
  </si>
  <si>
    <t>721140917</t>
  </si>
  <si>
    <t>Oprava odpadového potrubia liatinového prepojenie doterajšieho potrubia DN 150</t>
  </si>
  <si>
    <t>721172203</t>
  </si>
  <si>
    <t>Montáž odpadového HT potrubia vodorovného DN 40</t>
  </si>
  <si>
    <t>286140036800</t>
  </si>
  <si>
    <t>HT rúra hrdlová DN 40 dĺ. 1 m PP systém pre rozvod vnútorného odpadu, PIPELIFE</t>
  </si>
  <si>
    <t>721172206</t>
  </si>
  <si>
    <t>Montáž odpadového HT potrubia vodorovného DN 50</t>
  </si>
  <si>
    <t>286140037400</t>
  </si>
  <si>
    <t>HT rúra hrdlová DN 50 dĺ. 1 m PP systém pre rozvod vnútorného odpadu, PIPELIFE</t>
  </si>
  <si>
    <t>721172212</t>
  </si>
  <si>
    <t>Montáž odpadového HT potrubia vodorovného DN 100</t>
  </si>
  <si>
    <t>286140038600</t>
  </si>
  <si>
    <t>HT rúra hrdlová DN 100 dĺ. 1 m PP systém pre rozvod vnútorného odpadu, PIPELIFE</t>
  </si>
  <si>
    <t>721172215</t>
  </si>
  <si>
    <t>Montáž odpadového HT potrubia vodorovného DN 125</t>
  </si>
  <si>
    <t>286140039200</t>
  </si>
  <si>
    <t>HT rúra hrdlová DN 125 dĺ. 1 m PP systém pre rozvod vnútorného odpadu, PIPELIFE</t>
  </si>
  <si>
    <t>286140039100</t>
  </si>
  <si>
    <t>HT rúra hrdlová DN 125 dĺ. 0,5 m PP systém pre rozvod vnútorného odpadu, PIPELIFE</t>
  </si>
  <si>
    <t>721172218</t>
  </si>
  <si>
    <t>Montáž odpadového HT potrubia vodorovného DN 150</t>
  </si>
  <si>
    <t>286140039800</t>
  </si>
  <si>
    <t>HT rúra hrdlová DN 150 dĺ. 1 m PP systém pre rozvod vnútorného odpadu, PIPELIFE</t>
  </si>
  <si>
    <t>721172236</t>
  </si>
  <si>
    <t>Montáž odpadového HT potrubia zvislého DN 125</t>
  </si>
  <si>
    <t>721172296</t>
  </si>
  <si>
    <t>Montáž kolena HT potrubia DN 100</t>
  </si>
  <si>
    <t>286540002300</t>
  </si>
  <si>
    <t>Koleno HT DN 100/45°, PP systém pre beztlakový rozvod vnútorného odpadu, PIPELIFE</t>
  </si>
  <si>
    <t>286520008100</t>
  </si>
  <si>
    <t>Koleno s oporou PVC DN 100/125,PIPELIFE</t>
  </si>
  <si>
    <t>721172299</t>
  </si>
  <si>
    <t>Montáž kolena HT potrubia DN 125</t>
  </si>
  <si>
    <t>286540002800</t>
  </si>
  <si>
    <t>Koleno HT DN 125/45°, PP systém pre beztlakový rozvod vnútorného odpadu, PIPELIFE</t>
  </si>
  <si>
    <t>721172300</t>
  </si>
  <si>
    <t>Montáž kolena HT potrubia DN 150</t>
  </si>
  <si>
    <t>286540003300</t>
  </si>
  <si>
    <t>Koleno HT DN 150/45°, PP systém pre beztlakový rozvod vnútorného odpadu, PIPELIFE</t>
  </si>
  <si>
    <t>721172318</t>
  </si>
  <si>
    <t>Montáž odbočky HT potrubia DN 125</t>
  </si>
  <si>
    <t>286540011000</t>
  </si>
  <si>
    <t>Odbočka HT DN 125/100/87°, PP systém pre beztlakový rozvod vnútorného odpadu, PIPELIFE</t>
  </si>
  <si>
    <t>286540011100</t>
  </si>
  <si>
    <t>Odbočka HT DN 125/125/45°, PP systém pre beztlakový rozvod vnútorného odpadu, PIPELIFE</t>
  </si>
  <si>
    <t>721172321</t>
  </si>
  <si>
    <t>Montáž odbočky HT potrubia DN 150</t>
  </si>
  <si>
    <t>286540011700</t>
  </si>
  <si>
    <t>Odbočka HT DN 150/125/45°, PP systém pre beztlakový rozvod vnútorného odpadu, PIPELIFE</t>
  </si>
  <si>
    <t>721172333</t>
  </si>
  <si>
    <t>Montáž redukcie HT potrubia DN 100</t>
  </si>
  <si>
    <t>286540007000</t>
  </si>
  <si>
    <t>Redukcia vnútorná HT DN 100/50, PP systém pre beztlakový rozvod vnútorného odpadu, PIPELIFE</t>
  </si>
  <si>
    <t>721194104</t>
  </si>
  <si>
    <t>Zriadenie prípojky na potrubí vyvedenie a upevnenie odpadových výpustiek D 40x1, 8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</si>
  <si>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</si>
  <si>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</si>
  <si>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</si>
  <si>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</si>
  <si>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721213012</t>
  </si>
  <si>
    <t>Montáž podlahového vpustu s vodorovným odtokom pivničného DN 110</t>
  </si>
  <si>
    <t>286630047600</t>
  </si>
  <si>
    <t>Pivničný podlahový vpust, HL72N, (1,67 l/s), horizontálny odtok DN 110, rám 147x147 mm, mriežkou nerezová 139x139? mm, PP</t>
  </si>
  <si>
    <t>721229023</t>
  </si>
  <si>
    <t>Montáž podlahového odtokového žlabu dĺžky 1000 mm pre montáž k stene</t>
  </si>
  <si>
    <t>552240016700</t>
  </si>
  <si>
    <t>Žľab sprchový nerezový integrovaný v EPS "PRIMUS - LINE" HL531.0/28, montáž k stene, výška rámu žľabu 28 mm, stavebná výška 79 mm</t>
  </si>
  <si>
    <t>721290111</t>
  </si>
  <si>
    <t>Ostatné - skúška tesnosti kanalizácie v objektoch vodou do DN 125</t>
  </si>
  <si>
    <t>998721101</t>
  </si>
  <si>
    <t>Presun hmôt pre vnútornú kanalizáciu v objektoch výšky do 6 m</t>
  </si>
  <si>
    <t>722130214</t>
  </si>
  <si>
    <t>Potrubie z oceľ.rúr pozink.bezšvík.bežných-11 353.0, 10 004.0 zvarov. bežných-11 343.00 DN 32</t>
  </si>
  <si>
    <t>722131932</t>
  </si>
  <si>
    <t>Oprava vodovodného potrubia prepojenie doterajšieho potrubia DN 20</t>
  </si>
  <si>
    <t>722131933</t>
  </si>
  <si>
    <t>Oprava vodovodného potrubia prepojenie doterajšieho potrubia DN 25</t>
  </si>
  <si>
    <t>722171111</t>
  </si>
  <si>
    <t>Potrubie plasthliníkové ALPEX - DUO 16x2 mm v kotúčoch</t>
  </si>
  <si>
    <t>722171113</t>
  </si>
  <si>
    <t>Potrubie plasthliníkové ALPEX - DUO 20x2 mm v kotúčoch</t>
  </si>
  <si>
    <t>722171114</t>
  </si>
  <si>
    <t>Potrubie plasthliníkové ALPEX - DUO 26x3 mm v kotúčoch</t>
  </si>
  <si>
    <t>722220112</t>
  </si>
  <si>
    <t>Montáž armatúry závitovej s jedným závitom, nástenka pre výtokový ventil G 3/4</t>
  </si>
  <si>
    <t>722220122</t>
  </si>
  <si>
    <t>Montáž armatúry závitovej s jedným závitom, nástenka pre batériu G 3/4</t>
  </si>
  <si>
    <t>pár</t>
  </si>
  <si>
    <t>722221015</t>
  </si>
  <si>
    <t>Montáž guľového kohúta závitového priameho pre vodu G 3/4</t>
  </si>
  <si>
    <t>551110007000</t>
  </si>
  <si>
    <t>Guľový uzáver pre vodu Evolution, 3/4" FF, plnoprietokový, páčka, niklovaná mosadz, IVAR</t>
  </si>
  <si>
    <t>722221020</t>
  </si>
  <si>
    <t>Montáž guľového kohúta závitového priameho pre vodu G 1</t>
  </si>
  <si>
    <t>551110006500</t>
  </si>
  <si>
    <t>Guľový uzáver pre vodu Evolution, 1" FM, plnoprietokový, motýľ, niklovaná mosadz, IVAR</t>
  </si>
  <si>
    <t>722221025</t>
  </si>
  <si>
    <t>Montáž guľového kohúta závitového priameho pre vodu G 5/4</t>
  </si>
  <si>
    <t>551110006600</t>
  </si>
  <si>
    <t>Guľový uzáver pre vodu Evolution, 5/4" FM, plnoprietokový, motýľ, niklovaná mosadz, IVAR</t>
  </si>
  <si>
    <t>722221295</t>
  </si>
  <si>
    <t>Montáž spätného ventilu závitového pre sanitárne systémy G 1/2</t>
  </si>
  <si>
    <t>551410000300</t>
  </si>
  <si>
    <t>Ventil pre hygienické a zdravotnické zariadenia T 66 A 1/2" rohový mosadzný s vrškom T 13</t>
  </si>
  <si>
    <t>551410000200</t>
  </si>
  <si>
    <t>Ventil pre hygienické a zdravotnické zariadenia T 1300 1/2" priamy na zamurovanie</t>
  </si>
  <si>
    <t>722250010</t>
  </si>
  <si>
    <t>Montáž hydrantového systému s tvarovo stálou hadicou D 33</t>
  </si>
  <si>
    <t>449150004400</t>
  </si>
  <si>
    <t>Hydrantový systém s tvarovo stálou hadicou D 33, hadica 20 m, skriňa 800x800x340 mm, plné dvierka, prúdnica TAJFUN TURBO ekv.13, PHHP</t>
  </si>
  <si>
    <t>722290226</t>
  </si>
  <si>
    <t>Tlaková skúška vodovodného potrubia závitového do DN 50</t>
  </si>
  <si>
    <t>722290234</t>
  </si>
  <si>
    <t>Prepláchnutie a dezinfekcia vodovodného potrubia do DN 80</t>
  </si>
  <si>
    <t>998722101</t>
  </si>
  <si>
    <t>Presun hmôt pre vnútorný vodovod v objektoch výšky do 6 m</t>
  </si>
  <si>
    <t>725119308</t>
  </si>
  <si>
    <t>Montáž záchodovej misy kombinovanej s zvislým odpadom</t>
  </si>
  <si>
    <t>642340000500</t>
  </si>
  <si>
    <t>Kombinované WC keramické OLYMP NEW, rozmer 360x670x480 mm, zvislý odpadso zvýšenou výškou 500 mm, JIKA</t>
  </si>
  <si>
    <t>725219201</t>
  </si>
  <si>
    <t>Montáž umývadla na konzoly, bez výtokovej armatúry</t>
  </si>
  <si>
    <t>642110000200</t>
  </si>
  <si>
    <t>Umývadlo keramické CUBITO, rozmer 600x450x170 mm, biela, JIKA</t>
  </si>
  <si>
    <t>725329202</t>
  </si>
  <si>
    <t>Montáž veľkokuchynských drezov, samostatne stojacích dvojdrezových,  bez výtok. armatúr</t>
  </si>
  <si>
    <t>552310002900</t>
  </si>
  <si>
    <t>Kuchynský drez nerezový veľkokapacitný na nohách s opláštením, SANELA</t>
  </si>
  <si>
    <t>725333360</t>
  </si>
  <si>
    <t>Montáž výlevky keramickej voľne stojacej bez výtokovej armatúry</t>
  </si>
  <si>
    <t>642710000200</t>
  </si>
  <si>
    <t>Výlevka stojatá keramická MIRA, rozmer 425x500x450 mm, plastová mreža, JIKA</t>
  </si>
  <si>
    <t>725819401</t>
  </si>
  <si>
    <t>Montáž ventilu rohového s pripojovacou rúrkou G 1/2</t>
  </si>
  <si>
    <t>551410000500</t>
  </si>
  <si>
    <t>Ventil rohový RDL 80 1/2"</t>
  </si>
  <si>
    <t>725829206</t>
  </si>
  <si>
    <t>Montáž batérie umývadlovej a drezovej stojankovej s mechanickým ovládaním odpadového ventilu</t>
  </si>
  <si>
    <t>551450000400</t>
  </si>
  <si>
    <t>Batéria drezová stojanková páková Mio s otočným výtokovým ramienkom, rozmer 340x214 mm, chróm, JIKA</t>
  </si>
  <si>
    <t>551450000200</t>
  </si>
  <si>
    <t>Batéria pre vylevku  Logo Neo DN 15, jednopáková, chróm, KLUDI</t>
  </si>
  <si>
    <t>551450003800</t>
  </si>
  <si>
    <t>Batéria umývadlová stojanková páková Lyra, s pop-up 5/4", rozmer 290x215x270 mm, chróm, JIKA</t>
  </si>
  <si>
    <t>725849202</t>
  </si>
  <si>
    <t>Montáž batérie sprchovej nástennej termostatickej</t>
  </si>
  <si>
    <t>551450002700</t>
  </si>
  <si>
    <t>Batéria sprchová nástenná páková Mio, rozteč 150 mm, bez sprchovej sady, chróm, JIKA</t>
  </si>
  <si>
    <t>725869301</t>
  </si>
  <si>
    <t>Montáž zápachovej uzávierky pre zariaďovacie predmety, umývadlová do D 40</t>
  </si>
  <si>
    <t>551620008700</t>
  </si>
  <si>
    <t>Zápachová uzávierka umývadlová nábytková HL137/40, DN 40x5/4", s veľkodušne zahnutými rúrkami s pripojovacím závitom, čistiacim kusom a rozetou, otočný odtok, PP</t>
  </si>
  <si>
    <t>725869313</t>
  </si>
  <si>
    <t>Montáž zápachovej uzávierky pre zariaďovacie predmety, drezová do D 50 (pre dva drezy)</t>
  </si>
  <si>
    <t>551620007500</t>
  </si>
  <si>
    <t>Zápachová uzávierka kolenová pre dvojdielne drezy, d 50 mm, G 1 1/2", vodorovný odtok, úsporný, s uhlovou hadicovou prípojkou, plast, GEBERIT</t>
  </si>
  <si>
    <t>725869351</t>
  </si>
  <si>
    <t>Montáž zápachovej uzávierky pre zariaďovacie predmety, výlevkovej do D 50</t>
  </si>
  <si>
    <t>551620015000</t>
  </si>
  <si>
    <t>Zápachová uzávierka kolenová d 50 mm, pre výlevku s nástennou rozetou, vodorovný odtok, plast, GEBERIT</t>
  </si>
  <si>
    <t>998725201</t>
  </si>
  <si>
    <t>Presun hmôt pre zariaďovacie predmety v objektoch výšky do 6 m</t>
  </si>
  <si>
    <t>Technologické zariadenie</t>
  </si>
  <si>
    <t>Dodávka a montáž celonerezovej varnej jednotky VJ 1200 (1250x500x1000mm), napätie 3x400V, príkon 4,6kW</t>
  </si>
  <si>
    <t>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</si>
</sst>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9" fillId="0" borderId="16" xfId="0" applyNumberFormat="1" applyFont="1" applyBorder="1" applyAlignment="1">
      <alignment vertical="center"/>
    </xf>
    <xf numFmtId="4" fontId="19" fillId="0" borderId="17" xfId="0" applyNumberFormat="1" applyFont="1" applyBorder="1" applyAlignment="1">
      <alignment vertical="center"/>
    </xf>
    <xf numFmtId="166" fontId="19" fillId="0" borderId="17" xfId="0" applyNumberFormat="1" applyFont="1" applyBorder="1" applyAlignment="1">
      <alignment vertical="center"/>
    </xf>
    <xf numFmtId="4" fontId="19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7" fontId="0" fillId="0" borderId="25" xfId="0" applyNumberFormat="1" applyFont="1" applyBorder="1" applyAlignment="1" applyProtection="1">
      <alignment vertical="center"/>
      <protection locked="0"/>
    </xf>
    <xf numFmtId="4" fontId="22" fillId="0" borderId="0" xfId="0" applyNumberFormat="1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22" fillId="0" borderId="0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 activeCell="BE94" sqref="BE9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R2" s="168" t="s">
        <v>8</v>
      </c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S2" s="19" t="s">
        <v>9</v>
      </c>
      <c r="BT2" s="19" t="s">
        <v>10</v>
      </c>
    </row>
    <row r="3" spans="1:73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10</v>
      </c>
    </row>
    <row r="4" spans="1:73" ht="36.950000000000003" customHeight="1">
      <c r="B4" s="23"/>
      <c r="C4" s="195" t="s">
        <v>11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24"/>
      <c r="AS4" s="18" t="s">
        <v>12</v>
      </c>
      <c r="BS4" s="19" t="s">
        <v>9</v>
      </c>
    </row>
    <row r="5" spans="1:73" ht="14.45" customHeight="1">
      <c r="B5" s="23"/>
      <c r="C5" s="25"/>
      <c r="D5" s="26" t="s">
        <v>13</v>
      </c>
      <c r="E5" s="25"/>
      <c r="F5" s="25"/>
      <c r="G5" s="25"/>
      <c r="H5" s="25"/>
      <c r="I5" s="25"/>
      <c r="J5" s="25"/>
      <c r="K5" s="204" t="s">
        <v>14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25"/>
      <c r="AQ5" s="24"/>
      <c r="BS5" s="19" t="s">
        <v>9</v>
      </c>
    </row>
    <row r="6" spans="1:73" ht="36.950000000000003" customHeight="1">
      <c r="B6" s="23"/>
      <c r="C6" s="25"/>
      <c r="D6" s="28" t="s">
        <v>15</v>
      </c>
      <c r="E6" s="25"/>
      <c r="F6" s="25"/>
      <c r="G6" s="25"/>
      <c r="H6" s="25"/>
      <c r="I6" s="25"/>
      <c r="J6" s="25"/>
      <c r="K6" s="205" t="s">
        <v>16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25"/>
      <c r="AQ6" s="24"/>
      <c r="BS6" s="19" t="s">
        <v>9</v>
      </c>
    </row>
    <row r="7" spans="1:73" ht="14.45" customHeight="1">
      <c r="B7" s="23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4"/>
      <c r="BS7" s="19" t="s">
        <v>9</v>
      </c>
    </row>
    <row r="8" spans="1:73" ht="14.45" customHeight="1">
      <c r="B8" s="23"/>
      <c r="C8" s="25"/>
      <c r="D8" s="29" t="s">
        <v>19</v>
      </c>
      <c r="E8" s="25"/>
      <c r="F8" s="25"/>
      <c r="G8" s="25"/>
      <c r="H8" s="25"/>
      <c r="I8" s="25"/>
      <c r="J8" s="25"/>
      <c r="K8" s="27" t="s">
        <v>20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21</v>
      </c>
      <c r="AL8" s="25"/>
      <c r="AM8" s="25"/>
      <c r="AN8" s="27" t="s">
        <v>22</v>
      </c>
      <c r="AO8" s="25"/>
      <c r="AP8" s="25"/>
      <c r="AQ8" s="24"/>
      <c r="BS8" s="19" t="s">
        <v>9</v>
      </c>
    </row>
    <row r="9" spans="1:73" ht="14.45" customHeight="1">
      <c r="B9" s="23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/>
      <c r="BS9" s="19" t="s">
        <v>9</v>
      </c>
    </row>
    <row r="10" spans="1:73" ht="14.45" customHeight="1">
      <c r="B10" s="23"/>
      <c r="C10" s="25"/>
      <c r="D10" s="29" t="s">
        <v>23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24</v>
      </c>
      <c r="AL10" s="25"/>
      <c r="AM10" s="25"/>
      <c r="AN10" s="27" t="s">
        <v>5</v>
      </c>
      <c r="AO10" s="25"/>
      <c r="AP10" s="25"/>
      <c r="AQ10" s="24"/>
      <c r="BS10" s="19" t="s">
        <v>9</v>
      </c>
    </row>
    <row r="11" spans="1:73" ht="18.399999999999999" customHeight="1">
      <c r="B11" s="23"/>
      <c r="C11" s="25"/>
      <c r="D11" s="25"/>
      <c r="E11" s="27" t="s">
        <v>25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26</v>
      </c>
      <c r="AL11" s="25"/>
      <c r="AM11" s="25"/>
      <c r="AN11" s="27" t="s">
        <v>5</v>
      </c>
      <c r="AO11" s="25"/>
      <c r="AP11" s="25"/>
      <c r="AQ11" s="24"/>
      <c r="BS11" s="19" t="s">
        <v>9</v>
      </c>
    </row>
    <row r="12" spans="1:73" ht="6.95" customHeight="1">
      <c r="B12" s="23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4"/>
      <c r="BS12" s="19" t="s">
        <v>9</v>
      </c>
    </row>
    <row r="13" spans="1:73" ht="14.45" customHeight="1">
      <c r="B13" s="23"/>
      <c r="C13" s="25"/>
      <c r="D13" s="29" t="s">
        <v>27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24</v>
      </c>
      <c r="AL13" s="25"/>
      <c r="AM13" s="25"/>
      <c r="AN13" s="27" t="s">
        <v>5</v>
      </c>
      <c r="AO13" s="25"/>
      <c r="AP13" s="25"/>
      <c r="AQ13" s="24"/>
      <c r="BS13" s="19" t="s">
        <v>9</v>
      </c>
    </row>
    <row r="14" spans="1:73" ht="15">
      <c r="B14" s="23"/>
      <c r="C14" s="25"/>
      <c r="D14" s="25"/>
      <c r="E14" s="27" t="s">
        <v>28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26</v>
      </c>
      <c r="AL14" s="25"/>
      <c r="AM14" s="25"/>
      <c r="AN14" s="27" t="s">
        <v>5</v>
      </c>
      <c r="AO14" s="25"/>
      <c r="AP14" s="25"/>
      <c r="AQ14" s="24"/>
      <c r="BS14" s="19" t="s">
        <v>9</v>
      </c>
    </row>
    <row r="15" spans="1:73" ht="6.95" customHeight="1">
      <c r="B15" s="2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4"/>
      <c r="BS15" s="19" t="s">
        <v>6</v>
      </c>
    </row>
    <row r="16" spans="1:73" ht="14.45" customHeight="1">
      <c r="B16" s="23"/>
      <c r="C16" s="25"/>
      <c r="D16" s="29" t="s">
        <v>29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24</v>
      </c>
      <c r="AL16" s="25"/>
      <c r="AM16" s="25"/>
      <c r="AN16" s="27" t="s">
        <v>5</v>
      </c>
      <c r="AO16" s="25"/>
      <c r="AP16" s="25"/>
      <c r="AQ16" s="24"/>
      <c r="BS16" s="19" t="s">
        <v>6</v>
      </c>
    </row>
    <row r="17" spans="2:71" ht="18.399999999999999" customHeight="1">
      <c r="B17" s="23"/>
      <c r="C17" s="25"/>
      <c r="D17" s="25"/>
      <c r="E17" s="27" t="s">
        <v>30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26</v>
      </c>
      <c r="AL17" s="25"/>
      <c r="AM17" s="25"/>
      <c r="AN17" s="27" t="s">
        <v>5</v>
      </c>
      <c r="AO17" s="25"/>
      <c r="AP17" s="25"/>
      <c r="AQ17" s="24"/>
      <c r="BS17" s="19" t="s">
        <v>31</v>
      </c>
    </row>
    <row r="18" spans="2:71" ht="6.95" customHeight="1">
      <c r="B18" s="2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/>
      <c r="BS18" s="19" t="s">
        <v>32</v>
      </c>
    </row>
    <row r="19" spans="2:71" ht="14.45" customHeight="1">
      <c r="B19" s="23"/>
      <c r="C19" s="25"/>
      <c r="D19" s="29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24</v>
      </c>
      <c r="AL19" s="25"/>
      <c r="AM19" s="25"/>
      <c r="AN19" s="27" t="s">
        <v>5</v>
      </c>
      <c r="AO19" s="25"/>
      <c r="AP19" s="25"/>
      <c r="AQ19" s="24"/>
      <c r="BS19" s="19" t="s">
        <v>32</v>
      </c>
    </row>
    <row r="20" spans="2:71" ht="18.399999999999999" customHeight="1">
      <c r="B20" s="23"/>
      <c r="C20" s="25"/>
      <c r="D20" s="25"/>
      <c r="E20" s="27" t="s">
        <v>34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26</v>
      </c>
      <c r="AL20" s="25"/>
      <c r="AM20" s="25"/>
      <c r="AN20" s="27" t="s">
        <v>5</v>
      </c>
      <c r="AO20" s="25"/>
      <c r="AP20" s="25"/>
      <c r="AQ20" s="24"/>
    </row>
    <row r="21" spans="2:71" ht="6.95" customHeight="1">
      <c r="B21" s="23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/>
    </row>
    <row r="22" spans="2:71" ht="15">
      <c r="B22" s="23"/>
      <c r="C22" s="25"/>
      <c r="D22" s="29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4"/>
    </row>
    <row r="23" spans="2:71" ht="16.5" customHeight="1">
      <c r="B23" s="23"/>
      <c r="C23" s="25"/>
      <c r="D23" s="25"/>
      <c r="E23" s="206" t="s">
        <v>5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5"/>
      <c r="AP23" s="25"/>
      <c r="AQ23" s="24"/>
    </row>
    <row r="24" spans="2:71" ht="6.95" customHeight="1">
      <c r="B24" s="23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</row>
    <row r="25" spans="2:71" ht="6.95" customHeight="1">
      <c r="B25" s="23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4"/>
    </row>
    <row r="26" spans="2:71" ht="14.45" customHeight="1">
      <c r="B26" s="23"/>
      <c r="C26" s="25"/>
      <c r="D26" s="31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72">
        <f>ROUND(AG87,2)</f>
        <v>0</v>
      </c>
      <c r="AL26" s="173"/>
      <c r="AM26" s="173"/>
      <c r="AN26" s="173"/>
      <c r="AO26" s="173"/>
      <c r="AP26" s="25"/>
      <c r="AQ26" s="24"/>
    </row>
    <row r="27" spans="2:71" ht="14.45" customHeight="1">
      <c r="B27" s="23"/>
      <c r="C27" s="25"/>
      <c r="D27" s="31" t="s">
        <v>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72">
        <f>ROUND(AG94,2)</f>
        <v>0</v>
      </c>
      <c r="AL27" s="172"/>
      <c r="AM27" s="172"/>
      <c r="AN27" s="172"/>
      <c r="AO27" s="172"/>
      <c r="AP27" s="25"/>
      <c r="AQ27" s="24"/>
    </row>
    <row r="28" spans="2:71" s="1" customFormat="1" ht="6.95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" customHeight="1">
      <c r="B29" s="32"/>
      <c r="C29" s="33"/>
      <c r="D29" s="35" t="s">
        <v>38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74">
        <f>ROUND(AK26+AK27,2)</f>
        <v>0</v>
      </c>
      <c r="AL29" s="175"/>
      <c r="AM29" s="175"/>
      <c r="AN29" s="175"/>
      <c r="AO29" s="175"/>
      <c r="AP29" s="33"/>
      <c r="AQ29" s="34"/>
    </row>
    <row r="30" spans="2:71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5" customHeight="1">
      <c r="B31" s="37"/>
      <c r="C31" s="38"/>
      <c r="D31" s="39" t="s">
        <v>39</v>
      </c>
      <c r="E31" s="38"/>
      <c r="F31" s="39" t="s">
        <v>40</v>
      </c>
      <c r="G31" s="38"/>
      <c r="H31" s="38"/>
      <c r="I31" s="38"/>
      <c r="J31" s="38"/>
      <c r="K31" s="38"/>
      <c r="L31" s="199">
        <v>0.2</v>
      </c>
      <c r="M31" s="200"/>
      <c r="N31" s="200"/>
      <c r="O31" s="200"/>
      <c r="P31" s="38"/>
      <c r="Q31" s="38"/>
      <c r="R31" s="38"/>
      <c r="S31" s="38"/>
      <c r="T31" s="41" t="s">
        <v>41</v>
      </c>
      <c r="U31" s="38"/>
      <c r="V31" s="38"/>
      <c r="W31" s="201">
        <f>ROUND(AZ87+SUM(CD95),2)</f>
        <v>0</v>
      </c>
      <c r="X31" s="200"/>
      <c r="Y31" s="200"/>
      <c r="Z31" s="200"/>
      <c r="AA31" s="200"/>
      <c r="AB31" s="200"/>
      <c r="AC31" s="200"/>
      <c r="AD31" s="200"/>
      <c r="AE31" s="200"/>
      <c r="AF31" s="38"/>
      <c r="AG31" s="38"/>
      <c r="AH31" s="38"/>
      <c r="AI31" s="38"/>
      <c r="AJ31" s="38"/>
      <c r="AK31" s="201">
        <f>ROUND(AV87+SUM(BY95),2)</f>
        <v>0</v>
      </c>
      <c r="AL31" s="200"/>
      <c r="AM31" s="200"/>
      <c r="AN31" s="200"/>
      <c r="AO31" s="200"/>
      <c r="AP31" s="38"/>
      <c r="AQ31" s="42"/>
    </row>
    <row r="32" spans="2:71" s="2" customFormat="1" ht="14.45" customHeight="1">
      <c r="B32" s="37"/>
      <c r="C32" s="38"/>
      <c r="D32" s="38"/>
      <c r="E32" s="38"/>
      <c r="F32" s="39" t="s">
        <v>42</v>
      </c>
      <c r="G32" s="38"/>
      <c r="H32" s="38"/>
      <c r="I32" s="38"/>
      <c r="J32" s="38"/>
      <c r="K32" s="38"/>
      <c r="L32" s="199">
        <v>0.2</v>
      </c>
      <c r="M32" s="200"/>
      <c r="N32" s="200"/>
      <c r="O32" s="200"/>
      <c r="P32" s="38"/>
      <c r="Q32" s="38"/>
      <c r="R32" s="38"/>
      <c r="S32" s="38"/>
      <c r="T32" s="41" t="s">
        <v>41</v>
      </c>
      <c r="U32" s="38"/>
      <c r="V32" s="38"/>
      <c r="W32" s="201">
        <f>ROUND(BA87+SUM(CE95),2)</f>
        <v>0</v>
      </c>
      <c r="X32" s="200"/>
      <c r="Y32" s="200"/>
      <c r="Z32" s="200"/>
      <c r="AA32" s="200"/>
      <c r="AB32" s="200"/>
      <c r="AC32" s="200"/>
      <c r="AD32" s="200"/>
      <c r="AE32" s="200"/>
      <c r="AF32" s="38"/>
      <c r="AG32" s="38"/>
      <c r="AH32" s="38"/>
      <c r="AI32" s="38"/>
      <c r="AJ32" s="38"/>
      <c r="AK32" s="201">
        <f>ROUND(AW87+SUM(BZ95),2)</f>
        <v>0</v>
      </c>
      <c r="AL32" s="200"/>
      <c r="AM32" s="200"/>
      <c r="AN32" s="200"/>
      <c r="AO32" s="200"/>
      <c r="AP32" s="38"/>
      <c r="AQ32" s="42"/>
    </row>
    <row r="33" spans="2:43" s="2" customFormat="1" ht="14.45" hidden="1" customHeight="1">
      <c r="B33" s="37"/>
      <c r="C33" s="38"/>
      <c r="D33" s="38"/>
      <c r="E33" s="38"/>
      <c r="F33" s="39" t="s">
        <v>43</v>
      </c>
      <c r="G33" s="38"/>
      <c r="H33" s="38"/>
      <c r="I33" s="38"/>
      <c r="J33" s="38"/>
      <c r="K33" s="38"/>
      <c r="L33" s="199">
        <v>0.2</v>
      </c>
      <c r="M33" s="200"/>
      <c r="N33" s="200"/>
      <c r="O33" s="200"/>
      <c r="P33" s="38"/>
      <c r="Q33" s="38"/>
      <c r="R33" s="38"/>
      <c r="S33" s="38"/>
      <c r="T33" s="41" t="s">
        <v>41</v>
      </c>
      <c r="U33" s="38"/>
      <c r="V33" s="38"/>
      <c r="W33" s="201">
        <f>ROUND(BB87+SUM(CF95),2)</f>
        <v>0</v>
      </c>
      <c r="X33" s="200"/>
      <c r="Y33" s="200"/>
      <c r="Z33" s="200"/>
      <c r="AA33" s="200"/>
      <c r="AB33" s="200"/>
      <c r="AC33" s="200"/>
      <c r="AD33" s="200"/>
      <c r="AE33" s="200"/>
      <c r="AF33" s="38"/>
      <c r="AG33" s="38"/>
      <c r="AH33" s="38"/>
      <c r="AI33" s="38"/>
      <c r="AJ33" s="38"/>
      <c r="AK33" s="201">
        <v>0</v>
      </c>
      <c r="AL33" s="200"/>
      <c r="AM33" s="200"/>
      <c r="AN33" s="200"/>
      <c r="AO33" s="200"/>
      <c r="AP33" s="38"/>
      <c r="AQ33" s="42"/>
    </row>
    <row r="34" spans="2:43" s="2" customFormat="1" ht="14.45" hidden="1" customHeight="1">
      <c r="B34" s="37"/>
      <c r="C34" s="38"/>
      <c r="D34" s="38"/>
      <c r="E34" s="38"/>
      <c r="F34" s="39" t="s">
        <v>44</v>
      </c>
      <c r="G34" s="38"/>
      <c r="H34" s="38"/>
      <c r="I34" s="38"/>
      <c r="J34" s="38"/>
      <c r="K34" s="38"/>
      <c r="L34" s="199">
        <v>0.2</v>
      </c>
      <c r="M34" s="200"/>
      <c r="N34" s="200"/>
      <c r="O34" s="200"/>
      <c r="P34" s="38"/>
      <c r="Q34" s="38"/>
      <c r="R34" s="38"/>
      <c r="S34" s="38"/>
      <c r="T34" s="41" t="s">
        <v>41</v>
      </c>
      <c r="U34" s="38"/>
      <c r="V34" s="38"/>
      <c r="W34" s="201">
        <f>ROUND(BC87+SUM(CG95),2)</f>
        <v>0</v>
      </c>
      <c r="X34" s="200"/>
      <c r="Y34" s="200"/>
      <c r="Z34" s="200"/>
      <c r="AA34" s="200"/>
      <c r="AB34" s="200"/>
      <c r="AC34" s="200"/>
      <c r="AD34" s="200"/>
      <c r="AE34" s="200"/>
      <c r="AF34" s="38"/>
      <c r="AG34" s="38"/>
      <c r="AH34" s="38"/>
      <c r="AI34" s="38"/>
      <c r="AJ34" s="38"/>
      <c r="AK34" s="201">
        <v>0</v>
      </c>
      <c r="AL34" s="200"/>
      <c r="AM34" s="200"/>
      <c r="AN34" s="200"/>
      <c r="AO34" s="200"/>
      <c r="AP34" s="38"/>
      <c r="AQ34" s="42"/>
    </row>
    <row r="35" spans="2:43" s="2" customFormat="1" ht="14.45" hidden="1" customHeight="1">
      <c r="B35" s="37"/>
      <c r="C35" s="38"/>
      <c r="D35" s="38"/>
      <c r="E35" s="38"/>
      <c r="F35" s="39" t="s">
        <v>45</v>
      </c>
      <c r="G35" s="38"/>
      <c r="H35" s="38"/>
      <c r="I35" s="38"/>
      <c r="J35" s="38"/>
      <c r="K35" s="38"/>
      <c r="L35" s="199">
        <v>0</v>
      </c>
      <c r="M35" s="200"/>
      <c r="N35" s="200"/>
      <c r="O35" s="200"/>
      <c r="P35" s="38"/>
      <c r="Q35" s="38"/>
      <c r="R35" s="38"/>
      <c r="S35" s="38"/>
      <c r="T35" s="41" t="s">
        <v>41</v>
      </c>
      <c r="U35" s="38"/>
      <c r="V35" s="38"/>
      <c r="W35" s="201">
        <f>ROUND(BD87+SUM(CH95),2)</f>
        <v>0</v>
      </c>
      <c r="X35" s="200"/>
      <c r="Y35" s="200"/>
      <c r="Z35" s="200"/>
      <c r="AA35" s="200"/>
      <c r="AB35" s="200"/>
      <c r="AC35" s="200"/>
      <c r="AD35" s="200"/>
      <c r="AE35" s="200"/>
      <c r="AF35" s="38"/>
      <c r="AG35" s="38"/>
      <c r="AH35" s="38"/>
      <c r="AI35" s="38"/>
      <c r="AJ35" s="38"/>
      <c r="AK35" s="201">
        <v>0</v>
      </c>
      <c r="AL35" s="200"/>
      <c r="AM35" s="200"/>
      <c r="AN35" s="200"/>
      <c r="AO35" s="200"/>
      <c r="AP35" s="38"/>
      <c r="AQ35" s="42"/>
    </row>
    <row r="36" spans="2:43" s="1" customFormat="1" ht="6.95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" customHeight="1">
      <c r="B37" s="32"/>
      <c r="C37" s="43"/>
      <c r="D37" s="44" t="s">
        <v>46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47</v>
      </c>
      <c r="U37" s="45"/>
      <c r="V37" s="45"/>
      <c r="W37" s="45"/>
      <c r="X37" s="191" t="s">
        <v>48</v>
      </c>
      <c r="Y37" s="192"/>
      <c r="Z37" s="192"/>
      <c r="AA37" s="192"/>
      <c r="AB37" s="192"/>
      <c r="AC37" s="45"/>
      <c r="AD37" s="45"/>
      <c r="AE37" s="45"/>
      <c r="AF37" s="45"/>
      <c r="AG37" s="45"/>
      <c r="AH37" s="45"/>
      <c r="AI37" s="45"/>
      <c r="AJ37" s="45"/>
      <c r="AK37" s="193">
        <f>SUM(AK29:AK35)</f>
        <v>0</v>
      </c>
      <c r="AL37" s="192"/>
      <c r="AM37" s="192"/>
      <c r="AN37" s="192"/>
      <c r="AO37" s="194"/>
      <c r="AP37" s="43"/>
      <c r="AQ37" s="34"/>
    </row>
    <row r="38" spans="2:43" s="1" customFormat="1" ht="14.4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>
      <c r="B39" s="2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4"/>
    </row>
    <row r="40" spans="2:43">
      <c r="B40" s="23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4"/>
    </row>
    <row r="41" spans="2:43">
      <c r="B41" s="23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4"/>
    </row>
    <row r="42" spans="2:43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4"/>
    </row>
    <row r="43" spans="2:43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4"/>
    </row>
    <row r="44" spans="2:43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4"/>
    </row>
    <row r="45" spans="2:43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4"/>
    </row>
    <row r="46" spans="2:43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4"/>
    </row>
    <row r="47" spans="2:43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4"/>
    </row>
    <row r="48" spans="2:43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4"/>
    </row>
    <row r="49" spans="2:43" s="1" customFormat="1" ht="15">
      <c r="B49" s="32"/>
      <c r="C49" s="33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50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3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4"/>
    </row>
    <row r="51" spans="2:43">
      <c r="B51" s="23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4"/>
    </row>
    <row r="52" spans="2:43">
      <c r="B52" s="23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4"/>
    </row>
    <row r="53" spans="2:43">
      <c r="B53" s="23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4"/>
    </row>
    <row r="54" spans="2:43">
      <c r="B54" s="23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4"/>
    </row>
    <row r="55" spans="2:43">
      <c r="B55" s="23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4"/>
    </row>
    <row r="56" spans="2:43">
      <c r="B56" s="23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4"/>
    </row>
    <row r="57" spans="2:43">
      <c r="B57" s="23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4"/>
    </row>
    <row r="58" spans="2:43" s="1" customFormat="1" ht="15">
      <c r="B58" s="32"/>
      <c r="C58" s="33"/>
      <c r="D58" s="52" t="s">
        <v>51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52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51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52</v>
      </c>
      <c r="AN58" s="53"/>
      <c r="AO58" s="55"/>
      <c r="AP58" s="33"/>
      <c r="AQ58" s="34"/>
    </row>
    <row r="59" spans="2:43">
      <c r="B59" s="23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4"/>
    </row>
    <row r="60" spans="2:43" s="1" customFormat="1" ht="15">
      <c r="B60" s="32"/>
      <c r="C60" s="33"/>
      <c r="D60" s="47" t="s">
        <v>53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54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3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4"/>
    </row>
    <row r="62" spans="2:43">
      <c r="B62" s="23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4"/>
    </row>
    <row r="63" spans="2:43">
      <c r="B63" s="23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4"/>
    </row>
    <row r="64" spans="2:43">
      <c r="B64" s="23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4"/>
    </row>
    <row r="65" spans="2:43">
      <c r="B65" s="23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4"/>
    </row>
    <row r="66" spans="2:43">
      <c r="B66" s="23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4"/>
    </row>
    <row r="67" spans="2:43">
      <c r="B67" s="23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4"/>
    </row>
    <row r="68" spans="2:43">
      <c r="B68" s="23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4"/>
    </row>
    <row r="69" spans="2:43" s="1" customFormat="1" ht="15">
      <c r="B69" s="32"/>
      <c r="C69" s="33"/>
      <c r="D69" s="52" t="s">
        <v>51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52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51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52</v>
      </c>
      <c r="AN69" s="53"/>
      <c r="AO69" s="55"/>
      <c r="AP69" s="33"/>
      <c r="AQ69" s="34"/>
    </row>
    <row r="70" spans="2:43" s="1" customFormat="1" ht="6.95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>
      <c r="B76" s="32"/>
      <c r="C76" s="195" t="s">
        <v>55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96"/>
      <c r="AL76" s="196"/>
      <c r="AM76" s="196"/>
      <c r="AN76" s="196"/>
      <c r="AO76" s="196"/>
      <c r="AP76" s="196"/>
      <c r="AQ76" s="34"/>
    </row>
    <row r="77" spans="2:43" s="3" customFormat="1" ht="14.45" customHeight="1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18024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197" t="str">
        <f>K6</f>
        <v>Ústav anatómie LF UPJŠ, Šrobárova 2, Košice</v>
      </c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67"/>
      <c r="AQ78" s="68"/>
    </row>
    <row r="79" spans="2:43" s="1" customFormat="1" ht="6.95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Košice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21</v>
      </c>
      <c r="AJ80" s="33"/>
      <c r="AK80" s="33"/>
      <c r="AL80" s="33"/>
      <c r="AM80" s="70" t="str">
        <f>IF(AN8= "","",AN8)</f>
        <v>21. 6. 2018</v>
      </c>
      <c r="AN80" s="33"/>
      <c r="AO80" s="33"/>
      <c r="AP80" s="33"/>
      <c r="AQ80" s="34"/>
    </row>
    <row r="81" spans="1:76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>
      <c r="B82" s="32"/>
      <c r="C82" s="29" t="s">
        <v>23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>UPJŠ v Košiciach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29</v>
      </c>
      <c r="AJ82" s="33"/>
      <c r="AK82" s="33"/>
      <c r="AL82" s="33"/>
      <c r="AM82" s="186" t="str">
        <f>IF(E17="","",E17)</f>
        <v>Ing.Slávka Antalová, Košice</v>
      </c>
      <c r="AN82" s="186"/>
      <c r="AO82" s="186"/>
      <c r="AP82" s="186"/>
      <c r="AQ82" s="34"/>
      <c r="AS82" s="182" t="s">
        <v>56</v>
      </c>
      <c r="AT82" s="183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5">
      <c r="B83" s="32"/>
      <c r="C83" s="29" t="s">
        <v>27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33</v>
      </c>
      <c r="AJ83" s="33"/>
      <c r="AK83" s="33"/>
      <c r="AL83" s="33"/>
      <c r="AM83" s="186" t="str">
        <f>IF(E20="","",E20)</f>
        <v>Ing.Ivana Brecková</v>
      </c>
      <c r="AN83" s="186"/>
      <c r="AO83" s="186"/>
      <c r="AP83" s="186"/>
      <c r="AQ83" s="34"/>
      <c r="AS83" s="184"/>
      <c r="AT83" s="185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84"/>
      <c r="AT84" s="185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>
      <c r="B85" s="32"/>
      <c r="C85" s="187" t="s">
        <v>57</v>
      </c>
      <c r="D85" s="188"/>
      <c r="E85" s="188"/>
      <c r="F85" s="188"/>
      <c r="G85" s="188"/>
      <c r="H85" s="72"/>
      <c r="I85" s="189" t="s">
        <v>58</v>
      </c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9" t="s">
        <v>59</v>
      </c>
      <c r="AH85" s="188"/>
      <c r="AI85" s="188"/>
      <c r="AJ85" s="188"/>
      <c r="AK85" s="188"/>
      <c r="AL85" s="188"/>
      <c r="AM85" s="188"/>
      <c r="AN85" s="189" t="s">
        <v>60</v>
      </c>
      <c r="AO85" s="188"/>
      <c r="AP85" s="190"/>
      <c r="AQ85" s="34"/>
      <c r="AS85" s="73" t="s">
        <v>61</v>
      </c>
      <c r="AT85" s="74" t="s">
        <v>62</v>
      </c>
      <c r="AU85" s="74" t="s">
        <v>63</v>
      </c>
      <c r="AV85" s="74" t="s">
        <v>64</v>
      </c>
      <c r="AW85" s="74" t="s">
        <v>65</v>
      </c>
      <c r="AX85" s="74" t="s">
        <v>66</v>
      </c>
      <c r="AY85" s="74" t="s">
        <v>67</v>
      </c>
      <c r="AZ85" s="74" t="s">
        <v>68</v>
      </c>
      <c r="BA85" s="74" t="s">
        <v>69</v>
      </c>
      <c r="BB85" s="74" t="s">
        <v>70</v>
      </c>
      <c r="BC85" s="74" t="s">
        <v>71</v>
      </c>
      <c r="BD85" s="75" t="s">
        <v>72</v>
      </c>
    </row>
    <row r="86" spans="1:76" s="1" customFormat="1" ht="10.9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50000000000003" customHeight="1">
      <c r="B87" s="65"/>
      <c r="C87" s="77" t="s">
        <v>73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77">
        <f>ROUND(AG88,2)</f>
        <v>0</v>
      </c>
      <c r="AH87" s="177"/>
      <c r="AI87" s="177"/>
      <c r="AJ87" s="177"/>
      <c r="AK87" s="177"/>
      <c r="AL87" s="177"/>
      <c r="AM87" s="177"/>
      <c r="AN87" s="166">
        <f t="shared" ref="AN87:AN92" si="0">SUM(AG87,AT87)</f>
        <v>0</v>
      </c>
      <c r="AO87" s="166"/>
      <c r="AP87" s="166"/>
      <c r="AQ87" s="68"/>
      <c r="AS87" s="79">
        <f>ROUND(AS88,2)</f>
        <v>0</v>
      </c>
      <c r="AT87" s="80">
        <f t="shared" ref="AT87:AT92" si="1">ROUND(SUM(AV87:AW87),2)</f>
        <v>0</v>
      </c>
      <c r="AU87" s="81">
        <f>ROUND(AU88,5)</f>
        <v>1608.8887199999999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ROUND(AZ88,2)</f>
        <v>0</v>
      </c>
      <c r="BA87" s="80">
        <f>ROUND(BA88,2)</f>
        <v>0</v>
      </c>
      <c r="BB87" s="80">
        <f>ROUND(BB88,2)</f>
        <v>0</v>
      </c>
      <c r="BC87" s="80">
        <f>ROUND(BC88,2)</f>
        <v>0</v>
      </c>
      <c r="BD87" s="82">
        <f>ROUND(BD88,2)</f>
        <v>0</v>
      </c>
      <c r="BS87" s="83" t="s">
        <v>74</v>
      </c>
      <c r="BT87" s="83" t="s">
        <v>75</v>
      </c>
      <c r="BU87" s="84" t="s">
        <v>76</v>
      </c>
      <c r="BV87" s="83" t="s">
        <v>77</v>
      </c>
      <c r="BW87" s="83" t="s">
        <v>78</v>
      </c>
      <c r="BX87" s="83" t="s">
        <v>79</v>
      </c>
    </row>
    <row r="88" spans="1:76" s="5" customFormat="1" ht="47.25" customHeight="1">
      <c r="B88" s="85"/>
      <c r="C88" s="86"/>
      <c r="D88" s="181" t="s">
        <v>80</v>
      </c>
      <c r="E88" s="181"/>
      <c r="F88" s="181"/>
      <c r="G88" s="181"/>
      <c r="H88" s="181"/>
      <c r="I88" s="87"/>
      <c r="J88" s="181" t="s">
        <v>81</v>
      </c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0">
        <f>ROUND(SUM(AG89:AG92),2)</f>
        <v>0</v>
      </c>
      <c r="AH88" s="179"/>
      <c r="AI88" s="179"/>
      <c r="AJ88" s="179"/>
      <c r="AK88" s="179"/>
      <c r="AL88" s="179"/>
      <c r="AM88" s="179"/>
      <c r="AN88" s="178">
        <f t="shared" si="0"/>
        <v>0</v>
      </c>
      <c r="AO88" s="179"/>
      <c r="AP88" s="179"/>
      <c r="AQ88" s="88"/>
      <c r="AS88" s="89">
        <f>ROUND(SUM(AS89:AS92),2)</f>
        <v>0</v>
      </c>
      <c r="AT88" s="90">
        <f t="shared" si="1"/>
        <v>0</v>
      </c>
      <c r="AU88" s="91">
        <f>ROUND(SUM(AU89:AU92),5)</f>
        <v>1608.8887199999999</v>
      </c>
      <c r="AV88" s="90">
        <f>ROUND(AZ88*L31,2)</f>
        <v>0</v>
      </c>
      <c r="AW88" s="90">
        <f>ROUND(BA88*L32,2)</f>
        <v>0</v>
      </c>
      <c r="AX88" s="90">
        <f>ROUND(BB88*L31,2)</f>
        <v>0</v>
      </c>
      <c r="AY88" s="90">
        <f>ROUND(BC88*L32,2)</f>
        <v>0</v>
      </c>
      <c r="AZ88" s="90">
        <f>ROUND(SUM(AZ89:AZ92),2)</f>
        <v>0</v>
      </c>
      <c r="BA88" s="90">
        <f>ROUND(SUM(BA89:BA92),2)</f>
        <v>0</v>
      </c>
      <c r="BB88" s="90">
        <f>ROUND(SUM(BB89:BB92),2)</f>
        <v>0</v>
      </c>
      <c r="BC88" s="90">
        <f>ROUND(SUM(BC89:BC92),2)</f>
        <v>0</v>
      </c>
      <c r="BD88" s="92">
        <f>ROUND(SUM(BD89:BD92),2)</f>
        <v>0</v>
      </c>
      <c r="BS88" s="93" t="s">
        <v>74</v>
      </c>
      <c r="BT88" s="93" t="s">
        <v>82</v>
      </c>
      <c r="BU88" s="93" t="s">
        <v>76</v>
      </c>
      <c r="BV88" s="93" t="s">
        <v>77</v>
      </c>
      <c r="BW88" s="93" t="s">
        <v>83</v>
      </c>
      <c r="BX88" s="93" t="s">
        <v>78</v>
      </c>
    </row>
    <row r="89" spans="1:76" s="6" customFormat="1" ht="16.5" customHeight="1">
      <c r="A89" s="94" t="s">
        <v>84</v>
      </c>
      <c r="B89" s="95"/>
      <c r="C89" s="96"/>
      <c r="D89" s="96"/>
      <c r="E89" s="176" t="s">
        <v>85</v>
      </c>
      <c r="F89" s="176"/>
      <c r="G89" s="176"/>
      <c r="H89" s="176"/>
      <c r="I89" s="176"/>
      <c r="J89" s="96"/>
      <c r="K89" s="176" t="s">
        <v>86</v>
      </c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0">
        <f>'001.1 - 1. časť ASR'!M31</f>
        <v>0</v>
      </c>
      <c r="AH89" s="171"/>
      <c r="AI89" s="171"/>
      <c r="AJ89" s="171"/>
      <c r="AK89" s="171"/>
      <c r="AL89" s="171"/>
      <c r="AM89" s="171"/>
      <c r="AN89" s="170">
        <f t="shared" si="0"/>
        <v>0</v>
      </c>
      <c r="AO89" s="171"/>
      <c r="AP89" s="171"/>
      <c r="AQ89" s="97"/>
      <c r="AS89" s="98">
        <f>'001.1 - 1. časť ASR'!M29</f>
        <v>0</v>
      </c>
      <c r="AT89" s="99">
        <f t="shared" si="1"/>
        <v>0</v>
      </c>
      <c r="AU89" s="100">
        <f>'001.1 - 1. časť ASR'!W135</f>
        <v>1608.8887215999998</v>
      </c>
      <c r="AV89" s="99">
        <f>'001.1 - 1. časť ASR'!M33</f>
        <v>0</v>
      </c>
      <c r="AW89" s="99">
        <f>'001.1 - 1. časť ASR'!M34</f>
        <v>0</v>
      </c>
      <c r="AX89" s="99">
        <f>'001.1 - 1. časť ASR'!M35</f>
        <v>0</v>
      </c>
      <c r="AY89" s="99">
        <f>'001.1 - 1. časť ASR'!M36</f>
        <v>0</v>
      </c>
      <c r="AZ89" s="99">
        <f>'001.1 - 1. časť ASR'!H33</f>
        <v>0</v>
      </c>
      <c r="BA89" s="99">
        <f>'001.1 - 1. časť ASR'!H34</f>
        <v>0</v>
      </c>
      <c r="BB89" s="99">
        <f>'001.1 - 1. časť ASR'!H35</f>
        <v>0</v>
      </c>
      <c r="BC89" s="99">
        <f>'001.1 - 1. časť ASR'!H36</f>
        <v>0</v>
      </c>
      <c r="BD89" s="101">
        <f>'001.1 - 1. časť ASR'!H37</f>
        <v>0</v>
      </c>
      <c r="BT89" s="102" t="s">
        <v>87</v>
      </c>
      <c r="BV89" s="102" t="s">
        <v>77</v>
      </c>
      <c r="BW89" s="102" t="s">
        <v>88</v>
      </c>
      <c r="BX89" s="102" t="s">
        <v>83</v>
      </c>
    </row>
    <row r="90" spans="1:76" s="6" customFormat="1" ht="16.5" customHeight="1">
      <c r="A90" s="94" t="s">
        <v>84</v>
      </c>
      <c r="B90" s="95"/>
      <c r="C90" s="96"/>
      <c r="D90" s="96"/>
      <c r="E90" s="176" t="s">
        <v>89</v>
      </c>
      <c r="F90" s="176"/>
      <c r="G90" s="176"/>
      <c r="H90" s="176"/>
      <c r="I90" s="176"/>
      <c r="J90" s="96"/>
      <c r="K90" s="176" t="s">
        <v>90</v>
      </c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0">
        <f>'001.2 - 2. časť ELI'!M31</f>
        <v>0</v>
      </c>
      <c r="AH90" s="171"/>
      <c r="AI90" s="171"/>
      <c r="AJ90" s="171"/>
      <c r="AK90" s="171"/>
      <c r="AL90" s="171"/>
      <c r="AM90" s="171"/>
      <c r="AN90" s="170">
        <f t="shared" si="0"/>
        <v>0</v>
      </c>
      <c r="AO90" s="171"/>
      <c r="AP90" s="171"/>
      <c r="AQ90" s="97"/>
      <c r="AS90" s="98">
        <f>'001.2 - 2. časť ELI'!M29</f>
        <v>0</v>
      </c>
      <c r="AT90" s="99">
        <f t="shared" si="1"/>
        <v>0</v>
      </c>
      <c r="AU90" s="100">
        <f>'001.2 - 2. časť ELI'!W114</f>
        <v>0</v>
      </c>
      <c r="AV90" s="99">
        <f>'001.2 - 2. časť ELI'!M33</f>
        <v>0</v>
      </c>
      <c r="AW90" s="99">
        <f>'001.2 - 2. časť ELI'!M34</f>
        <v>0</v>
      </c>
      <c r="AX90" s="99">
        <f>'001.2 - 2. časť ELI'!M35</f>
        <v>0</v>
      </c>
      <c r="AY90" s="99">
        <f>'001.2 - 2. časť ELI'!M36</f>
        <v>0</v>
      </c>
      <c r="AZ90" s="99">
        <f>'001.2 - 2. časť ELI'!H33</f>
        <v>0</v>
      </c>
      <c r="BA90" s="99">
        <f>'001.2 - 2. časť ELI'!H34</f>
        <v>0</v>
      </c>
      <c r="BB90" s="99">
        <f>'001.2 - 2. časť ELI'!H35</f>
        <v>0</v>
      </c>
      <c r="BC90" s="99">
        <f>'001.2 - 2. časť ELI'!H36</f>
        <v>0</v>
      </c>
      <c r="BD90" s="101">
        <f>'001.2 - 2. časť ELI'!H37</f>
        <v>0</v>
      </c>
      <c r="BT90" s="102" t="s">
        <v>87</v>
      </c>
      <c r="BV90" s="102" t="s">
        <v>77</v>
      </c>
      <c r="BW90" s="102" t="s">
        <v>91</v>
      </c>
      <c r="BX90" s="102" t="s">
        <v>83</v>
      </c>
    </row>
    <row r="91" spans="1:76" s="6" customFormat="1" ht="16.5" customHeight="1">
      <c r="A91" s="94" t="s">
        <v>84</v>
      </c>
      <c r="B91" s="95"/>
      <c r="C91" s="96"/>
      <c r="D91" s="96"/>
      <c r="E91" s="176" t="s">
        <v>92</v>
      </c>
      <c r="F91" s="176"/>
      <c r="G91" s="176"/>
      <c r="H91" s="176"/>
      <c r="I91" s="176"/>
      <c r="J91" s="96"/>
      <c r="K91" s="176" t="s">
        <v>93</v>
      </c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0">
        <f>'001.3 - 3. časť VZT'!M31</f>
        <v>0</v>
      </c>
      <c r="AH91" s="171"/>
      <c r="AI91" s="171"/>
      <c r="AJ91" s="171"/>
      <c r="AK91" s="171"/>
      <c r="AL91" s="171"/>
      <c r="AM91" s="171"/>
      <c r="AN91" s="170">
        <f t="shared" si="0"/>
        <v>0</v>
      </c>
      <c r="AO91" s="171"/>
      <c r="AP91" s="171"/>
      <c r="AQ91" s="97"/>
      <c r="AS91" s="98">
        <f>'001.3 - 3. časť VZT'!M29</f>
        <v>0</v>
      </c>
      <c r="AT91" s="99">
        <f t="shared" si="1"/>
        <v>0</v>
      </c>
      <c r="AU91" s="100">
        <f>'001.3 - 3. časť VZT'!W113</f>
        <v>0</v>
      </c>
      <c r="AV91" s="99">
        <f>'001.3 - 3. časť VZT'!M33</f>
        <v>0</v>
      </c>
      <c r="AW91" s="99">
        <f>'001.3 - 3. časť VZT'!M34</f>
        <v>0</v>
      </c>
      <c r="AX91" s="99">
        <f>'001.3 - 3. časť VZT'!M35</f>
        <v>0</v>
      </c>
      <c r="AY91" s="99">
        <f>'001.3 - 3. časť VZT'!M36</f>
        <v>0</v>
      </c>
      <c r="AZ91" s="99">
        <f>'001.3 - 3. časť VZT'!H33</f>
        <v>0</v>
      </c>
      <c r="BA91" s="99">
        <f>'001.3 - 3. časť VZT'!H34</f>
        <v>0</v>
      </c>
      <c r="BB91" s="99">
        <f>'001.3 - 3. časť VZT'!H35</f>
        <v>0</v>
      </c>
      <c r="BC91" s="99">
        <f>'001.3 - 3. časť VZT'!H36</f>
        <v>0</v>
      </c>
      <c r="BD91" s="101">
        <f>'001.3 - 3. časť VZT'!H37</f>
        <v>0</v>
      </c>
      <c r="BT91" s="102" t="s">
        <v>87</v>
      </c>
      <c r="BV91" s="102" t="s">
        <v>77</v>
      </c>
      <c r="BW91" s="102" t="s">
        <v>94</v>
      </c>
      <c r="BX91" s="102" t="s">
        <v>83</v>
      </c>
    </row>
    <row r="92" spans="1:76" s="6" customFormat="1" ht="16.5" customHeight="1">
      <c r="A92" s="94" t="s">
        <v>84</v>
      </c>
      <c r="B92" s="95"/>
      <c r="C92" s="96"/>
      <c r="D92" s="96"/>
      <c r="E92" s="176" t="s">
        <v>95</v>
      </c>
      <c r="F92" s="176"/>
      <c r="G92" s="176"/>
      <c r="H92" s="176"/>
      <c r="I92" s="176"/>
      <c r="J92" s="96"/>
      <c r="K92" s="176" t="s">
        <v>96</v>
      </c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70">
        <f>'001.4 - 4. časť ZTI'!M31</f>
        <v>0</v>
      </c>
      <c r="AH92" s="171"/>
      <c r="AI92" s="171"/>
      <c r="AJ92" s="171"/>
      <c r="AK92" s="171"/>
      <c r="AL92" s="171"/>
      <c r="AM92" s="171"/>
      <c r="AN92" s="170">
        <f t="shared" si="0"/>
        <v>0</v>
      </c>
      <c r="AO92" s="171"/>
      <c r="AP92" s="171"/>
      <c r="AQ92" s="97"/>
      <c r="AS92" s="103">
        <f>'001.4 - 4. časť ZTI'!M29</f>
        <v>0</v>
      </c>
      <c r="AT92" s="104">
        <f t="shared" si="1"/>
        <v>0</v>
      </c>
      <c r="AU92" s="105">
        <f>'001.4 - 4. časť ZTI'!W116</f>
        <v>0</v>
      </c>
      <c r="AV92" s="104">
        <f>'001.4 - 4. časť ZTI'!M33</f>
        <v>0</v>
      </c>
      <c r="AW92" s="104">
        <f>'001.4 - 4. časť ZTI'!M34</f>
        <v>0</v>
      </c>
      <c r="AX92" s="104">
        <f>'001.4 - 4. časť ZTI'!M35</f>
        <v>0</v>
      </c>
      <c r="AY92" s="104">
        <f>'001.4 - 4. časť ZTI'!M36</f>
        <v>0</v>
      </c>
      <c r="AZ92" s="104">
        <f>'001.4 - 4. časť ZTI'!H33</f>
        <v>0</v>
      </c>
      <c r="BA92" s="104">
        <f>'001.4 - 4. časť ZTI'!H34</f>
        <v>0</v>
      </c>
      <c r="BB92" s="104">
        <f>'001.4 - 4. časť ZTI'!H35</f>
        <v>0</v>
      </c>
      <c r="BC92" s="104">
        <f>'001.4 - 4. časť ZTI'!H36</f>
        <v>0</v>
      </c>
      <c r="BD92" s="106">
        <f>'001.4 - 4. časť ZTI'!H37</f>
        <v>0</v>
      </c>
      <c r="BT92" s="102" t="s">
        <v>87</v>
      </c>
      <c r="BV92" s="102" t="s">
        <v>77</v>
      </c>
      <c r="BW92" s="102" t="s">
        <v>97</v>
      </c>
      <c r="BX92" s="102" t="s">
        <v>83</v>
      </c>
    </row>
    <row r="93" spans="1:76">
      <c r="B93" s="23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4"/>
    </row>
    <row r="94" spans="1:76" s="1" customFormat="1" ht="30" customHeight="1">
      <c r="B94" s="32"/>
      <c r="C94" s="77" t="s">
        <v>98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166">
        <v>0</v>
      </c>
      <c r="AH94" s="166"/>
      <c r="AI94" s="166"/>
      <c r="AJ94" s="166"/>
      <c r="AK94" s="166"/>
      <c r="AL94" s="166"/>
      <c r="AM94" s="166"/>
      <c r="AN94" s="166">
        <v>0</v>
      </c>
      <c r="AO94" s="166"/>
      <c r="AP94" s="166"/>
      <c r="AQ94" s="34"/>
      <c r="AS94" s="73" t="s">
        <v>99</v>
      </c>
      <c r="AT94" s="74" t="s">
        <v>100</v>
      </c>
      <c r="AU94" s="74" t="s">
        <v>39</v>
      </c>
      <c r="AV94" s="75" t="s">
        <v>62</v>
      </c>
    </row>
    <row r="95" spans="1:76" s="1" customFormat="1" ht="10.9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4"/>
      <c r="AS95" s="107"/>
      <c r="AT95" s="53"/>
      <c r="AU95" s="53"/>
      <c r="AV95" s="55"/>
    </row>
    <row r="96" spans="1:76" s="1" customFormat="1" ht="30" customHeight="1">
      <c r="B96" s="32"/>
      <c r="C96" s="108" t="s">
        <v>101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67">
        <f>ROUND(AG87+AG94,2)</f>
        <v>0</v>
      </c>
      <c r="AH96" s="167"/>
      <c r="AI96" s="167"/>
      <c r="AJ96" s="167"/>
      <c r="AK96" s="167"/>
      <c r="AL96" s="167"/>
      <c r="AM96" s="167"/>
      <c r="AN96" s="167">
        <f>AN87+AN94</f>
        <v>0</v>
      </c>
      <c r="AO96" s="167"/>
      <c r="AP96" s="167"/>
      <c r="AQ96" s="34"/>
    </row>
    <row r="97" spans="2:43" s="1" customFormat="1" ht="6.95" customHeigh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8"/>
    </row>
  </sheetData>
  <mergeCells count="61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E89:I89"/>
    <mergeCell ref="K89:AF89"/>
    <mergeCell ref="AS82:AT84"/>
    <mergeCell ref="AM83:AP83"/>
    <mergeCell ref="C85:G85"/>
    <mergeCell ref="I85:AF85"/>
    <mergeCell ref="AG85:AM85"/>
    <mergeCell ref="AN85:AP85"/>
    <mergeCell ref="E92:I92"/>
    <mergeCell ref="K92:AF92"/>
    <mergeCell ref="AG87:AM87"/>
    <mergeCell ref="AN87:AP87"/>
    <mergeCell ref="AN90:AP90"/>
    <mergeCell ref="AG90:AM90"/>
    <mergeCell ref="E90:I90"/>
    <mergeCell ref="K90:AF90"/>
    <mergeCell ref="AN91:AP91"/>
    <mergeCell ref="AG91:AM91"/>
    <mergeCell ref="E91:I91"/>
    <mergeCell ref="K91:AF91"/>
    <mergeCell ref="AN88:AP88"/>
    <mergeCell ref="AG88:AM88"/>
    <mergeCell ref="D88:H88"/>
    <mergeCell ref="J88:AF88"/>
    <mergeCell ref="AG94:AM94"/>
    <mergeCell ref="AN94:AP94"/>
    <mergeCell ref="AG96:AM96"/>
    <mergeCell ref="AN96:AP96"/>
    <mergeCell ref="AR2:BE2"/>
    <mergeCell ref="AN92:AP92"/>
    <mergeCell ref="AG92:AM92"/>
    <mergeCell ref="AN89:AP89"/>
    <mergeCell ref="AG89:AM89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9" location="'001.1 - 1. časť ASR'!C2" display="/"/>
    <hyperlink ref="A90" location="'001.2 - 2. časť ELI'!C2" display="/"/>
    <hyperlink ref="A91" location="'001.3 - 3. časť VZT'!C2" display="/"/>
    <hyperlink ref="A92" location="'001.4 - 4. časť ZTI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368"/>
  <sheetViews>
    <sheetView showGridLines="0" workbookViewId="0">
      <pane ySplit="1" topLeftCell="A266" activePane="bottomLeft" state="frozen"/>
      <selection pane="bottomLeft" activeCell="AH273" sqref="AH27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2" max="68" width="0" hidden="1" customWidth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11" t="s">
        <v>103</v>
      </c>
      <c r="I1" s="211"/>
      <c r="J1" s="211"/>
      <c r="K1" s="211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168" t="s">
        <v>8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T2" s="19" t="s">
        <v>88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95" t="s">
        <v>107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4" t="str">
        <f>'Rekapitulácia stavby'!K6</f>
        <v>Ústav anatómie LF UPJŠ, Šrobárova 2, Košice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5"/>
      <c r="R6" s="24"/>
    </row>
    <row r="7" spans="1:66" ht="25.35" customHeight="1">
      <c r="B7" s="23"/>
      <c r="C7" s="25"/>
      <c r="D7" s="29" t="s">
        <v>108</v>
      </c>
      <c r="E7" s="25"/>
      <c r="F7" s="224" t="s">
        <v>109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205" t="s">
        <v>111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7" t="str">
        <f>'Rekapitulácia stavby'!AN8</f>
        <v>21. 6. 2018</v>
      </c>
      <c r="P10" s="227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04" t="s">
        <v>5</v>
      </c>
      <c r="P12" s="204"/>
      <c r="Q12" s="33"/>
      <c r="R12" s="34"/>
    </row>
    <row r="13" spans="1:66" s="1" customFormat="1" ht="18" customHeight="1">
      <c r="B13" s="32"/>
      <c r="C13" s="33"/>
      <c r="D13" s="33"/>
      <c r="E13" s="27" t="s">
        <v>25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204" t="s">
        <v>5</v>
      </c>
      <c r="P13" s="204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04" t="str">
        <f>IF('Rekapitulácia stavby'!AN13="","",'Rekapitulácia stavby'!AN13)</f>
        <v/>
      </c>
      <c r="P15" s="204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204" t="str">
        <f>IF('Rekapitulácia stavby'!AN14="","",'Rekapitulácia stavby'!AN14)</f>
        <v/>
      </c>
      <c r="P16" s="204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04" t="s">
        <v>5</v>
      </c>
      <c r="P18" s="204"/>
      <c r="Q18" s="33"/>
      <c r="R18" s="34"/>
    </row>
    <row r="19" spans="2:18" s="1" customFormat="1" ht="18" customHeight="1">
      <c r="B19" s="32"/>
      <c r="C19" s="33"/>
      <c r="D19" s="33"/>
      <c r="E19" s="27" t="s">
        <v>30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204" t="s">
        <v>5</v>
      </c>
      <c r="P19" s="204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04" t="s">
        <v>5</v>
      </c>
      <c r="P21" s="204"/>
      <c r="Q21" s="33"/>
      <c r="R21" s="34"/>
    </row>
    <row r="22" spans="2:18" s="1" customFormat="1" ht="18" customHeight="1">
      <c r="B22" s="32"/>
      <c r="C22" s="33"/>
      <c r="D22" s="33"/>
      <c r="E22" s="27" t="s">
        <v>34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204" t="s">
        <v>5</v>
      </c>
      <c r="P22" s="204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206" t="s">
        <v>5</v>
      </c>
      <c r="F25" s="206"/>
      <c r="G25" s="206"/>
      <c r="H25" s="206"/>
      <c r="I25" s="206"/>
      <c r="J25" s="206"/>
      <c r="K25" s="206"/>
      <c r="L25" s="206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72">
        <f>N89</f>
        <v>0</v>
      </c>
      <c r="N28" s="172"/>
      <c r="O28" s="172"/>
      <c r="P28" s="172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72">
        <f>N115</f>
        <v>0</v>
      </c>
      <c r="N29" s="172"/>
      <c r="O29" s="172"/>
      <c r="P29" s="172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39">
        <f>ROUND(M28+M29,2)</f>
        <v>0</v>
      </c>
      <c r="N31" s="226"/>
      <c r="O31" s="226"/>
      <c r="P31" s="226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38">
        <f>ROUND((SUM(BE115:BE116)+SUM(BE135:BE367)), 2)</f>
        <v>0</v>
      </c>
      <c r="I33" s="226"/>
      <c r="J33" s="226"/>
      <c r="K33" s="33"/>
      <c r="L33" s="33"/>
      <c r="M33" s="238">
        <f>ROUND(ROUND((SUM(BE115:BE116)+SUM(BE135:BE367)), 2)*F33, 2)</f>
        <v>0</v>
      </c>
      <c r="N33" s="226"/>
      <c r="O33" s="226"/>
      <c r="P33" s="226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38">
        <f>ROUND((SUM(BF115:BF116)+SUM(BF135:BF367)), 2)</f>
        <v>0</v>
      </c>
      <c r="I34" s="226"/>
      <c r="J34" s="226"/>
      <c r="K34" s="33"/>
      <c r="L34" s="33"/>
      <c r="M34" s="238">
        <f>ROUND(ROUND((SUM(BF115:BF116)+SUM(BF135:BF367)), 2)*F34, 2)</f>
        <v>0</v>
      </c>
      <c r="N34" s="226"/>
      <c r="O34" s="226"/>
      <c r="P34" s="226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38">
        <f>ROUND((SUM(BG115:BG116)+SUM(BG135:BG367)), 2)</f>
        <v>0</v>
      </c>
      <c r="I35" s="226"/>
      <c r="J35" s="226"/>
      <c r="K35" s="33"/>
      <c r="L35" s="33"/>
      <c r="M35" s="238">
        <v>0</v>
      </c>
      <c r="N35" s="226"/>
      <c r="O35" s="226"/>
      <c r="P35" s="226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38">
        <f>ROUND((SUM(BH115:BH116)+SUM(BH135:BH367)), 2)</f>
        <v>0</v>
      </c>
      <c r="I36" s="226"/>
      <c r="J36" s="226"/>
      <c r="K36" s="33"/>
      <c r="L36" s="33"/>
      <c r="M36" s="238">
        <v>0</v>
      </c>
      <c r="N36" s="226"/>
      <c r="O36" s="226"/>
      <c r="P36" s="226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38">
        <f>ROUND((SUM(BI115:BI116)+SUM(BI135:BI367)), 2)</f>
        <v>0</v>
      </c>
      <c r="I37" s="226"/>
      <c r="J37" s="226"/>
      <c r="K37" s="33"/>
      <c r="L37" s="33"/>
      <c r="M37" s="238">
        <v>0</v>
      </c>
      <c r="N37" s="226"/>
      <c r="O37" s="226"/>
      <c r="P37" s="226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34">
        <f>SUM(M31:M37)</f>
        <v>0</v>
      </c>
      <c r="M39" s="234"/>
      <c r="N39" s="234"/>
      <c r="O39" s="234"/>
      <c r="P39" s="235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95" t="s">
        <v>114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4" t="str">
        <f>F6</f>
        <v>Ústav anatómie LF UPJŠ, Šrobárova 2, Košice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4" t="s">
        <v>109</v>
      </c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97" t="str">
        <f>F8</f>
        <v>001.1 - 1. časť ASR</v>
      </c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7" t="str">
        <f>IF(O10="","",O10)</f>
        <v>21. 6. 2018</v>
      </c>
      <c r="N82" s="227"/>
      <c r="O82" s="227"/>
      <c r="P82" s="227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204" t="str">
        <f>E19</f>
        <v>Ing.Slávka Antalová, Košice</v>
      </c>
      <c r="N84" s="204"/>
      <c r="O84" s="204"/>
      <c r="P84" s="204"/>
      <c r="Q84" s="204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204" t="str">
        <f>E22</f>
        <v>Ing.Ivana Brecková</v>
      </c>
      <c r="N85" s="204"/>
      <c r="O85" s="204"/>
      <c r="P85" s="204"/>
      <c r="Q85" s="204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36" t="s">
        <v>115</v>
      </c>
      <c r="D87" s="237"/>
      <c r="E87" s="237"/>
      <c r="F87" s="237"/>
      <c r="G87" s="237"/>
      <c r="H87" s="109"/>
      <c r="I87" s="109"/>
      <c r="J87" s="109"/>
      <c r="K87" s="109"/>
      <c r="L87" s="109"/>
      <c r="M87" s="109"/>
      <c r="N87" s="236" t="s">
        <v>116</v>
      </c>
      <c r="O87" s="237"/>
      <c r="P87" s="237"/>
      <c r="Q87" s="237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66">
        <f>N135</f>
        <v>0</v>
      </c>
      <c r="O89" s="232"/>
      <c r="P89" s="232"/>
      <c r="Q89" s="232"/>
      <c r="R89" s="34"/>
      <c r="AD89" s="154">
        <f>N90+N96+N111+P112+N113</f>
        <v>0</v>
      </c>
      <c r="AU89" s="19" t="s">
        <v>118</v>
      </c>
    </row>
    <row r="90" spans="2:47" s="7" customFormat="1" ht="24.95" customHeight="1">
      <c r="B90" s="118"/>
      <c r="C90" s="119"/>
      <c r="D90" s="120" t="s">
        <v>119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30">
        <f>N136</f>
        <v>0</v>
      </c>
      <c r="O90" s="231"/>
      <c r="P90" s="231"/>
      <c r="Q90" s="231"/>
      <c r="R90" s="121"/>
    </row>
    <row r="91" spans="2:47" s="8" customFormat="1" ht="19.899999999999999" customHeight="1">
      <c r="B91" s="122"/>
      <c r="C91" s="96"/>
      <c r="D91" s="123" t="s">
        <v>120</v>
      </c>
      <c r="E91" s="96"/>
      <c r="F91" s="96"/>
      <c r="G91" s="96"/>
      <c r="H91" s="96"/>
      <c r="I91" s="96"/>
      <c r="J91" s="96"/>
      <c r="K91" s="96"/>
      <c r="L91" s="96"/>
      <c r="M91" s="96"/>
      <c r="N91" s="170">
        <f>N137</f>
        <v>0</v>
      </c>
      <c r="O91" s="171"/>
      <c r="P91" s="171"/>
      <c r="Q91" s="171"/>
      <c r="R91" s="124"/>
    </row>
    <row r="92" spans="2:47" s="8" customFormat="1" ht="19.899999999999999" customHeight="1">
      <c r="B92" s="122"/>
      <c r="C92" s="96"/>
      <c r="D92" s="123" t="s">
        <v>121</v>
      </c>
      <c r="E92" s="96"/>
      <c r="F92" s="96"/>
      <c r="G92" s="96"/>
      <c r="H92" s="96"/>
      <c r="I92" s="96"/>
      <c r="J92" s="96"/>
      <c r="K92" s="96"/>
      <c r="L92" s="96"/>
      <c r="M92" s="96"/>
      <c r="N92" s="170">
        <f>N149</f>
        <v>0</v>
      </c>
      <c r="O92" s="171"/>
      <c r="P92" s="171"/>
      <c r="Q92" s="171"/>
      <c r="R92" s="124"/>
    </row>
    <row r="93" spans="2:47" s="8" customFormat="1" ht="19.899999999999999" customHeight="1">
      <c r="B93" s="122"/>
      <c r="C93" s="96"/>
      <c r="D93" s="123" t="s">
        <v>122</v>
      </c>
      <c r="E93" s="96"/>
      <c r="F93" s="96"/>
      <c r="G93" s="96"/>
      <c r="H93" s="96"/>
      <c r="I93" s="96"/>
      <c r="J93" s="96"/>
      <c r="K93" s="96"/>
      <c r="L93" s="96"/>
      <c r="M93" s="96"/>
      <c r="N93" s="170">
        <f>N154</f>
        <v>0</v>
      </c>
      <c r="O93" s="171"/>
      <c r="P93" s="171"/>
      <c r="Q93" s="171"/>
      <c r="R93" s="124"/>
    </row>
    <row r="94" spans="2:47" s="8" customFormat="1" ht="19.899999999999999" customHeight="1">
      <c r="B94" s="122"/>
      <c r="C94" s="96"/>
      <c r="D94" s="123" t="s">
        <v>123</v>
      </c>
      <c r="E94" s="96"/>
      <c r="F94" s="96"/>
      <c r="G94" s="96"/>
      <c r="H94" s="96"/>
      <c r="I94" s="96"/>
      <c r="J94" s="96"/>
      <c r="K94" s="96"/>
      <c r="L94" s="96"/>
      <c r="M94" s="96"/>
      <c r="N94" s="170">
        <f>N181</f>
        <v>0</v>
      </c>
      <c r="O94" s="171"/>
      <c r="P94" s="171"/>
      <c r="Q94" s="171"/>
      <c r="R94" s="124"/>
    </row>
    <row r="95" spans="2:47" s="8" customFormat="1" ht="19.899999999999999" customHeight="1">
      <c r="B95" s="122"/>
      <c r="C95" s="96"/>
      <c r="D95" s="123" t="s">
        <v>124</v>
      </c>
      <c r="E95" s="96"/>
      <c r="F95" s="96"/>
      <c r="G95" s="96"/>
      <c r="H95" s="96"/>
      <c r="I95" s="96"/>
      <c r="J95" s="96"/>
      <c r="K95" s="96"/>
      <c r="L95" s="96"/>
      <c r="M95" s="96"/>
      <c r="N95" s="170">
        <f>N214</f>
        <v>0</v>
      </c>
      <c r="O95" s="171"/>
      <c r="P95" s="171"/>
      <c r="Q95" s="171"/>
      <c r="R95" s="124"/>
    </row>
    <row r="96" spans="2:47" s="7" customFormat="1" ht="24.95" customHeight="1">
      <c r="B96" s="118"/>
      <c r="C96" s="119"/>
      <c r="D96" s="120" t="s">
        <v>125</v>
      </c>
      <c r="E96" s="119"/>
      <c r="F96" s="119"/>
      <c r="G96" s="119"/>
      <c r="H96" s="119"/>
      <c r="I96" s="119"/>
      <c r="J96" s="119"/>
      <c r="K96" s="119"/>
      <c r="L96" s="119"/>
      <c r="M96" s="119"/>
      <c r="N96" s="230">
        <f>N216</f>
        <v>0</v>
      </c>
      <c r="O96" s="231"/>
      <c r="P96" s="231"/>
      <c r="Q96" s="231"/>
      <c r="R96" s="121"/>
    </row>
    <row r="97" spans="2:18" s="8" customFormat="1" ht="19.899999999999999" customHeight="1">
      <c r="B97" s="122"/>
      <c r="C97" s="96"/>
      <c r="D97" s="123" t="s">
        <v>126</v>
      </c>
      <c r="E97" s="96"/>
      <c r="F97" s="96"/>
      <c r="G97" s="96"/>
      <c r="H97" s="96"/>
      <c r="I97" s="96"/>
      <c r="J97" s="96"/>
      <c r="K97" s="96"/>
      <c r="L97" s="96"/>
      <c r="M97" s="96"/>
      <c r="N97" s="170">
        <f>N217</f>
        <v>0</v>
      </c>
      <c r="O97" s="171"/>
      <c r="P97" s="171"/>
      <c r="Q97" s="171"/>
      <c r="R97" s="124"/>
    </row>
    <row r="98" spans="2:18" s="8" customFormat="1" ht="19.899999999999999" customHeight="1">
      <c r="B98" s="122"/>
      <c r="C98" s="96"/>
      <c r="D98" s="123" t="s">
        <v>127</v>
      </c>
      <c r="E98" s="96"/>
      <c r="F98" s="96"/>
      <c r="G98" s="96"/>
      <c r="H98" s="96"/>
      <c r="I98" s="96"/>
      <c r="J98" s="96"/>
      <c r="K98" s="96"/>
      <c r="L98" s="96"/>
      <c r="M98" s="96"/>
      <c r="N98" s="170">
        <f>N231</f>
        <v>0</v>
      </c>
      <c r="O98" s="171"/>
      <c r="P98" s="171"/>
      <c r="Q98" s="171"/>
      <c r="R98" s="124"/>
    </row>
    <row r="99" spans="2:18" s="8" customFormat="1" ht="19.899999999999999" customHeight="1">
      <c r="B99" s="122"/>
      <c r="C99" s="96"/>
      <c r="D99" s="123" t="s">
        <v>128</v>
      </c>
      <c r="E99" s="96"/>
      <c r="F99" s="96"/>
      <c r="G99" s="96"/>
      <c r="H99" s="96"/>
      <c r="I99" s="96"/>
      <c r="J99" s="96"/>
      <c r="K99" s="96"/>
      <c r="L99" s="96"/>
      <c r="M99" s="96"/>
      <c r="N99" s="170">
        <f>N237</f>
        <v>0</v>
      </c>
      <c r="O99" s="171"/>
      <c r="P99" s="171"/>
      <c r="Q99" s="171"/>
      <c r="R99" s="124"/>
    </row>
    <row r="100" spans="2:18" s="8" customFormat="1" ht="19.899999999999999" customHeight="1">
      <c r="B100" s="122"/>
      <c r="C100" s="96"/>
      <c r="D100" s="123" t="s">
        <v>129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170">
        <f>N249</f>
        <v>0</v>
      </c>
      <c r="O100" s="171"/>
      <c r="P100" s="171"/>
      <c r="Q100" s="171"/>
      <c r="R100" s="124"/>
    </row>
    <row r="101" spans="2:18" s="8" customFormat="1" ht="19.899999999999999" customHeight="1">
      <c r="B101" s="122"/>
      <c r="C101" s="96"/>
      <c r="D101" s="123" t="s">
        <v>130</v>
      </c>
      <c r="E101" s="96"/>
      <c r="F101" s="96"/>
      <c r="G101" s="96"/>
      <c r="H101" s="96"/>
      <c r="I101" s="96"/>
      <c r="J101" s="96"/>
      <c r="K101" s="96"/>
      <c r="L101" s="96"/>
      <c r="M101" s="96"/>
      <c r="N101" s="170">
        <f>N252</f>
        <v>0</v>
      </c>
      <c r="O101" s="171"/>
      <c r="P101" s="171"/>
      <c r="Q101" s="171"/>
      <c r="R101" s="124"/>
    </row>
    <row r="102" spans="2:18" s="8" customFormat="1" ht="19.899999999999999" customHeight="1">
      <c r="B102" s="122"/>
      <c r="C102" s="96"/>
      <c r="D102" s="123" t="s">
        <v>131</v>
      </c>
      <c r="E102" s="96"/>
      <c r="F102" s="96"/>
      <c r="G102" s="96"/>
      <c r="H102" s="96"/>
      <c r="I102" s="96"/>
      <c r="J102" s="96"/>
      <c r="K102" s="96"/>
      <c r="L102" s="96"/>
      <c r="M102" s="96"/>
      <c r="N102" s="170">
        <f>N261</f>
        <v>0</v>
      </c>
      <c r="O102" s="171"/>
      <c r="P102" s="171"/>
      <c r="Q102" s="171"/>
      <c r="R102" s="124"/>
    </row>
    <row r="103" spans="2:18" s="8" customFormat="1" ht="19.899999999999999" customHeight="1">
      <c r="B103" s="122"/>
      <c r="C103" s="96"/>
      <c r="D103" s="123" t="s">
        <v>132</v>
      </c>
      <c r="E103" s="96"/>
      <c r="F103" s="96"/>
      <c r="G103" s="96"/>
      <c r="H103" s="96"/>
      <c r="I103" s="96"/>
      <c r="J103" s="96"/>
      <c r="K103" s="96"/>
      <c r="L103" s="96"/>
      <c r="M103" s="96"/>
      <c r="N103" s="170">
        <f>N270</f>
        <v>0</v>
      </c>
      <c r="O103" s="171"/>
      <c r="P103" s="171"/>
      <c r="Q103" s="171"/>
      <c r="R103" s="124"/>
    </row>
    <row r="104" spans="2:18" s="8" customFormat="1" ht="19.899999999999999" customHeight="1">
      <c r="B104" s="122"/>
      <c r="C104" s="96"/>
      <c r="D104" s="123" t="s">
        <v>133</v>
      </c>
      <c r="E104" s="96"/>
      <c r="F104" s="96"/>
      <c r="G104" s="96"/>
      <c r="H104" s="96"/>
      <c r="I104" s="96"/>
      <c r="J104" s="96"/>
      <c r="K104" s="96"/>
      <c r="L104" s="96"/>
      <c r="M104" s="96"/>
      <c r="N104" s="170">
        <f>N274</f>
        <v>0</v>
      </c>
      <c r="O104" s="171"/>
      <c r="P104" s="171"/>
      <c r="Q104" s="171"/>
      <c r="R104" s="124"/>
    </row>
    <row r="105" spans="2:18" s="8" customFormat="1" ht="19.899999999999999" customHeight="1">
      <c r="B105" s="122"/>
      <c r="C105" s="96"/>
      <c r="D105" s="123" t="s">
        <v>134</v>
      </c>
      <c r="E105" s="96"/>
      <c r="F105" s="96"/>
      <c r="G105" s="96"/>
      <c r="H105" s="96"/>
      <c r="I105" s="96"/>
      <c r="J105" s="96"/>
      <c r="K105" s="96"/>
      <c r="L105" s="96"/>
      <c r="M105" s="96"/>
      <c r="N105" s="170">
        <f>N278</f>
        <v>0</v>
      </c>
      <c r="O105" s="171"/>
      <c r="P105" s="171"/>
      <c r="Q105" s="171"/>
      <c r="R105" s="124"/>
    </row>
    <row r="106" spans="2:18" s="8" customFormat="1" ht="19.899999999999999" customHeight="1">
      <c r="B106" s="122"/>
      <c r="C106" s="96"/>
      <c r="D106" s="123" t="s">
        <v>135</v>
      </c>
      <c r="E106" s="96"/>
      <c r="F106" s="96"/>
      <c r="G106" s="96"/>
      <c r="H106" s="96"/>
      <c r="I106" s="96"/>
      <c r="J106" s="96"/>
      <c r="K106" s="96"/>
      <c r="L106" s="96"/>
      <c r="M106" s="96"/>
      <c r="N106" s="170">
        <f>N304</f>
        <v>0</v>
      </c>
      <c r="O106" s="171"/>
      <c r="P106" s="171"/>
      <c r="Q106" s="171"/>
      <c r="R106" s="124"/>
    </row>
    <row r="107" spans="2:18" s="8" customFormat="1" ht="19.899999999999999" customHeight="1">
      <c r="B107" s="122"/>
      <c r="C107" s="96"/>
      <c r="D107" s="123" t="s">
        <v>136</v>
      </c>
      <c r="E107" s="96"/>
      <c r="F107" s="96"/>
      <c r="G107" s="96"/>
      <c r="H107" s="96"/>
      <c r="I107" s="96"/>
      <c r="J107" s="96"/>
      <c r="K107" s="96"/>
      <c r="L107" s="96"/>
      <c r="M107" s="96"/>
      <c r="N107" s="170">
        <f>N313</f>
        <v>0</v>
      </c>
      <c r="O107" s="171"/>
      <c r="P107" s="171"/>
      <c r="Q107" s="171"/>
      <c r="R107" s="124"/>
    </row>
    <row r="108" spans="2:18" s="8" customFormat="1" ht="19.899999999999999" customHeight="1">
      <c r="B108" s="122"/>
      <c r="C108" s="96"/>
      <c r="D108" s="123" t="s">
        <v>137</v>
      </c>
      <c r="E108" s="96"/>
      <c r="F108" s="96"/>
      <c r="G108" s="96"/>
      <c r="H108" s="96"/>
      <c r="I108" s="96"/>
      <c r="J108" s="96"/>
      <c r="K108" s="96"/>
      <c r="L108" s="96"/>
      <c r="M108" s="96"/>
      <c r="N108" s="170">
        <f>N328</f>
        <v>0</v>
      </c>
      <c r="O108" s="171"/>
      <c r="P108" s="171"/>
      <c r="Q108" s="171"/>
      <c r="R108" s="124"/>
    </row>
    <row r="109" spans="2:18" s="8" customFormat="1" ht="19.899999999999999" customHeight="1">
      <c r="B109" s="122"/>
      <c r="C109" s="96"/>
      <c r="D109" s="123" t="s">
        <v>138</v>
      </c>
      <c r="E109" s="96"/>
      <c r="F109" s="96"/>
      <c r="G109" s="96"/>
      <c r="H109" s="96"/>
      <c r="I109" s="96"/>
      <c r="J109" s="96"/>
      <c r="K109" s="96"/>
      <c r="L109" s="96"/>
      <c r="M109" s="96"/>
      <c r="N109" s="170">
        <f>N344</f>
        <v>0</v>
      </c>
      <c r="O109" s="171"/>
      <c r="P109" s="171"/>
      <c r="Q109" s="171"/>
      <c r="R109" s="124"/>
    </row>
    <row r="110" spans="2:18" s="8" customFormat="1" ht="19.899999999999999" customHeight="1">
      <c r="B110" s="122"/>
      <c r="C110" s="96"/>
      <c r="D110" s="123" t="s">
        <v>139</v>
      </c>
      <c r="E110" s="96"/>
      <c r="F110" s="96"/>
      <c r="G110" s="96"/>
      <c r="H110" s="96"/>
      <c r="I110" s="96"/>
      <c r="J110" s="96"/>
      <c r="K110" s="96"/>
      <c r="L110" s="96"/>
      <c r="M110" s="96"/>
      <c r="N110" s="170">
        <f>N352</f>
        <v>0</v>
      </c>
      <c r="O110" s="171"/>
      <c r="P110" s="171"/>
      <c r="Q110" s="171"/>
      <c r="R110" s="124"/>
    </row>
    <row r="111" spans="2:18" s="7" customFormat="1" ht="24.95" customHeight="1">
      <c r="B111" s="118"/>
      <c r="C111" s="119"/>
      <c r="D111" s="120" t="s">
        <v>140</v>
      </c>
      <c r="E111" s="119"/>
      <c r="F111" s="119"/>
      <c r="G111" s="119"/>
      <c r="H111" s="119"/>
      <c r="I111" s="119"/>
      <c r="J111" s="119"/>
      <c r="K111" s="119"/>
      <c r="L111" s="119"/>
      <c r="M111" s="119"/>
      <c r="N111" s="230">
        <f>N359</f>
        <v>0</v>
      </c>
      <c r="O111" s="230"/>
      <c r="P111" s="230"/>
      <c r="Q111" s="230"/>
      <c r="R111" s="121"/>
    </row>
    <row r="112" spans="2:18" s="7" customFormat="1" ht="24.95" customHeight="1">
      <c r="B112" s="118"/>
      <c r="C112" s="164"/>
      <c r="D112" s="120" t="str">
        <f>D361</f>
        <v>Technologické zariadenie</v>
      </c>
      <c r="E112" s="164"/>
      <c r="F112" s="164"/>
      <c r="G112" s="164"/>
      <c r="H112" s="164"/>
      <c r="I112" s="164"/>
      <c r="J112" s="164"/>
      <c r="K112" s="164"/>
      <c r="L112" s="164"/>
      <c r="M112" s="164"/>
      <c r="N112" s="163"/>
      <c r="O112" s="164"/>
      <c r="P112" s="230">
        <f>N361</f>
        <v>0</v>
      </c>
      <c r="Q112" s="230"/>
      <c r="R112" s="121"/>
    </row>
    <row r="113" spans="2:21" s="7" customFormat="1" ht="24.95" customHeight="1">
      <c r="B113" s="118"/>
      <c r="C113" s="119"/>
      <c r="D113" s="120" t="s">
        <v>141</v>
      </c>
      <c r="E113" s="119"/>
      <c r="F113" s="119"/>
      <c r="G113" s="119"/>
      <c r="H113" s="119"/>
      <c r="I113" s="119"/>
      <c r="J113" s="119"/>
      <c r="K113" s="119"/>
      <c r="L113" s="119"/>
      <c r="M113" s="119"/>
      <c r="N113" s="230">
        <f>N363</f>
        <v>0</v>
      </c>
      <c r="O113" s="231"/>
      <c r="P113" s="231"/>
      <c r="Q113" s="231"/>
      <c r="R113" s="121"/>
    </row>
    <row r="114" spans="2:21" s="1" customFormat="1" ht="21.75" customHeight="1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4"/>
    </row>
    <row r="115" spans="2:21" s="1" customFormat="1" ht="29.25" customHeight="1">
      <c r="B115" s="32"/>
      <c r="C115" s="117" t="s">
        <v>142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232">
        <v>0</v>
      </c>
      <c r="O115" s="233"/>
      <c r="P115" s="233"/>
      <c r="Q115" s="233"/>
      <c r="R115" s="34"/>
      <c r="T115" s="125"/>
      <c r="U115" s="126" t="s">
        <v>39</v>
      </c>
    </row>
    <row r="116" spans="2:21" s="1" customFormat="1" ht="18" customHeight="1"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4"/>
    </row>
    <row r="117" spans="2:21" s="1" customFormat="1" ht="29.25" customHeight="1">
      <c r="B117" s="32"/>
      <c r="C117" s="108" t="s">
        <v>101</v>
      </c>
      <c r="D117" s="109"/>
      <c r="E117" s="109"/>
      <c r="F117" s="109"/>
      <c r="G117" s="109"/>
      <c r="H117" s="109"/>
      <c r="I117" s="109"/>
      <c r="J117" s="109"/>
      <c r="K117" s="109"/>
      <c r="L117" s="167">
        <f>ROUND(SUM(N89+N115),2)</f>
        <v>0</v>
      </c>
      <c r="M117" s="167"/>
      <c r="N117" s="167"/>
      <c r="O117" s="167"/>
      <c r="P117" s="167"/>
      <c r="Q117" s="167"/>
      <c r="R117" s="34"/>
    </row>
    <row r="118" spans="2:21" s="1" customFormat="1" ht="6.95" customHeight="1"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8"/>
    </row>
    <row r="122" spans="2:21" s="1" customFormat="1" ht="6.95" customHeight="1">
      <c r="B122" s="59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1"/>
    </row>
    <row r="123" spans="2:21" s="1" customFormat="1" ht="36.950000000000003" customHeight="1">
      <c r="B123" s="32"/>
      <c r="C123" s="195" t="s">
        <v>143</v>
      </c>
      <c r="D123" s="226"/>
      <c r="E123" s="226"/>
      <c r="F123" s="226"/>
      <c r="G123" s="226"/>
      <c r="H123" s="226"/>
      <c r="I123" s="226"/>
      <c r="J123" s="226"/>
      <c r="K123" s="226"/>
      <c r="L123" s="226"/>
      <c r="M123" s="226"/>
      <c r="N123" s="226"/>
      <c r="O123" s="226"/>
      <c r="P123" s="226"/>
      <c r="Q123" s="226"/>
      <c r="R123" s="34"/>
    </row>
    <row r="124" spans="2:21" s="1" customFormat="1" ht="6.95" customHeight="1">
      <c r="B124" s="32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4"/>
    </row>
    <row r="125" spans="2:21" s="1" customFormat="1" ht="30" customHeight="1">
      <c r="B125" s="32"/>
      <c r="C125" s="29" t="s">
        <v>15</v>
      </c>
      <c r="D125" s="33"/>
      <c r="E125" s="33"/>
      <c r="F125" s="224" t="str">
        <f>F6</f>
        <v>Ústav anatómie LF UPJŠ, Šrobárova 2, Košice</v>
      </c>
      <c r="G125" s="225"/>
      <c r="H125" s="225"/>
      <c r="I125" s="225"/>
      <c r="J125" s="225"/>
      <c r="K125" s="225"/>
      <c r="L125" s="225"/>
      <c r="M125" s="225"/>
      <c r="N125" s="225"/>
      <c r="O125" s="225"/>
      <c r="P125" s="225"/>
      <c r="Q125" s="33"/>
      <c r="R125" s="34"/>
    </row>
    <row r="126" spans="2:21" ht="30" customHeight="1">
      <c r="B126" s="23"/>
      <c r="C126" s="29" t="s">
        <v>108</v>
      </c>
      <c r="D126" s="25"/>
      <c r="E126" s="25"/>
      <c r="F126" s="224" t="s">
        <v>109</v>
      </c>
      <c r="G126" s="173"/>
      <c r="H126" s="173"/>
      <c r="I126" s="173"/>
      <c r="J126" s="173"/>
      <c r="K126" s="173"/>
      <c r="L126" s="173"/>
      <c r="M126" s="173"/>
      <c r="N126" s="173"/>
      <c r="O126" s="173"/>
      <c r="P126" s="173"/>
      <c r="Q126" s="25"/>
      <c r="R126" s="24"/>
    </row>
    <row r="127" spans="2:21" s="1" customFormat="1" ht="36.950000000000003" customHeight="1">
      <c r="B127" s="32"/>
      <c r="C127" s="66" t="s">
        <v>110</v>
      </c>
      <c r="D127" s="33"/>
      <c r="E127" s="33"/>
      <c r="F127" s="197" t="str">
        <f>F8</f>
        <v>001.1 - 1. časť ASR</v>
      </c>
      <c r="G127" s="226"/>
      <c r="H127" s="226"/>
      <c r="I127" s="226"/>
      <c r="J127" s="226"/>
      <c r="K127" s="226"/>
      <c r="L127" s="226"/>
      <c r="M127" s="226"/>
      <c r="N127" s="226"/>
      <c r="O127" s="226"/>
      <c r="P127" s="226"/>
      <c r="Q127" s="33"/>
      <c r="R127" s="34"/>
    </row>
    <row r="128" spans="2:21" s="1" customFormat="1" ht="6.95" customHeight="1">
      <c r="B128" s="32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4"/>
    </row>
    <row r="129" spans="2:65" s="1" customFormat="1" ht="18" customHeight="1">
      <c r="B129" s="32"/>
      <c r="C129" s="29" t="s">
        <v>19</v>
      </c>
      <c r="D129" s="33"/>
      <c r="E129" s="33"/>
      <c r="F129" s="27" t="str">
        <f>F10</f>
        <v>Košice</v>
      </c>
      <c r="G129" s="33"/>
      <c r="H129" s="33"/>
      <c r="I129" s="33"/>
      <c r="J129" s="33"/>
      <c r="K129" s="29" t="s">
        <v>21</v>
      </c>
      <c r="L129" s="33"/>
      <c r="M129" s="227" t="str">
        <f>IF(O10="","",O10)</f>
        <v>21. 6. 2018</v>
      </c>
      <c r="N129" s="227"/>
      <c r="O129" s="227"/>
      <c r="P129" s="227"/>
      <c r="Q129" s="33"/>
      <c r="R129" s="34"/>
    </row>
    <row r="130" spans="2:65" s="1" customFormat="1" ht="6.95" customHeight="1"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</row>
    <row r="131" spans="2:65" s="1" customFormat="1" ht="15">
      <c r="B131" s="32"/>
      <c r="C131" s="29" t="s">
        <v>23</v>
      </c>
      <c r="D131" s="33"/>
      <c r="E131" s="33"/>
      <c r="F131" s="27" t="str">
        <f>E13</f>
        <v>UPJŠ v Košiciach</v>
      </c>
      <c r="G131" s="33"/>
      <c r="H131" s="33"/>
      <c r="I131" s="33"/>
      <c r="J131" s="33"/>
      <c r="K131" s="29" t="s">
        <v>29</v>
      </c>
      <c r="L131" s="33"/>
      <c r="M131" s="204" t="str">
        <f>E19</f>
        <v>Ing.Slávka Antalová, Košice</v>
      </c>
      <c r="N131" s="204"/>
      <c r="O131" s="204"/>
      <c r="P131" s="204"/>
      <c r="Q131" s="204"/>
      <c r="R131" s="34"/>
    </row>
    <row r="132" spans="2:65" s="1" customFormat="1" ht="14.45" customHeight="1">
      <c r="B132" s="32"/>
      <c r="C132" s="29" t="s">
        <v>27</v>
      </c>
      <c r="D132" s="33"/>
      <c r="E132" s="33"/>
      <c r="F132" s="27" t="str">
        <f>IF(E16="","",E16)</f>
        <v xml:space="preserve"> </v>
      </c>
      <c r="G132" s="33"/>
      <c r="H132" s="33"/>
      <c r="I132" s="33"/>
      <c r="J132" s="33"/>
      <c r="K132" s="29" t="s">
        <v>33</v>
      </c>
      <c r="L132" s="33"/>
      <c r="M132" s="204" t="str">
        <f>E22</f>
        <v>Ing.Ivana Brecková</v>
      </c>
      <c r="N132" s="204"/>
      <c r="O132" s="204"/>
      <c r="P132" s="204"/>
      <c r="Q132" s="204"/>
      <c r="R132" s="34"/>
    </row>
    <row r="133" spans="2:65" s="1" customFormat="1" ht="10.35" customHeight="1">
      <c r="B133" s="32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4"/>
    </row>
    <row r="134" spans="2:65" s="9" customFormat="1" ht="29.25" customHeight="1">
      <c r="B134" s="127"/>
      <c r="C134" s="128" t="s">
        <v>144</v>
      </c>
      <c r="D134" s="129" t="s">
        <v>145</v>
      </c>
      <c r="E134" s="129" t="s">
        <v>57</v>
      </c>
      <c r="F134" s="228" t="s">
        <v>146</v>
      </c>
      <c r="G134" s="228"/>
      <c r="H134" s="228"/>
      <c r="I134" s="228"/>
      <c r="J134" s="129" t="s">
        <v>147</v>
      </c>
      <c r="K134" s="129" t="s">
        <v>148</v>
      </c>
      <c r="L134" s="228" t="s">
        <v>149</v>
      </c>
      <c r="M134" s="228"/>
      <c r="N134" s="228" t="s">
        <v>116</v>
      </c>
      <c r="O134" s="228"/>
      <c r="P134" s="228"/>
      <c r="Q134" s="229"/>
      <c r="R134" s="130"/>
      <c r="T134" s="73" t="s">
        <v>150</v>
      </c>
      <c r="U134" s="74" t="s">
        <v>39</v>
      </c>
      <c r="V134" s="74" t="s">
        <v>151</v>
      </c>
      <c r="W134" s="74" t="s">
        <v>152</v>
      </c>
      <c r="X134" s="74" t="s">
        <v>153</v>
      </c>
      <c r="Y134" s="74" t="s">
        <v>154</v>
      </c>
      <c r="Z134" s="74" t="s">
        <v>155</v>
      </c>
      <c r="AA134" s="75" t="s">
        <v>156</v>
      </c>
    </row>
    <row r="135" spans="2:65" s="1" customFormat="1" ht="29.25" customHeight="1">
      <c r="B135" s="32"/>
      <c r="C135" s="77" t="s">
        <v>112</v>
      </c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212">
        <f>BK135+N361</f>
        <v>0</v>
      </c>
      <c r="O135" s="213"/>
      <c r="P135" s="213"/>
      <c r="Q135" s="213"/>
      <c r="R135" s="34"/>
      <c r="T135" s="76"/>
      <c r="U135" s="48"/>
      <c r="V135" s="48"/>
      <c r="W135" s="131">
        <f>W136+W216+W359+W363</f>
        <v>1608.8887215999998</v>
      </c>
      <c r="X135" s="48"/>
      <c r="Y135" s="131">
        <f>Y136+Y216+Y359+Y363</f>
        <v>61.253954209210008</v>
      </c>
      <c r="Z135" s="48"/>
      <c r="AA135" s="132">
        <f>AA136+AA216+AA359+AA363</f>
        <v>60.960213639999999</v>
      </c>
      <c r="AT135" s="19" t="s">
        <v>74</v>
      </c>
      <c r="AU135" s="19" t="s">
        <v>118</v>
      </c>
      <c r="BK135" s="133">
        <f>BK136+BK216+BK359+BK363</f>
        <v>0</v>
      </c>
    </row>
    <row r="136" spans="2:65" s="10" customFormat="1" ht="37.35" customHeight="1">
      <c r="B136" s="134"/>
      <c r="C136" s="135"/>
      <c r="D136" s="136" t="s">
        <v>119</v>
      </c>
      <c r="E136" s="136"/>
      <c r="F136" s="136"/>
      <c r="G136" s="136"/>
      <c r="H136" s="136"/>
      <c r="I136" s="136"/>
      <c r="J136" s="136"/>
      <c r="K136" s="136"/>
      <c r="L136" s="136"/>
      <c r="M136" s="136"/>
      <c r="N136" s="214">
        <f>BK136</f>
        <v>0</v>
      </c>
      <c r="O136" s="215"/>
      <c r="P136" s="215"/>
      <c r="Q136" s="215"/>
      <c r="R136" s="137"/>
      <c r="T136" s="138"/>
      <c r="U136" s="135"/>
      <c r="V136" s="135"/>
      <c r="W136" s="139">
        <f>W137+W149+W154+W181+W214</f>
        <v>1020.2363468799999</v>
      </c>
      <c r="X136" s="135"/>
      <c r="Y136" s="139">
        <f>Y137+Y149+Y154+Y181+Y214</f>
        <v>55.473420627610004</v>
      </c>
      <c r="Z136" s="135"/>
      <c r="AA136" s="140">
        <f>AA137+AA149+AA154+AA181+AA214</f>
        <v>60.592221000000002</v>
      </c>
      <c r="AR136" s="141" t="s">
        <v>82</v>
      </c>
      <c r="AT136" s="142" t="s">
        <v>74</v>
      </c>
      <c r="AU136" s="142" t="s">
        <v>75</v>
      </c>
      <c r="AY136" s="141" t="s">
        <v>157</v>
      </c>
      <c r="BK136" s="143">
        <f>BK137+BK149+BK154+BK181+BK214</f>
        <v>0</v>
      </c>
    </row>
    <row r="137" spans="2:65" s="10" customFormat="1" ht="19.899999999999999" customHeight="1">
      <c r="B137" s="134"/>
      <c r="C137" s="135"/>
      <c r="D137" s="144" t="s">
        <v>120</v>
      </c>
      <c r="E137" s="144"/>
      <c r="F137" s="144"/>
      <c r="G137" s="144"/>
      <c r="H137" s="144"/>
      <c r="I137" s="144"/>
      <c r="J137" s="144"/>
      <c r="K137" s="144"/>
      <c r="L137" s="144"/>
      <c r="M137" s="144"/>
      <c r="N137" s="216">
        <f>BK137</f>
        <v>0</v>
      </c>
      <c r="O137" s="217"/>
      <c r="P137" s="217"/>
      <c r="Q137" s="217"/>
      <c r="R137" s="137"/>
      <c r="T137" s="138"/>
      <c r="U137" s="135"/>
      <c r="V137" s="135"/>
      <c r="W137" s="139">
        <f>SUM(W138:W148)</f>
        <v>56.622535220000003</v>
      </c>
      <c r="X137" s="135"/>
      <c r="Y137" s="139">
        <f>SUM(Y138:Y148)</f>
        <v>10.196901221999999</v>
      </c>
      <c r="Z137" s="135"/>
      <c r="AA137" s="140">
        <f>SUM(AA138:AA148)</f>
        <v>0</v>
      </c>
      <c r="AR137" s="141" t="s">
        <v>82</v>
      </c>
      <c r="AT137" s="142" t="s">
        <v>74</v>
      </c>
      <c r="AU137" s="142" t="s">
        <v>82</v>
      </c>
      <c r="AY137" s="141" t="s">
        <v>157</v>
      </c>
      <c r="BK137" s="143">
        <f>SUM(BK138:BK148)</f>
        <v>0</v>
      </c>
    </row>
    <row r="138" spans="2:65" s="1" customFormat="1" ht="38.25" customHeight="1">
      <c r="B138" s="145"/>
      <c r="C138" s="146" t="s">
        <v>82</v>
      </c>
      <c r="D138" s="146" t="s">
        <v>158</v>
      </c>
      <c r="E138" s="147" t="s">
        <v>159</v>
      </c>
      <c r="F138" s="220" t="s">
        <v>160</v>
      </c>
      <c r="G138" s="220"/>
      <c r="H138" s="220"/>
      <c r="I138" s="220"/>
      <c r="J138" s="148" t="s">
        <v>161</v>
      </c>
      <c r="K138" s="149">
        <v>3.9689999999999999</v>
      </c>
      <c r="L138" s="221"/>
      <c r="M138" s="221"/>
      <c r="N138" s="221">
        <f t="shared" ref="N138:N148" si="0">ROUND(L138*K138,3)</f>
        <v>0</v>
      </c>
      <c r="O138" s="221"/>
      <c r="P138" s="221"/>
      <c r="Q138" s="221"/>
      <c r="R138" s="150"/>
      <c r="T138" s="151" t="s">
        <v>5</v>
      </c>
      <c r="U138" s="41" t="s">
        <v>42</v>
      </c>
      <c r="V138" s="152">
        <v>2.7717200000000002</v>
      </c>
      <c r="W138" s="152">
        <f t="shared" ref="W138:W148" si="1">V138*K138</f>
        <v>11.00095668</v>
      </c>
      <c r="X138" s="152">
        <v>0.92921200000000004</v>
      </c>
      <c r="Y138" s="152">
        <f t="shared" ref="Y138:Y148" si="2">X138*K138</f>
        <v>3.6880424280000002</v>
      </c>
      <c r="Z138" s="152">
        <v>0</v>
      </c>
      <c r="AA138" s="153">
        <f t="shared" ref="AA138:AA148" si="3">Z138*K138</f>
        <v>0</v>
      </c>
      <c r="AR138" s="19" t="s">
        <v>162</v>
      </c>
      <c r="AT138" s="19" t="s">
        <v>158</v>
      </c>
      <c r="AU138" s="19" t="s">
        <v>87</v>
      </c>
      <c r="AY138" s="19" t="s">
        <v>157</v>
      </c>
      <c r="BE138" s="154">
        <f t="shared" ref="BE138:BE148" si="4">IF(U138="základná",N138,0)</f>
        <v>0</v>
      </c>
      <c r="BF138" s="154">
        <f t="shared" ref="BF138:BF148" si="5">IF(U138="znížená",N138,0)</f>
        <v>0</v>
      </c>
      <c r="BG138" s="154">
        <f t="shared" ref="BG138:BG148" si="6">IF(U138="zákl. prenesená",N138,0)</f>
        <v>0</v>
      </c>
      <c r="BH138" s="154">
        <f t="shared" ref="BH138:BH148" si="7">IF(U138="zníž. prenesená",N138,0)</f>
        <v>0</v>
      </c>
      <c r="BI138" s="154">
        <f t="shared" ref="BI138:BI148" si="8">IF(U138="nulová",N138,0)</f>
        <v>0</v>
      </c>
      <c r="BJ138" s="19" t="s">
        <v>87</v>
      </c>
      <c r="BK138" s="155">
        <f t="shared" ref="BK138:BK148" si="9">ROUND(L138*K138,3)</f>
        <v>0</v>
      </c>
      <c r="BL138" s="19" t="s">
        <v>162</v>
      </c>
      <c r="BM138" s="19" t="s">
        <v>163</v>
      </c>
    </row>
    <row r="139" spans="2:65" s="1" customFormat="1" ht="25.5" customHeight="1">
      <c r="B139" s="145"/>
      <c r="C139" s="146" t="s">
        <v>87</v>
      </c>
      <c r="D139" s="146" t="s">
        <v>158</v>
      </c>
      <c r="E139" s="147" t="s">
        <v>164</v>
      </c>
      <c r="F139" s="220" t="s">
        <v>165</v>
      </c>
      <c r="G139" s="220"/>
      <c r="H139" s="220"/>
      <c r="I139" s="220"/>
      <c r="J139" s="148" t="s">
        <v>166</v>
      </c>
      <c r="K139" s="149">
        <v>1</v>
      </c>
      <c r="L139" s="221"/>
      <c r="M139" s="221"/>
      <c r="N139" s="221">
        <f t="shared" si="0"/>
        <v>0</v>
      </c>
      <c r="O139" s="221"/>
      <c r="P139" s="221"/>
      <c r="Q139" s="221"/>
      <c r="R139" s="150"/>
      <c r="T139" s="151" t="s">
        <v>5</v>
      </c>
      <c r="U139" s="41" t="s">
        <v>42</v>
      </c>
      <c r="V139" s="152">
        <v>0.17471</v>
      </c>
      <c r="W139" s="152">
        <f t="shared" si="1"/>
        <v>0.17471</v>
      </c>
      <c r="X139" s="152">
        <v>2.0584999999999999E-2</v>
      </c>
      <c r="Y139" s="152">
        <f t="shared" si="2"/>
        <v>2.0584999999999999E-2</v>
      </c>
      <c r="Z139" s="152">
        <v>0</v>
      </c>
      <c r="AA139" s="153">
        <f t="shared" si="3"/>
        <v>0</v>
      </c>
      <c r="AR139" s="19" t="s">
        <v>162</v>
      </c>
      <c r="AT139" s="19" t="s">
        <v>158</v>
      </c>
      <c r="AU139" s="19" t="s">
        <v>87</v>
      </c>
      <c r="AY139" s="19" t="s">
        <v>157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9" t="s">
        <v>87</v>
      </c>
      <c r="BK139" s="155">
        <f t="shared" si="9"/>
        <v>0</v>
      </c>
      <c r="BL139" s="19" t="s">
        <v>162</v>
      </c>
      <c r="BM139" s="19" t="s">
        <v>167</v>
      </c>
    </row>
    <row r="140" spans="2:65" s="1" customFormat="1" ht="25.5" customHeight="1">
      <c r="B140" s="145"/>
      <c r="C140" s="146" t="s">
        <v>168</v>
      </c>
      <c r="D140" s="146" t="s">
        <v>158</v>
      </c>
      <c r="E140" s="147" t="s">
        <v>169</v>
      </c>
      <c r="F140" s="220" t="s">
        <v>170</v>
      </c>
      <c r="G140" s="220"/>
      <c r="H140" s="220"/>
      <c r="I140" s="220"/>
      <c r="J140" s="148" t="s">
        <v>166</v>
      </c>
      <c r="K140" s="149">
        <v>2</v>
      </c>
      <c r="L140" s="221"/>
      <c r="M140" s="221"/>
      <c r="N140" s="221">
        <f t="shared" si="0"/>
        <v>0</v>
      </c>
      <c r="O140" s="221"/>
      <c r="P140" s="221"/>
      <c r="Q140" s="221"/>
      <c r="R140" s="150"/>
      <c r="T140" s="151" t="s">
        <v>5</v>
      </c>
      <c r="U140" s="41" t="s">
        <v>42</v>
      </c>
      <c r="V140" s="152">
        <v>0.17499000000000001</v>
      </c>
      <c r="W140" s="152">
        <f t="shared" si="1"/>
        <v>0.34998000000000001</v>
      </c>
      <c r="X140" s="152">
        <v>2.2745000000000001E-2</v>
      </c>
      <c r="Y140" s="152">
        <f t="shared" si="2"/>
        <v>4.5490000000000003E-2</v>
      </c>
      <c r="Z140" s="152">
        <v>0</v>
      </c>
      <c r="AA140" s="153">
        <f t="shared" si="3"/>
        <v>0</v>
      </c>
      <c r="AR140" s="19" t="s">
        <v>162</v>
      </c>
      <c r="AT140" s="19" t="s">
        <v>158</v>
      </c>
      <c r="AU140" s="19" t="s">
        <v>87</v>
      </c>
      <c r="AY140" s="19" t="s">
        <v>157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9" t="s">
        <v>87</v>
      </c>
      <c r="BK140" s="155">
        <f t="shared" si="9"/>
        <v>0</v>
      </c>
      <c r="BL140" s="19" t="s">
        <v>162</v>
      </c>
      <c r="BM140" s="19" t="s">
        <v>171</v>
      </c>
    </row>
    <row r="141" spans="2:65" s="1" customFormat="1" ht="25.5" customHeight="1">
      <c r="B141" s="145"/>
      <c r="C141" s="146" t="s">
        <v>162</v>
      </c>
      <c r="D141" s="146" t="s">
        <v>158</v>
      </c>
      <c r="E141" s="147" t="s">
        <v>172</v>
      </c>
      <c r="F141" s="220" t="s">
        <v>173</v>
      </c>
      <c r="G141" s="220"/>
      <c r="H141" s="220"/>
      <c r="I141" s="220"/>
      <c r="J141" s="148" t="s">
        <v>166</v>
      </c>
      <c r="K141" s="149">
        <v>3</v>
      </c>
      <c r="L141" s="221"/>
      <c r="M141" s="221"/>
      <c r="N141" s="221">
        <f t="shared" si="0"/>
        <v>0</v>
      </c>
      <c r="O141" s="221"/>
      <c r="P141" s="221"/>
      <c r="Q141" s="221"/>
      <c r="R141" s="150"/>
      <c r="T141" s="151" t="s">
        <v>5</v>
      </c>
      <c r="U141" s="41" t="s">
        <v>42</v>
      </c>
      <c r="V141" s="152">
        <v>0.19441</v>
      </c>
      <c r="W141" s="152">
        <f t="shared" si="1"/>
        <v>0.58323000000000003</v>
      </c>
      <c r="X141" s="152">
        <v>2.5935E-2</v>
      </c>
      <c r="Y141" s="152">
        <f t="shared" si="2"/>
        <v>7.7804999999999999E-2</v>
      </c>
      <c r="Z141" s="152">
        <v>0</v>
      </c>
      <c r="AA141" s="153">
        <f t="shared" si="3"/>
        <v>0</v>
      </c>
      <c r="AR141" s="19" t="s">
        <v>162</v>
      </c>
      <c r="AT141" s="19" t="s">
        <v>158</v>
      </c>
      <c r="AU141" s="19" t="s">
        <v>87</v>
      </c>
      <c r="AY141" s="19" t="s">
        <v>157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9" t="s">
        <v>87</v>
      </c>
      <c r="BK141" s="155">
        <f t="shared" si="9"/>
        <v>0</v>
      </c>
      <c r="BL141" s="19" t="s">
        <v>162</v>
      </c>
      <c r="BM141" s="19" t="s">
        <v>174</v>
      </c>
    </row>
    <row r="142" spans="2:65" s="1" customFormat="1" ht="25.5" customHeight="1">
      <c r="B142" s="145"/>
      <c r="C142" s="146" t="s">
        <v>175</v>
      </c>
      <c r="D142" s="146" t="s">
        <v>158</v>
      </c>
      <c r="E142" s="147" t="s">
        <v>176</v>
      </c>
      <c r="F142" s="220" t="s">
        <v>177</v>
      </c>
      <c r="G142" s="220"/>
      <c r="H142" s="220"/>
      <c r="I142" s="220"/>
      <c r="J142" s="148" t="s">
        <v>166</v>
      </c>
      <c r="K142" s="149">
        <v>6</v>
      </c>
      <c r="L142" s="221"/>
      <c r="M142" s="221"/>
      <c r="N142" s="221">
        <f t="shared" si="0"/>
        <v>0</v>
      </c>
      <c r="O142" s="221"/>
      <c r="P142" s="221"/>
      <c r="Q142" s="221"/>
      <c r="R142" s="150"/>
      <c r="T142" s="151" t="s">
        <v>5</v>
      </c>
      <c r="U142" s="41" t="s">
        <v>42</v>
      </c>
      <c r="V142" s="152">
        <v>0.18795999999999999</v>
      </c>
      <c r="W142" s="152">
        <f t="shared" si="1"/>
        <v>1.1277599999999999</v>
      </c>
      <c r="X142" s="152">
        <v>2.6620000000000001E-2</v>
      </c>
      <c r="Y142" s="152">
        <f t="shared" si="2"/>
        <v>0.15972</v>
      </c>
      <c r="Z142" s="152">
        <v>0</v>
      </c>
      <c r="AA142" s="153">
        <f t="shared" si="3"/>
        <v>0</v>
      </c>
      <c r="AR142" s="19" t="s">
        <v>162</v>
      </c>
      <c r="AT142" s="19" t="s">
        <v>158</v>
      </c>
      <c r="AU142" s="19" t="s">
        <v>87</v>
      </c>
      <c r="AY142" s="19" t="s">
        <v>157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9" t="s">
        <v>87</v>
      </c>
      <c r="BK142" s="155">
        <f t="shared" si="9"/>
        <v>0</v>
      </c>
      <c r="BL142" s="19" t="s">
        <v>162</v>
      </c>
      <c r="BM142" s="19" t="s">
        <v>178</v>
      </c>
    </row>
    <row r="143" spans="2:65" s="1" customFormat="1" ht="38.25" customHeight="1">
      <c r="B143" s="145"/>
      <c r="C143" s="146" t="s">
        <v>179</v>
      </c>
      <c r="D143" s="146" t="s">
        <v>158</v>
      </c>
      <c r="E143" s="147" t="s">
        <v>180</v>
      </c>
      <c r="F143" s="220" t="s">
        <v>181</v>
      </c>
      <c r="G143" s="220"/>
      <c r="H143" s="220"/>
      <c r="I143" s="220"/>
      <c r="J143" s="148" t="s">
        <v>182</v>
      </c>
      <c r="K143" s="149">
        <v>3.4000000000000002E-2</v>
      </c>
      <c r="L143" s="221"/>
      <c r="M143" s="221"/>
      <c r="N143" s="221">
        <f t="shared" si="0"/>
        <v>0</v>
      </c>
      <c r="O143" s="221"/>
      <c r="P143" s="221"/>
      <c r="Q143" s="221"/>
      <c r="R143" s="150"/>
      <c r="T143" s="151" t="s">
        <v>5</v>
      </c>
      <c r="U143" s="41" t="s">
        <v>42</v>
      </c>
      <c r="V143" s="152">
        <v>13.479520000000001</v>
      </c>
      <c r="W143" s="152">
        <f t="shared" si="1"/>
        <v>0.45830368000000005</v>
      </c>
      <c r="X143" s="152">
        <v>1.0900000000000001</v>
      </c>
      <c r="Y143" s="152">
        <f t="shared" si="2"/>
        <v>3.7060000000000003E-2</v>
      </c>
      <c r="Z143" s="152">
        <v>0</v>
      </c>
      <c r="AA143" s="153">
        <f t="shared" si="3"/>
        <v>0</v>
      </c>
      <c r="AR143" s="19" t="s">
        <v>162</v>
      </c>
      <c r="AT143" s="19" t="s">
        <v>158</v>
      </c>
      <c r="AU143" s="19" t="s">
        <v>87</v>
      </c>
      <c r="AY143" s="19" t="s">
        <v>157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9" t="s">
        <v>87</v>
      </c>
      <c r="BK143" s="155">
        <f t="shared" si="9"/>
        <v>0</v>
      </c>
      <c r="BL143" s="19" t="s">
        <v>162</v>
      </c>
      <c r="BM143" s="19" t="s">
        <v>183</v>
      </c>
    </row>
    <row r="144" spans="2:65" s="1" customFormat="1" ht="38.25" customHeight="1">
      <c r="B144" s="145"/>
      <c r="C144" s="146" t="s">
        <v>184</v>
      </c>
      <c r="D144" s="146" t="s">
        <v>158</v>
      </c>
      <c r="E144" s="147" t="s">
        <v>185</v>
      </c>
      <c r="F144" s="220" t="s">
        <v>186</v>
      </c>
      <c r="G144" s="220"/>
      <c r="H144" s="220"/>
      <c r="I144" s="220"/>
      <c r="J144" s="148" t="s">
        <v>187</v>
      </c>
      <c r="K144" s="149">
        <v>26.19</v>
      </c>
      <c r="L144" s="221"/>
      <c r="M144" s="221"/>
      <c r="N144" s="221">
        <f t="shared" si="0"/>
        <v>0</v>
      </c>
      <c r="O144" s="221"/>
      <c r="P144" s="221"/>
      <c r="Q144" s="221"/>
      <c r="R144" s="150"/>
      <c r="T144" s="151" t="s">
        <v>5</v>
      </c>
      <c r="U144" s="41" t="s">
        <v>42</v>
      </c>
      <c r="V144" s="152">
        <v>0.15</v>
      </c>
      <c r="W144" s="152">
        <f t="shared" si="1"/>
        <v>3.9285000000000001</v>
      </c>
      <c r="X144" s="152">
        <v>4.0000000000000003E-5</v>
      </c>
      <c r="Y144" s="152">
        <f t="shared" si="2"/>
        <v>1.0476000000000001E-3</v>
      </c>
      <c r="Z144" s="152">
        <v>0</v>
      </c>
      <c r="AA144" s="153">
        <f t="shared" si="3"/>
        <v>0</v>
      </c>
      <c r="AR144" s="19" t="s">
        <v>162</v>
      </c>
      <c r="AT144" s="19" t="s">
        <v>158</v>
      </c>
      <c r="AU144" s="19" t="s">
        <v>87</v>
      </c>
      <c r="AY144" s="19" t="s">
        <v>157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9" t="s">
        <v>87</v>
      </c>
      <c r="BK144" s="155">
        <f t="shared" si="9"/>
        <v>0</v>
      </c>
      <c r="BL144" s="19" t="s">
        <v>162</v>
      </c>
      <c r="BM144" s="19" t="s">
        <v>188</v>
      </c>
    </row>
    <row r="145" spans="2:65" s="1" customFormat="1" ht="38.25" customHeight="1">
      <c r="B145" s="145"/>
      <c r="C145" s="146" t="s">
        <v>189</v>
      </c>
      <c r="D145" s="146" t="s">
        <v>158</v>
      </c>
      <c r="E145" s="147" t="s">
        <v>190</v>
      </c>
      <c r="F145" s="220" t="s">
        <v>191</v>
      </c>
      <c r="G145" s="220"/>
      <c r="H145" s="220"/>
      <c r="I145" s="220"/>
      <c r="J145" s="148" t="s">
        <v>187</v>
      </c>
      <c r="K145" s="149">
        <v>13.02</v>
      </c>
      <c r="L145" s="221"/>
      <c r="M145" s="221"/>
      <c r="N145" s="221">
        <f t="shared" si="0"/>
        <v>0</v>
      </c>
      <c r="O145" s="221"/>
      <c r="P145" s="221"/>
      <c r="Q145" s="221"/>
      <c r="R145" s="150"/>
      <c r="T145" s="151" t="s">
        <v>5</v>
      </c>
      <c r="U145" s="41" t="s">
        <v>42</v>
      </c>
      <c r="V145" s="152">
        <v>0.3</v>
      </c>
      <c r="W145" s="152">
        <f t="shared" si="1"/>
        <v>3.9059999999999997</v>
      </c>
      <c r="X145" s="152">
        <v>8.0000000000000007E-5</v>
      </c>
      <c r="Y145" s="152">
        <f t="shared" si="2"/>
        <v>1.0415999999999999E-3</v>
      </c>
      <c r="Z145" s="152">
        <v>0</v>
      </c>
      <c r="AA145" s="153">
        <f t="shared" si="3"/>
        <v>0</v>
      </c>
      <c r="AR145" s="19" t="s">
        <v>162</v>
      </c>
      <c r="AT145" s="19" t="s">
        <v>158</v>
      </c>
      <c r="AU145" s="19" t="s">
        <v>87</v>
      </c>
      <c r="AY145" s="19" t="s">
        <v>157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9" t="s">
        <v>87</v>
      </c>
      <c r="BK145" s="155">
        <f t="shared" si="9"/>
        <v>0</v>
      </c>
      <c r="BL145" s="19" t="s">
        <v>162</v>
      </c>
      <c r="BM145" s="19" t="s">
        <v>192</v>
      </c>
    </row>
    <row r="146" spans="2:65" s="1" customFormat="1" ht="38.25" customHeight="1">
      <c r="B146" s="145"/>
      <c r="C146" s="146" t="s">
        <v>193</v>
      </c>
      <c r="D146" s="146" t="s">
        <v>158</v>
      </c>
      <c r="E146" s="147" t="s">
        <v>194</v>
      </c>
      <c r="F146" s="220" t="s">
        <v>195</v>
      </c>
      <c r="G146" s="220"/>
      <c r="H146" s="220"/>
      <c r="I146" s="220"/>
      <c r="J146" s="148" t="s">
        <v>196</v>
      </c>
      <c r="K146" s="149">
        <v>51.822000000000003</v>
      </c>
      <c r="L146" s="221"/>
      <c r="M146" s="221"/>
      <c r="N146" s="221">
        <f t="shared" si="0"/>
        <v>0</v>
      </c>
      <c r="O146" s="221"/>
      <c r="P146" s="221"/>
      <c r="Q146" s="221"/>
      <c r="R146" s="150"/>
      <c r="T146" s="151" t="s">
        <v>5</v>
      </c>
      <c r="U146" s="41" t="s">
        <v>42</v>
      </c>
      <c r="V146" s="152">
        <v>0.42427999999999999</v>
      </c>
      <c r="W146" s="152">
        <f t="shared" si="1"/>
        <v>21.987038160000001</v>
      </c>
      <c r="X146" s="152">
        <v>7.1118600000000004E-2</v>
      </c>
      <c r="Y146" s="152">
        <f t="shared" si="2"/>
        <v>3.6855080892000003</v>
      </c>
      <c r="Z146" s="152">
        <v>0</v>
      </c>
      <c r="AA146" s="153">
        <f t="shared" si="3"/>
        <v>0</v>
      </c>
      <c r="AR146" s="19" t="s">
        <v>162</v>
      </c>
      <c r="AT146" s="19" t="s">
        <v>158</v>
      </c>
      <c r="AU146" s="19" t="s">
        <v>87</v>
      </c>
      <c r="AY146" s="19" t="s">
        <v>157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9" t="s">
        <v>87</v>
      </c>
      <c r="BK146" s="155">
        <f t="shared" si="9"/>
        <v>0</v>
      </c>
      <c r="BL146" s="19" t="s">
        <v>162</v>
      </c>
      <c r="BM146" s="19" t="s">
        <v>197</v>
      </c>
    </row>
    <row r="147" spans="2:65" s="1" customFormat="1" ht="38.25" customHeight="1">
      <c r="B147" s="145"/>
      <c r="C147" s="146" t="s">
        <v>198</v>
      </c>
      <c r="D147" s="146" t="s">
        <v>158</v>
      </c>
      <c r="E147" s="147" t="s">
        <v>199</v>
      </c>
      <c r="F147" s="220" t="s">
        <v>200</v>
      </c>
      <c r="G147" s="220"/>
      <c r="H147" s="220"/>
      <c r="I147" s="220"/>
      <c r="J147" s="148" t="s">
        <v>196</v>
      </c>
      <c r="K147" s="149">
        <v>23.263000000000002</v>
      </c>
      <c r="L147" s="221"/>
      <c r="M147" s="221"/>
      <c r="N147" s="221">
        <f t="shared" si="0"/>
        <v>0</v>
      </c>
      <c r="O147" s="221"/>
      <c r="P147" s="221"/>
      <c r="Q147" s="221"/>
      <c r="R147" s="150"/>
      <c r="T147" s="151" t="s">
        <v>5</v>
      </c>
      <c r="U147" s="41" t="s">
        <v>42</v>
      </c>
      <c r="V147" s="152">
        <v>0.44090000000000001</v>
      </c>
      <c r="W147" s="152">
        <f t="shared" si="1"/>
        <v>10.256656700000001</v>
      </c>
      <c r="X147" s="152">
        <v>0.1064696</v>
      </c>
      <c r="Y147" s="152">
        <f t="shared" si="2"/>
        <v>2.4768023048000001</v>
      </c>
      <c r="Z147" s="152">
        <v>0</v>
      </c>
      <c r="AA147" s="153">
        <f t="shared" si="3"/>
        <v>0</v>
      </c>
      <c r="AR147" s="19" t="s">
        <v>162</v>
      </c>
      <c r="AT147" s="19" t="s">
        <v>158</v>
      </c>
      <c r="AU147" s="19" t="s">
        <v>87</v>
      </c>
      <c r="AY147" s="19" t="s">
        <v>157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9" t="s">
        <v>87</v>
      </c>
      <c r="BK147" s="155">
        <f t="shared" si="9"/>
        <v>0</v>
      </c>
      <c r="BL147" s="19" t="s">
        <v>162</v>
      </c>
      <c r="BM147" s="19" t="s">
        <v>201</v>
      </c>
    </row>
    <row r="148" spans="2:65" s="1" customFormat="1" ht="25.5" customHeight="1">
      <c r="B148" s="145"/>
      <c r="C148" s="146" t="s">
        <v>202</v>
      </c>
      <c r="D148" s="146" t="s">
        <v>158</v>
      </c>
      <c r="E148" s="147" t="s">
        <v>203</v>
      </c>
      <c r="F148" s="220" t="s">
        <v>204</v>
      </c>
      <c r="G148" s="220"/>
      <c r="H148" s="220"/>
      <c r="I148" s="220"/>
      <c r="J148" s="148" t="s">
        <v>187</v>
      </c>
      <c r="K148" s="149">
        <v>31.66</v>
      </c>
      <c r="L148" s="221"/>
      <c r="M148" s="221"/>
      <c r="N148" s="221">
        <f t="shared" si="0"/>
        <v>0</v>
      </c>
      <c r="O148" s="221"/>
      <c r="P148" s="221"/>
      <c r="Q148" s="221"/>
      <c r="R148" s="150"/>
      <c r="T148" s="151" t="s">
        <v>5</v>
      </c>
      <c r="U148" s="41" t="s">
        <v>42</v>
      </c>
      <c r="V148" s="152">
        <v>0.09</v>
      </c>
      <c r="W148" s="152">
        <f t="shared" si="1"/>
        <v>2.8493999999999997</v>
      </c>
      <c r="X148" s="152">
        <v>1.2E-4</v>
      </c>
      <c r="Y148" s="152">
        <f t="shared" si="2"/>
        <v>3.7992E-3</v>
      </c>
      <c r="Z148" s="152">
        <v>0</v>
      </c>
      <c r="AA148" s="153">
        <f t="shared" si="3"/>
        <v>0</v>
      </c>
      <c r="AR148" s="19" t="s">
        <v>162</v>
      </c>
      <c r="AT148" s="19" t="s">
        <v>158</v>
      </c>
      <c r="AU148" s="19" t="s">
        <v>87</v>
      </c>
      <c r="AY148" s="19" t="s">
        <v>157</v>
      </c>
      <c r="BE148" s="154">
        <f t="shared" si="4"/>
        <v>0</v>
      </c>
      <c r="BF148" s="154">
        <f t="shared" si="5"/>
        <v>0</v>
      </c>
      <c r="BG148" s="154">
        <f t="shared" si="6"/>
        <v>0</v>
      </c>
      <c r="BH148" s="154">
        <f t="shared" si="7"/>
        <v>0</v>
      </c>
      <c r="BI148" s="154">
        <f t="shared" si="8"/>
        <v>0</v>
      </c>
      <c r="BJ148" s="19" t="s">
        <v>87</v>
      </c>
      <c r="BK148" s="155">
        <f t="shared" si="9"/>
        <v>0</v>
      </c>
      <c r="BL148" s="19" t="s">
        <v>162</v>
      </c>
      <c r="BM148" s="19" t="s">
        <v>205</v>
      </c>
    </row>
    <row r="149" spans="2:65" s="10" customFormat="1" ht="29.85" customHeight="1">
      <c r="B149" s="134"/>
      <c r="C149" s="135"/>
      <c r="D149" s="144" t="s">
        <v>121</v>
      </c>
      <c r="E149" s="144"/>
      <c r="F149" s="144"/>
      <c r="G149" s="144"/>
      <c r="H149" s="144"/>
      <c r="I149" s="144"/>
      <c r="J149" s="144"/>
      <c r="K149" s="144"/>
      <c r="L149" s="144"/>
      <c r="M149" s="144"/>
      <c r="N149" s="207">
        <f>BK149</f>
        <v>0</v>
      </c>
      <c r="O149" s="208"/>
      <c r="P149" s="208"/>
      <c r="Q149" s="208"/>
      <c r="R149" s="137"/>
      <c r="T149" s="138"/>
      <c r="U149" s="135"/>
      <c r="V149" s="135"/>
      <c r="W149" s="139">
        <f>SUM(W150:W153)</f>
        <v>10.153305100000001</v>
      </c>
      <c r="X149" s="135"/>
      <c r="Y149" s="139">
        <f>SUM(Y150:Y153)</f>
        <v>2.6987667320500002</v>
      </c>
      <c r="Z149" s="135"/>
      <c r="AA149" s="140">
        <f>SUM(AA150:AA153)</f>
        <v>0</v>
      </c>
      <c r="AR149" s="141" t="s">
        <v>82</v>
      </c>
      <c r="AT149" s="142" t="s">
        <v>74</v>
      </c>
      <c r="AU149" s="142" t="s">
        <v>82</v>
      </c>
      <c r="AY149" s="141" t="s">
        <v>157</v>
      </c>
      <c r="BK149" s="143">
        <f>SUM(BK150:BK153)</f>
        <v>0</v>
      </c>
    </row>
    <row r="150" spans="2:65" s="1" customFormat="1" ht="25.5" customHeight="1">
      <c r="B150" s="145"/>
      <c r="C150" s="146" t="s">
        <v>206</v>
      </c>
      <c r="D150" s="146" t="s">
        <v>158</v>
      </c>
      <c r="E150" s="147" t="s">
        <v>207</v>
      </c>
      <c r="F150" s="220" t="s">
        <v>208</v>
      </c>
      <c r="G150" s="220"/>
      <c r="H150" s="220"/>
      <c r="I150" s="220"/>
      <c r="J150" s="148" t="s">
        <v>161</v>
      </c>
      <c r="K150" s="149">
        <v>1.0920000000000001</v>
      </c>
      <c r="L150" s="221"/>
      <c r="M150" s="221"/>
      <c r="N150" s="221">
        <f>ROUND(L150*K150,3)</f>
        <v>0</v>
      </c>
      <c r="O150" s="221"/>
      <c r="P150" s="221"/>
      <c r="Q150" s="221"/>
      <c r="R150" s="150"/>
      <c r="T150" s="151" t="s">
        <v>5</v>
      </c>
      <c r="U150" s="41" t="s">
        <v>42</v>
      </c>
      <c r="V150" s="152">
        <v>2.6282899999999998</v>
      </c>
      <c r="W150" s="152">
        <f>V150*K150</f>
        <v>2.87009268</v>
      </c>
      <c r="X150" s="152">
        <v>2.31268874</v>
      </c>
      <c r="Y150" s="152">
        <f>X150*K150</f>
        <v>2.5254561040800003</v>
      </c>
      <c r="Z150" s="152">
        <v>0</v>
      </c>
      <c r="AA150" s="153">
        <f>Z150*K150</f>
        <v>0</v>
      </c>
      <c r="AR150" s="19" t="s">
        <v>162</v>
      </c>
      <c r="AT150" s="19" t="s">
        <v>158</v>
      </c>
      <c r="AU150" s="19" t="s">
        <v>87</v>
      </c>
      <c r="AY150" s="19" t="s">
        <v>157</v>
      </c>
      <c r="BE150" s="154">
        <f>IF(U150="základná",N150,0)</f>
        <v>0</v>
      </c>
      <c r="BF150" s="154">
        <f>IF(U150="znížená",N150,0)</f>
        <v>0</v>
      </c>
      <c r="BG150" s="154">
        <f>IF(U150="zákl. prenesená",N150,0)</f>
        <v>0</v>
      </c>
      <c r="BH150" s="154">
        <f>IF(U150="zníž. prenesená",N150,0)</f>
        <v>0</v>
      </c>
      <c r="BI150" s="154">
        <f>IF(U150="nulová",N150,0)</f>
        <v>0</v>
      </c>
      <c r="BJ150" s="19" t="s">
        <v>87</v>
      </c>
      <c r="BK150" s="155">
        <f>ROUND(L150*K150,3)</f>
        <v>0</v>
      </c>
      <c r="BL150" s="19" t="s">
        <v>162</v>
      </c>
      <c r="BM150" s="19" t="s">
        <v>209</v>
      </c>
    </row>
    <row r="151" spans="2:65" s="1" customFormat="1" ht="25.5" customHeight="1">
      <c r="B151" s="145"/>
      <c r="C151" s="146" t="s">
        <v>210</v>
      </c>
      <c r="D151" s="146" t="s">
        <v>158</v>
      </c>
      <c r="E151" s="147" t="s">
        <v>211</v>
      </c>
      <c r="F151" s="220" t="s">
        <v>212</v>
      </c>
      <c r="G151" s="220"/>
      <c r="H151" s="220"/>
      <c r="I151" s="220"/>
      <c r="J151" s="148" t="s">
        <v>182</v>
      </c>
      <c r="K151" s="149">
        <v>0.109</v>
      </c>
      <c r="L151" s="221"/>
      <c r="M151" s="221"/>
      <c r="N151" s="221">
        <f>ROUND(L151*K151,3)</f>
        <v>0</v>
      </c>
      <c r="O151" s="221"/>
      <c r="P151" s="221"/>
      <c r="Q151" s="221"/>
      <c r="R151" s="150"/>
      <c r="T151" s="151" t="s">
        <v>5</v>
      </c>
      <c r="U151" s="41" t="s">
        <v>42</v>
      </c>
      <c r="V151" s="152">
        <v>40.198650000000001</v>
      </c>
      <c r="W151" s="152">
        <f>V151*K151</f>
        <v>4.38165285</v>
      </c>
      <c r="X151" s="152">
        <v>1.0165683299999999</v>
      </c>
      <c r="Y151" s="152">
        <f>X151*K151</f>
        <v>0.11080594796999998</v>
      </c>
      <c r="Z151" s="152">
        <v>0</v>
      </c>
      <c r="AA151" s="153">
        <f>Z151*K151</f>
        <v>0</v>
      </c>
      <c r="AR151" s="19" t="s">
        <v>162</v>
      </c>
      <c r="AT151" s="19" t="s">
        <v>158</v>
      </c>
      <c r="AU151" s="19" t="s">
        <v>87</v>
      </c>
      <c r="AY151" s="19" t="s">
        <v>157</v>
      </c>
      <c r="BE151" s="154">
        <f>IF(U151="základná",N151,0)</f>
        <v>0</v>
      </c>
      <c r="BF151" s="154">
        <f>IF(U151="znížená",N151,0)</f>
        <v>0</v>
      </c>
      <c r="BG151" s="154">
        <f>IF(U151="zákl. prenesená",N151,0)</f>
        <v>0</v>
      </c>
      <c r="BH151" s="154">
        <f>IF(U151="zníž. prenesená",N151,0)</f>
        <v>0</v>
      </c>
      <c r="BI151" s="154">
        <f>IF(U151="nulová",N151,0)</f>
        <v>0</v>
      </c>
      <c r="BJ151" s="19" t="s">
        <v>87</v>
      </c>
      <c r="BK151" s="155">
        <f>ROUND(L151*K151,3)</f>
        <v>0</v>
      </c>
      <c r="BL151" s="19" t="s">
        <v>162</v>
      </c>
      <c r="BM151" s="19" t="s">
        <v>213</v>
      </c>
    </row>
    <row r="152" spans="2:65" s="1" customFormat="1" ht="38.25" customHeight="1">
      <c r="B152" s="145"/>
      <c r="C152" s="146" t="s">
        <v>214</v>
      </c>
      <c r="D152" s="146" t="s">
        <v>158</v>
      </c>
      <c r="E152" s="147" t="s">
        <v>215</v>
      </c>
      <c r="F152" s="220" t="s">
        <v>216</v>
      </c>
      <c r="G152" s="220"/>
      <c r="H152" s="220"/>
      <c r="I152" s="220"/>
      <c r="J152" s="148" t="s">
        <v>196</v>
      </c>
      <c r="K152" s="149">
        <v>2.653</v>
      </c>
      <c r="L152" s="221"/>
      <c r="M152" s="221"/>
      <c r="N152" s="221">
        <f>ROUND(L152*K152,3)</f>
        <v>0</v>
      </c>
      <c r="O152" s="221"/>
      <c r="P152" s="221"/>
      <c r="Q152" s="221"/>
      <c r="R152" s="150"/>
      <c r="T152" s="151" t="s">
        <v>5</v>
      </c>
      <c r="U152" s="41" t="s">
        <v>42</v>
      </c>
      <c r="V152" s="152">
        <v>0.83469000000000004</v>
      </c>
      <c r="W152" s="152">
        <f>V152*K152</f>
        <v>2.21443257</v>
      </c>
      <c r="X152" s="152">
        <v>2.3560000000000001E-2</v>
      </c>
      <c r="Y152" s="152">
        <f>X152*K152</f>
        <v>6.2504680000000007E-2</v>
      </c>
      <c r="Z152" s="152">
        <v>0</v>
      </c>
      <c r="AA152" s="153">
        <f>Z152*K152</f>
        <v>0</v>
      </c>
      <c r="AR152" s="19" t="s">
        <v>162</v>
      </c>
      <c r="AT152" s="19" t="s">
        <v>158</v>
      </c>
      <c r="AU152" s="19" t="s">
        <v>87</v>
      </c>
      <c r="AY152" s="19" t="s">
        <v>157</v>
      </c>
      <c r="BE152" s="154">
        <f>IF(U152="základná",N152,0)</f>
        <v>0</v>
      </c>
      <c r="BF152" s="154">
        <f>IF(U152="znížená",N152,0)</f>
        <v>0</v>
      </c>
      <c r="BG152" s="154">
        <f>IF(U152="zákl. prenesená",N152,0)</f>
        <v>0</v>
      </c>
      <c r="BH152" s="154">
        <f>IF(U152="zníž. prenesená",N152,0)</f>
        <v>0</v>
      </c>
      <c r="BI152" s="154">
        <f>IF(U152="nulová",N152,0)</f>
        <v>0</v>
      </c>
      <c r="BJ152" s="19" t="s">
        <v>87</v>
      </c>
      <c r="BK152" s="155">
        <f>ROUND(L152*K152,3)</f>
        <v>0</v>
      </c>
      <c r="BL152" s="19" t="s">
        <v>162</v>
      </c>
      <c r="BM152" s="19" t="s">
        <v>217</v>
      </c>
    </row>
    <row r="153" spans="2:65" s="1" customFormat="1" ht="38.25" customHeight="1">
      <c r="B153" s="145"/>
      <c r="C153" s="146" t="s">
        <v>218</v>
      </c>
      <c r="D153" s="146" t="s">
        <v>158</v>
      </c>
      <c r="E153" s="147" t="s">
        <v>219</v>
      </c>
      <c r="F153" s="220" t="s">
        <v>220</v>
      </c>
      <c r="G153" s="220"/>
      <c r="H153" s="220"/>
      <c r="I153" s="220"/>
      <c r="J153" s="148" t="s">
        <v>196</v>
      </c>
      <c r="K153" s="149">
        <v>2.653</v>
      </c>
      <c r="L153" s="221"/>
      <c r="M153" s="221"/>
      <c r="N153" s="221">
        <f>ROUND(L153*K153,3)</f>
        <v>0</v>
      </c>
      <c r="O153" s="221"/>
      <c r="P153" s="221"/>
      <c r="Q153" s="221"/>
      <c r="R153" s="150"/>
      <c r="T153" s="151" t="s">
        <v>5</v>
      </c>
      <c r="U153" s="41" t="s">
        <v>42</v>
      </c>
      <c r="V153" s="152">
        <v>0.25900000000000001</v>
      </c>
      <c r="W153" s="152">
        <f>V153*K153</f>
        <v>0.68712700000000004</v>
      </c>
      <c r="X153" s="152">
        <v>0</v>
      </c>
      <c r="Y153" s="152">
        <f>X153*K153</f>
        <v>0</v>
      </c>
      <c r="Z153" s="152">
        <v>0</v>
      </c>
      <c r="AA153" s="153">
        <f>Z153*K153</f>
        <v>0</v>
      </c>
      <c r="AR153" s="19" t="s">
        <v>162</v>
      </c>
      <c r="AT153" s="19" t="s">
        <v>158</v>
      </c>
      <c r="AU153" s="19" t="s">
        <v>87</v>
      </c>
      <c r="AY153" s="19" t="s">
        <v>157</v>
      </c>
      <c r="BE153" s="154">
        <f>IF(U153="základná",N153,0)</f>
        <v>0</v>
      </c>
      <c r="BF153" s="154">
        <f>IF(U153="znížená",N153,0)</f>
        <v>0</v>
      </c>
      <c r="BG153" s="154">
        <f>IF(U153="zákl. prenesená",N153,0)</f>
        <v>0</v>
      </c>
      <c r="BH153" s="154">
        <f>IF(U153="zníž. prenesená",N153,0)</f>
        <v>0</v>
      </c>
      <c r="BI153" s="154">
        <f>IF(U153="nulová",N153,0)</f>
        <v>0</v>
      </c>
      <c r="BJ153" s="19" t="s">
        <v>87</v>
      </c>
      <c r="BK153" s="155">
        <f>ROUND(L153*K153,3)</f>
        <v>0</v>
      </c>
      <c r="BL153" s="19" t="s">
        <v>162</v>
      </c>
      <c r="BM153" s="19" t="s">
        <v>221</v>
      </c>
    </row>
    <row r="154" spans="2:65" s="10" customFormat="1" ht="29.85" customHeight="1">
      <c r="B154" s="134"/>
      <c r="C154" s="135"/>
      <c r="D154" s="144" t="s">
        <v>122</v>
      </c>
      <c r="E154" s="144"/>
      <c r="F154" s="144"/>
      <c r="G154" s="144"/>
      <c r="H154" s="144"/>
      <c r="I154" s="144"/>
      <c r="J154" s="144"/>
      <c r="K154" s="144"/>
      <c r="L154" s="144"/>
      <c r="M154" s="144"/>
      <c r="N154" s="207">
        <f>BK154</f>
        <v>0</v>
      </c>
      <c r="O154" s="208"/>
      <c r="P154" s="208"/>
      <c r="Q154" s="208"/>
      <c r="R154" s="137"/>
      <c r="T154" s="138"/>
      <c r="U154" s="135"/>
      <c r="V154" s="135"/>
      <c r="W154" s="139">
        <f>SUM(W155:W180)</f>
        <v>359.75181112999996</v>
      </c>
      <c r="X154" s="135"/>
      <c r="Y154" s="139">
        <f>SUM(Y155:Y180)</f>
        <v>30.883201408900003</v>
      </c>
      <c r="Z154" s="135"/>
      <c r="AA154" s="140">
        <f>SUM(AA155:AA180)</f>
        <v>0</v>
      </c>
      <c r="AR154" s="141" t="s">
        <v>82</v>
      </c>
      <c r="AT154" s="142" t="s">
        <v>74</v>
      </c>
      <c r="AU154" s="142" t="s">
        <v>82</v>
      </c>
      <c r="AY154" s="141" t="s">
        <v>157</v>
      </c>
      <c r="BK154" s="143">
        <f>SUM(BK155:BK180)</f>
        <v>0</v>
      </c>
    </row>
    <row r="155" spans="2:65" s="1" customFormat="1" ht="38.25" customHeight="1">
      <c r="B155" s="145"/>
      <c r="C155" s="146" t="s">
        <v>222</v>
      </c>
      <c r="D155" s="146" t="s">
        <v>158</v>
      </c>
      <c r="E155" s="147" t="s">
        <v>223</v>
      </c>
      <c r="F155" s="220" t="s">
        <v>224</v>
      </c>
      <c r="G155" s="220"/>
      <c r="H155" s="220"/>
      <c r="I155" s="220"/>
      <c r="J155" s="148" t="s">
        <v>196</v>
      </c>
      <c r="K155" s="149">
        <v>68.727000000000004</v>
      </c>
      <c r="L155" s="221"/>
      <c r="M155" s="221"/>
      <c r="N155" s="221">
        <f t="shared" ref="N155:N180" si="10">ROUND(L155*K155,3)</f>
        <v>0</v>
      </c>
      <c r="O155" s="221"/>
      <c r="P155" s="221"/>
      <c r="Q155" s="221"/>
      <c r="R155" s="150"/>
      <c r="T155" s="151" t="s">
        <v>5</v>
      </c>
      <c r="U155" s="41" t="s">
        <v>42</v>
      </c>
      <c r="V155" s="152">
        <v>0.11698</v>
      </c>
      <c r="W155" s="152">
        <f t="shared" ref="W155:W180" si="11">V155*K155</f>
        <v>8.0396844600000001</v>
      </c>
      <c r="X155" s="152">
        <v>5.2186999999999997E-3</v>
      </c>
      <c r="Y155" s="152">
        <f t="shared" ref="Y155:Y180" si="12">X155*K155</f>
        <v>0.3586655949</v>
      </c>
      <c r="Z155" s="152">
        <v>0</v>
      </c>
      <c r="AA155" s="153">
        <f t="shared" ref="AA155:AA180" si="13">Z155*K155</f>
        <v>0</v>
      </c>
      <c r="AR155" s="19" t="s">
        <v>162</v>
      </c>
      <c r="AT155" s="19" t="s">
        <v>158</v>
      </c>
      <c r="AU155" s="19" t="s">
        <v>87</v>
      </c>
      <c r="AY155" s="19" t="s">
        <v>157</v>
      </c>
      <c r="BE155" s="154">
        <f t="shared" ref="BE155:BE180" si="14">IF(U155="základná",N155,0)</f>
        <v>0</v>
      </c>
      <c r="BF155" s="154">
        <f t="shared" ref="BF155:BF180" si="15">IF(U155="znížená",N155,0)</f>
        <v>0</v>
      </c>
      <c r="BG155" s="154">
        <f t="shared" ref="BG155:BG180" si="16">IF(U155="zákl. prenesená",N155,0)</f>
        <v>0</v>
      </c>
      <c r="BH155" s="154">
        <f t="shared" ref="BH155:BH180" si="17">IF(U155="zníž. prenesená",N155,0)</f>
        <v>0</v>
      </c>
      <c r="BI155" s="154">
        <f t="shared" ref="BI155:BI180" si="18">IF(U155="nulová",N155,0)</f>
        <v>0</v>
      </c>
      <c r="BJ155" s="19" t="s">
        <v>87</v>
      </c>
      <c r="BK155" s="155">
        <f t="shared" ref="BK155:BK180" si="19">ROUND(L155*K155,3)</f>
        <v>0</v>
      </c>
      <c r="BL155" s="19" t="s">
        <v>162</v>
      </c>
      <c r="BM155" s="19" t="s">
        <v>225</v>
      </c>
    </row>
    <row r="156" spans="2:65" s="1" customFormat="1" ht="51" customHeight="1">
      <c r="B156" s="145"/>
      <c r="C156" s="146" t="s">
        <v>226</v>
      </c>
      <c r="D156" s="146" t="s">
        <v>158</v>
      </c>
      <c r="E156" s="147" t="s">
        <v>227</v>
      </c>
      <c r="F156" s="220" t="s">
        <v>228</v>
      </c>
      <c r="G156" s="220"/>
      <c r="H156" s="220"/>
      <c r="I156" s="220"/>
      <c r="J156" s="148" t="s">
        <v>196</v>
      </c>
      <c r="K156" s="149">
        <v>68.727000000000004</v>
      </c>
      <c r="L156" s="221"/>
      <c r="M156" s="221"/>
      <c r="N156" s="221">
        <f t="shared" si="10"/>
        <v>0</v>
      </c>
      <c r="O156" s="221"/>
      <c r="P156" s="221"/>
      <c r="Q156" s="221"/>
      <c r="R156" s="150"/>
      <c r="T156" s="151" t="s">
        <v>5</v>
      </c>
      <c r="U156" s="41" t="s">
        <v>42</v>
      </c>
      <c r="V156" s="152">
        <v>2.845E-2</v>
      </c>
      <c r="W156" s="152">
        <f t="shared" si="11"/>
        <v>1.9552831500000001</v>
      </c>
      <c r="X156" s="152">
        <v>2.336E-3</v>
      </c>
      <c r="Y156" s="152">
        <f t="shared" si="12"/>
        <v>0.16054627200000002</v>
      </c>
      <c r="Z156" s="152">
        <v>0</v>
      </c>
      <c r="AA156" s="153">
        <f t="shared" si="13"/>
        <v>0</v>
      </c>
      <c r="AR156" s="19" t="s">
        <v>162</v>
      </c>
      <c r="AT156" s="19" t="s">
        <v>158</v>
      </c>
      <c r="AU156" s="19" t="s">
        <v>87</v>
      </c>
      <c r="AY156" s="19" t="s">
        <v>157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9" t="s">
        <v>87</v>
      </c>
      <c r="BK156" s="155">
        <f t="shared" si="19"/>
        <v>0</v>
      </c>
      <c r="BL156" s="19" t="s">
        <v>162</v>
      </c>
      <c r="BM156" s="19" t="s">
        <v>229</v>
      </c>
    </row>
    <row r="157" spans="2:65" s="1" customFormat="1" ht="25.5" customHeight="1">
      <c r="B157" s="145"/>
      <c r="C157" s="146" t="s">
        <v>230</v>
      </c>
      <c r="D157" s="146" t="s">
        <v>158</v>
      </c>
      <c r="E157" s="147" t="s">
        <v>231</v>
      </c>
      <c r="F157" s="220" t="s">
        <v>232</v>
      </c>
      <c r="G157" s="220"/>
      <c r="H157" s="220"/>
      <c r="I157" s="220"/>
      <c r="J157" s="148" t="s">
        <v>196</v>
      </c>
      <c r="K157" s="149">
        <v>43.395000000000003</v>
      </c>
      <c r="L157" s="221"/>
      <c r="M157" s="221"/>
      <c r="N157" s="221">
        <f t="shared" si="10"/>
        <v>0</v>
      </c>
      <c r="O157" s="221"/>
      <c r="P157" s="221"/>
      <c r="Q157" s="221"/>
      <c r="R157" s="150"/>
      <c r="T157" s="151" t="s">
        <v>5</v>
      </c>
      <c r="U157" s="41" t="s">
        <v>42</v>
      </c>
      <c r="V157" s="152">
        <v>0.11208</v>
      </c>
      <c r="W157" s="152">
        <f t="shared" si="11"/>
        <v>4.8637116000000002</v>
      </c>
      <c r="X157" s="152">
        <v>4.0000000000000002E-4</v>
      </c>
      <c r="Y157" s="152">
        <f t="shared" si="12"/>
        <v>1.7358000000000002E-2</v>
      </c>
      <c r="Z157" s="152">
        <v>0</v>
      </c>
      <c r="AA157" s="153">
        <f t="shared" si="13"/>
        <v>0</v>
      </c>
      <c r="AR157" s="19" t="s">
        <v>162</v>
      </c>
      <c r="AT157" s="19" t="s">
        <v>158</v>
      </c>
      <c r="AU157" s="19" t="s">
        <v>87</v>
      </c>
      <c r="AY157" s="19" t="s">
        <v>157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9" t="s">
        <v>87</v>
      </c>
      <c r="BK157" s="155">
        <f t="shared" si="19"/>
        <v>0</v>
      </c>
      <c r="BL157" s="19" t="s">
        <v>162</v>
      </c>
      <c r="BM157" s="19" t="s">
        <v>233</v>
      </c>
    </row>
    <row r="158" spans="2:65" s="1" customFormat="1" ht="51" customHeight="1">
      <c r="B158" s="145"/>
      <c r="C158" s="146" t="s">
        <v>234</v>
      </c>
      <c r="D158" s="146" t="s">
        <v>158</v>
      </c>
      <c r="E158" s="147" t="s">
        <v>235</v>
      </c>
      <c r="F158" s="220" t="s">
        <v>236</v>
      </c>
      <c r="G158" s="220"/>
      <c r="H158" s="220"/>
      <c r="I158" s="220"/>
      <c r="J158" s="148" t="s">
        <v>196</v>
      </c>
      <c r="K158" s="149">
        <v>43.395000000000003</v>
      </c>
      <c r="L158" s="221"/>
      <c r="M158" s="221"/>
      <c r="N158" s="221">
        <f t="shared" si="10"/>
        <v>0</v>
      </c>
      <c r="O158" s="221"/>
      <c r="P158" s="221"/>
      <c r="Q158" s="221"/>
      <c r="R158" s="150"/>
      <c r="T158" s="151" t="s">
        <v>5</v>
      </c>
      <c r="U158" s="41" t="s">
        <v>42</v>
      </c>
      <c r="V158" s="152">
        <v>0.47943999999999998</v>
      </c>
      <c r="W158" s="152">
        <f t="shared" si="11"/>
        <v>20.805298799999999</v>
      </c>
      <c r="X158" s="152">
        <v>1.6719999999999999E-2</v>
      </c>
      <c r="Y158" s="152">
        <f t="shared" si="12"/>
        <v>0.7255644</v>
      </c>
      <c r="Z158" s="152">
        <v>0</v>
      </c>
      <c r="AA158" s="153">
        <f t="shared" si="13"/>
        <v>0</v>
      </c>
      <c r="AR158" s="19" t="s">
        <v>162</v>
      </c>
      <c r="AT158" s="19" t="s">
        <v>158</v>
      </c>
      <c r="AU158" s="19" t="s">
        <v>87</v>
      </c>
      <c r="AY158" s="19" t="s">
        <v>157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9" t="s">
        <v>87</v>
      </c>
      <c r="BK158" s="155">
        <f t="shared" si="19"/>
        <v>0</v>
      </c>
      <c r="BL158" s="19" t="s">
        <v>162</v>
      </c>
      <c r="BM158" s="19" t="s">
        <v>237</v>
      </c>
    </row>
    <row r="159" spans="2:65" s="1" customFormat="1" ht="38.25" customHeight="1">
      <c r="B159" s="145"/>
      <c r="C159" s="146" t="s">
        <v>10</v>
      </c>
      <c r="D159" s="146" t="s">
        <v>158</v>
      </c>
      <c r="E159" s="147" t="s">
        <v>238</v>
      </c>
      <c r="F159" s="220" t="s">
        <v>239</v>
      </c>
      <c r="G159" s="220"/>
      <c r="H159" s="220"/>
      <c r="I159" s="220"/>
      <c r="J159" s="148" t="s">
        <v>196</v>
      </c>
      <c r="K159" s="149">
        <v>43.395000000000003</v>
      </c>
      <c r="L159" s="221"/>
      <c r="M159" s="221"/>
      <c r="N159" s="221">
        <f t="shared" si="10"/>
        <v>0</v>
      </c>
      <c r="O159" s="221"/>
      <c r="P159" s="221"/>
      <c r="Q159" s="221"/>
      <c r="R159" s="150"/>
      <c r="T159" s="151" t="s">
        <v>5</v>
      </c>
      <c r="U159" s="41" t="s">
        <v>42</v>
      </c>
      <c r="V159" s="152">
        <v>0.40832000000000002</v>
      </c>
      <c r="W159" s="152">
        <f t="shared" si="11"/>
        <v>17.719046400000003</v>
      </c>
      <c r="X159" s="152">
        <v>6.4400000000000004E-3</v>
      </c>
      <c r="Y159" s="152">
        <f t="shared" si="12"/>
        <v>0.27946380000000004</v>
      </c>
      <c r="Z159" s="152">
        <v>0</v>
      </c>
      <c r="AA159" s="153">
        <f t="shared" si="13"/>
        <v>0</v>
      </c>
      <c r="AR159" s="19" t="s">
        <v>162</v>
      </c>
      <c r="AT159" s="19" t="s">
        <v>158</v>
      </c>
      <c r="AU159" s="19" t="s">
        <v>87</v>
      </c>
      <c r="AY159" s="19" t="s">
        <v>157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9" t="s">
        <v>87</v>
      </c>
      <c r="BK159" s="155">
        <f t="shared" si="19"/>
        <v>0</v>
      </c>
      <c r="BL159" s="19" t="s">
        <v>162</v>
      </c>
      <c r="BM159" s="19" t="s">
        <v>240</v>
      </c>
    </row>
    <row r="160" spans="2:65" s="1" customFormat="1" ht="38.25" customHeight="1">
      <c r="B160" s="145"/>
      <c r="C160" s="146" t="s">
        <v>241</v>
      </c>
      <c r="D160" s="146" t="s">
        <v>158</v>
      </c>
      <c r="E160" s="147" t="s">
        <v>242</v>
      </c>
      <c r="F160" s="220" t="s">
        <v>243</v>
      </c>
      <c r="G160" s="220"/>
      <c r="H160" s="220"/>
      <c r="I160" s="220"/>
      <c r="J160" s="148" t="s">
        <v>196</v>
      </c>
      <c r="K160" s="149">
        <v>210.59100000000001</v>
      </c>
      <c r="L160" s="221"/>
      <c r="M160" s="221"/>
      <c r="N160" s="221">
        <f t="shared" si="10"/>
        <v>0</v>
      </c>
      <c r="O160" s="221"/>
      <c r="P160" s="221"/>
      <c r="Q160" s="221"/>
      <c r="R160" s="150"/>
      <c r="T160" s="151" t="s">
        <v>5</v>
      </c>
      <c r="U160" s="41" t="s">
        <v>42</v>
      </c>
      <c r="V160" s="152">
        <v>0.20499999999999999</v>
      </c>
      <c r="W160" s="152">
        <f t="shared" si="11"/>
        <v>43.171154999999999</v>
      </c>
      <c r="X160" s="152">
        <v>1.162E-2</v>
      </c>
      <c r="Y160" s="152">
        <f t="shared" si="12"/>
        <v>2.4470674200000002</v>
      </c>
      <c r="Z160" s="152">
        <v>0</v>
      </c>
      <c r="AA160" s="153">
        <f t="shared" si="13"/>
        <v>0</v>
      </c>
      <c r="AR160" s="19" t="s">
        <v>162</v>
      </c>
      <c r="AT160" s="19" t="s">
        <v>158</v>
      </c>
      <c r="AU160" s="19" t="s">
        <v>87</v>
      </c>
      <c r="AY160" s="19" t="s">
        <v>157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9" t="s">
        <v>87</v>
      </c>
      <c r="BK160" s="155">
        <f t="shared" si="19"/>
        <v>0</v>
      </c>
      <c r="BL160" s="19" t="s">
        <v>162</v>
      </c>
      <c r="BM160" s="19" t="s">
        <v>244</v>
      </c>
    </row>
    <row r="161" spans="2:65" s="1" customFormat="1" ht="38.25" customHeight="1">
      <c r="B161" s="145"/>
      <c r="C161" s="146" t="s">
        <v>245</v>
      </c>
      <c r="D161" s="146" t="s">
        <v>158</v>
      </c>
      <c r="E161" s="147" t="s">
        <v>246</v>
      </c>
      <c r="F161" s="220" t="s">
        <v>247</v>
      </c>
      <c r="G161" s="220"/>
      <c r="H161" s="220"/>
      <c r="I161" s="220"/>
      <c r="J161" s="148" t="s">
        <v>196</v>
      </c>
      <c r="K161" s="149">
        <v>210.59100000000001</v>
      </c>
      <c r="L161" s="221"/>
      <c r="M161" s="221"/>
      <c r="N161" s="221">
        <f t="shared" si="10"/>
        <v>0</v>
      </c>
      <c r="O161" s="221"/>
      <c r="P161" s="221"/>
      <c r="Q161" s="221"/>
      <c r="R161" s="150"/>
      <c r="T161" s="151" t="s">
        <v>5</v>
      </c>
      <c r="U161" s="41" t="s">
        <v>42</v>
      </c>
      <c r="V161" s="152">
        <v>2.844E-2</v>
      </c>
      <c r="W161" s="152">
        <f t="shared" si="11"/>
        <v>5.9892080400000003</v>
      </c>
      <c r="X161" s="152">
        <v>2.4120000000000001E-3</v>
      </c>
      <c r="Y161" s="152">
        <f t="shared" si="12"/>
        <v>0.50794549200000005</v>
      </c>
      <c r="Z161" s="152">
        <v>0</v>
      </c>
      <c r="AA161" s="153">
        <f t="shared" si="13"/>
        <v>0</v>
      </c>
      <c r="AR161" s="19" t="s">
        <v>162</v>
      </c>
      <c r="AT161" s="19" t="s">
        <v>158</v>
      </c>
      <c r="AU161" s="19" t="s">
        <v>87</v>
      </c>
      <c r="AY161" s="19" t="s">
        <v>157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9" t="s">
        <v>87</v>
      </c>
      <c r="BK161" s="155">
        <f t="shared" si="19"/>
        <v>0</v>
      </c>
      <c r="BL161" s="19" t="s">
        <v>162</v>
      </c>
      <c r="BM161" s="19" t="s">
        <v>248</v>
      </c>
    </row>
    <row r="162" spans="2:65" s="1" customFormat="1" ht="25.5" customHeight="1">
      <c r="B162" s="145"/>
      <c r="C162" s="146" t="s">
        <v>249</v>
      </c>
      <c r="D162" s="146" t="s">
        <v>158</v>
      </c>
      <c r="E162" s="147" t="s">
        <v>250</v>
      </c>
      <c r="F162" s="220" t="s">
        <v>251</v>
      </c>
      <c r="G162" s="220"/>
      <c r="H162" s="220"/>
      <c r="I162" s="220"/>
      <c r="J162" s="148" t="s">
        <v>196</v>
      </c>
      <c r="K162" s="149">
        <v>263.63200000000001</v>
      </c>
      <c r="L162" s="221"/>
      <c r="M162" s="221"/>
      <c r="N162" s="221">
        <f t="shared" si="10"/>
        <v>0</v>
      </c>
      <c r="O162" s="221"/>
      <c r="P162" s="221"/>
      <c r="Q162" s="221"/>
      <c r="R162" s="150"/>
      <c r="T162" s="151" t="s">
        <v>5</v>
      </c>
      <c r="U162" s="41" t="s">
        <v>42</v>
      </c>
      <c r="V162" s="152">
        <v>5.2080000000000001E-2</v>
      </c>
      <c r="W162" s="152">
        <f t="shared" si="11"/>
        <v>13.729954560000001</v>
      </c>
      <c r="X162" s="152">
        <v>4.0000000000000002E-4</v>
      </c>
      <c r="Y162" s="152">
        <f t="shared" si="12"/>
        <v>0.10545280000000001</v>
      </c>
      <c r="Z162" s="152">
        <v>0</v>
      </c>
      <c r="AA162" s="153">
        <f t="shared" si="13"/>
        <v>0</v>
      </c>
      <c r="AR162" s="19" t="s">
        <v>162</v>
      </c>
      <c r="AT162" s="19" t="s">
        <v>158</v>
      </c>
      <c r="AU162" s="19" t="s">
        <v>87</v>
      </c>
      <c r="AY162" s="19" t="s">
        <v>157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9" t="s">
        <v>87</v>
      </c>
      <c r="BK162" s="155">
        <f t="shared" si="19"/>
        <v>0</v>
      </c>
      <c r="BL162" s="19" t="s">
        <v>162</v>
      </c>
      <c r="BM162" s="19" t="s">
        <v>252</v>
      </c>
    </row>
    <row r="163" spans="2:65" s="1" customFormat="1" ht="38.25" customHeight="1">
      <c r="B163" s="145"/>
      <c r="C163" s="146" t="s">
        <v>253</v>
      </c>
      <c r="D163" s="146" t="s">
        <v>158</v>
      </c>
      <c r="E163" s="147" t="s">
        <v>254</v>
      </c>
      <c r="F163" s="220" t="s">
        <v>255</v>
      </c>
      <c r="G163" s="220"/>
      <c r="H163" s="220"/>
      <c r="I163" s="220"/>
      <c r="J163" s="148" t="s">
        <v>196</v>
      </c>
      <c r="K163" s="149">
        <v>112.645</v>
      </c>
      <c r="L163" s="221"/>
      <c r="M163" s="221"/>
      <c r="N163" s="221">
        <f t="shared" si="10"/>
        <v>0</v>
      </c>
      <c r="O163" s="221"/>
      <c r="P163" s="221"/>
      <c r="Q163" s="221"/>
      <c r="R163" s="150"/>
      <c r="T163" s="151" t="s">
        <v>5</v>
      </c>
      <c r="U163" s="41" t="s">
        <v>42</v>
      </c>
      <c r="V163" s="152">
        <v>0.43009999999999998</v>
      </c>
      <c r="W163" s="152">
        <f t="shared" si="11"/>
        <v>48.448614499999998</v>
      </c>
      <c r="X163" s="152">
        <v>1.9949999999999999E-2</v>
      </c>
      <c r="Y163" s="152">
        <f t="shared" si="12"/>
        <v>2.2472677499999998</v>
      </c>
      <c r="Z163" s="152">
        <v>0</v>
      </c>
      <c r="AA163" s="153">
        <f t="shared" si="13"/>
        <v>0</v>
      </c>
      <c r="AR163" s="19" t="s">
        <v>162</v>
      </c>
      <c r="AT163" s="19" t="s">
        <v>158</v>
      </c>
      <c r="AU163" s="19" t="s">
        <v>87</v>
      </c>
      <c r="AY163" s="19" t="s">
        <v>157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9" t="s">
        <v>87</v>
      </c>
      <c r="BK163" s="155">
        <f t="shared" si="19"/>
        <v>0</v>
      </c>
      <c r="BL163" s="19" t="s">
        <v>162</v>
      </c>
      <c r="BM163" s="19" t="s">
        <v>256</v>
      </c>
    </row>
    <row r="164" spans="2:65" s="1" customFormat="1" ht="38.25" customHeight="1">
      <c r="B164" s="145"/>
      <c r="C164" s="146" t="s">
        <v>257</v>
      </c>
      <c r="D164" s="146" t="s">
        <v>158</v>
      </c>
      <c r="E164" s="147" t="s">
        <v>258</v>
      </c>
      <c r="F164" s="220" t="s">
        <v>259</v>
      </c>
      <c r="G164" s="220"/>
      <c r="H164" s="220"/>
      <c r="I164" s="220"/>
      <c r="J164" s="148" t="s">
        <v>196</v>
      </c>
      <c r="K164" s="149">
        <v>150.06200000000001</v>
      </c>
      <c r="L164" s="221"/>
      <c r="M164" s="221"/>
      <c r="N164" s="221">
        <f t="shared" si="10"/>
        <v>0</v>
      </c>
      <c r="O164" s="221"/>
      <c r="P164" s="221"/>
      <c r="Q164" s="221"/>
      <c r="R164" s="150"/>
      <c r="T164" s="151" t="s">
        <v>5</v>
      </c>
      <c r="U164" s="41" t="s">
        <v>42</v>
      </c>
      <c r="V164" s="152">
        <v>0.31825999999999999</v>
      </c>
      <c r="W164" s="152">
        <f t="shared" si="11"/>
        <v>47.758732120000005</v>
      </c>
      <c r="X164" s="152">
        <v>6.1450000000000003E-3</v>
      </c>
      <c r="Y164" s="152">
        <f t="shared" si="12"/>
        <v>0.92213099000000009</v>
      </c>
      <c r="Z164" s="152">
        <v>0</v>
      </c>
      <c r="AA164" s="153">
        <f t="shared" si="13"/>
        <v>0</v>
      </c>
      <c r="AR164" s="19" t="s">
        <v>162</v>
      </c>
      <c r="AT164" s="19" t="s">
        <v>158</v>
      </c>
      <c r="AU164" s="19" t="s">
        <v>87</v>
      </c>
      <c r="AY164" s="19" t="s">
        <v>157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9" t="s">
        <v>87</v>
      </c>
      <c r="BK164" s="155">
        <f t="shared" si="19"/>
        <v>0</v>
      </c>
      <c r="BL164" s="19" t="s">
        <v>162</v>
      </c>
      <c r="BM164" s="19" t="s">
        <v>260</v>
      </c>
    </row>
    <row r="165" spans="2:65" s="1" customFormat="1" ht="25.5" customHeight="1">
      <c r="B165" s="145"/>
      <c r="C165" s="146" t="s">
        <v>261</v>
      </c>
      <c r="D165" s="146" t="s">
        <v>158</v>
      </c>
      <c r="E165" s="147" t="s">
        <v>262</v>
      </c>
      <c r="F165" s="220" t="s">
        <v>263</v>
      </c>
      <c r="G165" s="220"/>
      <c r="H165" s="220"/>
      <c r="I165" s="220"/>
      <c r="J165" s="148" t="s">
        <v>196</v>
      </c>
      <c r="K165" s="149">
        <v>150.98699999999999</v>
      </c>
      <c r="L165" s="221"/>
      <c r="M165" s="221"/>
      <c r="N165" s="221">
        <f t="shared" si="10"/>
        <v>0</v>
      </c>
      <c r="O165" s="221"/>
      <c r="P165" s="221"/>
      <c r="Q165" s="221"/>
      <c r="R165" s="150"/>
      <c r="T165" s="151" t="s">
        <v>5</v>
      </c>
      <c r="U165" s="41" t="s">
        <v>42</v>
      </c>
      <c r="V165" s="152">
        <v>0.11118</v>
      </c>
      <c r="W165" s="152">
        <f t="shared" si="11"/>
        <v>16.78673466</v>
      </c>
      <c r="X165" s="152">
        <v>5.11E-3</v>
      </c>
      <c r="Y165" s="152">
        <f t="shared" si="12"/>
        <v>0.77154356999999996</v>
      </c>
      <c r="Z165" s="152">
        <v>0</v>
      </c>
      <c r="AA165" s="153">
        <f t="shared" si="13"/>
        <v>0</v>
      </c>
      <c r="AR165" s="19" t="s">
        <v>162</v>
      </c>
      <c r="AT165" s="19" t="s">
        <v>158</v>
      </c>
      <c r="AU165" s="19" t="s">
        <v>87</v>
      </c>
      <c r="AY165" s="19" t="s">
        <v>157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9" t="s">
        <v>87</v>
      </c>
      <c r="BK165" s="155">
        <f t="shared" si="19"/>
        <v>0</v>
      </c>
      <c r="BL165" s="19" t="s">
        <v>162</v>
      </c>
      <c r="BM165" s="19" t="s">
        <v>264</v>
      </c>
    </row>
    <row r="166" spans="2:65" s="1" customFormat="1" ht="38.25" customHeight="1">
      <c r="B166" s="145"/>
      <c r="C166" s="146" t="s">
        <v>265</v>
      </c>
      <c r="D166" s="146" t="s">
        <v>158</v>
      </c>
      <c r="E166" s="147" t="s">
        <v>266</v>
      </c>
      <c r="F166" s="220" t="s">
        <v>267</v>
      </c>
      <c r="G166" s="220"/>
      <c r="H166" s="220"/>
      <c r="I166" s="220"/>
      <c r="J166" s="148" t="s">
        <v>196</v>
      </c>
      <c r="K166" s="149">
        <v>18.978999999999999</v>
      </c>
      <c r="L166" s="221"/>
      <c r="M166" s="221"/>
      <c r="N166" s="221">
        <f t="shared" si="10"/>
        <v>0</v>
      </c>
      <c r="O166" s="221"/>
      <c r="P166" s="221"/>
      <c r="Q166" s="221"/>
      <c r="R166" s="150"/>
      <c r="T166" s="151" t="s">
        <v>5</v>
      </c>
      <c r="U166" s="41" t="s">
        <v>42</v>
      </c>
      <c r="V166" s="152">
        <v>0.38816000000000001</v>
      </c>
      <c r="W166" s="152">
        <f t="shared" si="11"/>
        <v>7.36688864</v>
      </c>
      <c r="X166" s="152">
        <v>1.338E-2</v>
      </c>
      <c r="Y166" s="152">
        <f t="shared" si="12"/>
        <v>0.25393901999999996</v>
      </c>
      <c r="Z166" s="152">
        <v>0</v>
      </c>
      <c r="AA166" s="153">
        <f t="shared" si="13"/>
        <v>0</v>
      </c>
      <c r="AR166" s="19" t="s">
        <v>162</v>
      </c>
      <c r="AT166" s="19" t="s">
        <v>158</v>
      </c>
      <c r="AU166" s="19" t="s">
        <v>87</v>
      </c>
      <c r="AY166" s="19" t="s">
        <v>157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9" t="s">
        <v>87</v>
      </c>
      <c r="BK166" s="155">
        <f t="shared" si="19"/>
        <v>0</v>
      </c>
      <c r="BL166" s="19" t="s">
        <v>162</v>
      </c>
      <c r="BM166" s="19" t="s">
        <v>268</v>
      </c>
    </row>
    <row r="167" spans="2:65" s="1" customFormat="1" ht="25.5" customHeight="1">
      <c r="B167" s="145"/>
      <c r="C167" s="146" t="s">
        <v>269</v>
      </c>
      <c r="D167" s="146" t="s">
        <v>158</v>
      </c>
      <c r="E167" s="147" t="s">
        <v>270</v>
      </c>
      <c r="F167" s="220" t="s">
        <v>271</v>
      </c>
      <c r="G167" s="220"/>
      <c r="H167" s="220"/>
      <c r="I167" s="220"/>
      <c r="J167" s="148" t="s">
        <v>196</v>
      </c>
      <c r="K167" s="149">
        <v>18.978999999999999</v>
      </c>
      <c r="L167" s="221"/>
      <c r="M167" s="221"/>
      <c r="N167" s="221">
        <f t="shared" si="10"/>
        <v>0</v>
      </c>
      <c r="O167" s="221"/>
      <c r="P167" s="221"/>
      <c r="Q167" s="221"/>
      <c r="R167" s="150"/>
      <c r="T167" s="151" t="s">
        <v>5</v>
      </c>
      <c r="U167" s="41" t="s">
        <v>42</v>
      </c>
      <c r="V167" s="152">
        <v>0.54030999999999996</v>
      </c>
      <c r="W167" s="152">
        <f t="shared" si="11"/>
        <v>10.254543489999998</v>
      </c>
      <c r="X167" s="152">
        <v>3.9899999999999998E-2</v>
      </c>
      <c r="Y167" s="152">
        <f t="shared" si="12"/>
        <v>0.75726209999999994</v>
      </c>
      <c r="Z167" s="152">
        <v>0</v>
      </c>
      <c r="AA167" s="153">
        <f t="shared" si="13"/>
        <v>0</v>
      </c>
      <c r="AR167" s="19" t="s">
        <v>162</v>
      </c>
      <c r="AT167" s="19" t="s">
        <v>158</v>
      </c>
      <c r="AU167" s="19" t="s">
        <v>87</v>
      </c>
      <c r="AY167" s="19" t="s">
        <v>157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19" t="s">
        <v>87</v>
      </c>
      <c r="BK167" s="155">
        <f t="shared" si="19"/>
        <v>0</v>
      </c>
      <c r="BL167" s="19" t="s">
        <v>162</v>
      </c>
      <c r="BM167" s="19" t="s">
        <v>272</v>
      </c>
    </row>
    <row r="168" spans="2:65" s="1" customFormat="1" ht="25.5" customHeight="1">
      <c r="B168" s="145"/>
      <c r="C168" s="146" t="s">
        <v>273</v>
      </c>
      <c r="D168" s="146" t="s">
        <v>158</v>
      </c>
      <c r="E168" s="147" t="s">
        <v>274</v>
      </c>
      <c r="F168" s="220" t="s">
        <v>275</v>
      </c>
      <c r="G168" s="220"/>
      <c r="H168" s="220"/>
      <c r="I168" s="220"/>
      <c r="J168" s="148" t="s">
        <v>196</v>
      </c>
      <c r="K168" s="149">
        <v>18.978999999999999</v>
      </c>
      <c r="L168" s="221"/>
      <c r="M168" s="221"/>
      <c r="N168" s="221">
        <f t="shared" si="10"/>
        <v>0</v>
      </c>
      <c r="O168" s="221"/>
      <c r="P168" s="221"/>
      <c r="Q168" s="221"/>
      <c r="R168" s="150"/>
      <c r="T168" s="151" t="s">
        <v>5</v>
      </c>
      <c r="U168" s="41" t="s">
        <v>42</v>
      </c>
      <c r="V168" s="152">
        <v>0.41728999999999999</v>
      </c>
      <c r="W168" s="152">
        <f t="shared" si="11"/>
        <v>7.9197469099999998</v>
      </c>
      <c r="X168" s="152">
        <v>7.3600000000000002E-3</v>
      </c>
      <c r="Y168" s="152">
        <f t="shared" si="12"/>
        <v>0.13968543999999999</v>
      </c>
      <c r="Z168" s="152">
        <v>0</v>
      </c>
      <c r="AA168" s="153">
        <f t="shared" si="13"/>
        <v>0</v>
      </c>
      <c r="AR168" s="19" t="s">
        <v>162</v>
      </c>
      <c r="AT168" s="19" t="s">
        <v>158</v>
      </c>
      <c r="AU168" s="19" t="s">
        <v>87</v>
      </c>
      <c r="AY168" s="19" t="s">
        <v>157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19" t="s">
        <v>87</v>
      </c>
      <c r="BK168" s="155">
        <f t="shared" si="19"/>
        <v>0</v>
      </c>
      <c r="BL168" s="19" t="s">
        <v>162</v>
      </c>
      <c r="BM168" s="19" t="s">
        <v>276</v>
      </c>
    </row>
    <row r="169" spans="2:65" s="1" customFormat="1" ht="25.5" customHeight="1">
      <c r="B169" s="145"/>
      <c r="C169" s="146" t="s">
        <v>277</v>
      </c>
      <c r="D169" s="146" t="s">
        <v>158</v>
      </c>
      <c r="E169" s="147" t="s">
        <v>278</v>
      </c>
      <c r="F169" s="220" t="s">
        <v>279</v>
      </c>
      <c r="G169" s="220"/>
      <c r="H169" s="220"/>
      <c r="I169" s="220"/>
      <c r="J169" s="148" t="s">
        <v>196</v>
      </c>
      <c r="K169" s="149">
        <v>10.43</v>
      </c>
      <c r="L169" s="221"/>
      <c r="M169" s="221"/>
      <c r="N169" s="221">
        <f t="shared" si="10"/>
        <v>0</v>
      </c>
      <c r="O169" s="221"/>
      <c r="P169" s="221"/>
      <c r="Q169" s="221"/>
      <c r="R169" s="150"/>
      <c r="T169" s="151" t="s">
        <v>5</v>
      </c>
      <c r="U169" s="41" t="s">
        <v>42</v>
      </c>
      <c r="V169" s="152">
        <v>0.40600000000000003</v>
      </c>
      <c r="W169" s="152">
        <f t="shared" si="11"/>
        <v>4.2345800000000002</v>
      </c>
      <c r="X169" s="152">
        <v>3.6600000000000001E-2</v>
      </c>
      <c r="Y169" s="152">
        <f t="shared" si="12"/>
        <v>0.38173800000000002</v>
      </c>
      <c r="Z169" s="152">
        <v>0</v>
      </c>
      <c r="AA169" s="153">
        <f t="shared" si="13"/>
        <v>0</v>
      </c>
      <c r="AR169" s="19" t="s">
        <v>162</v>
      </c>
      <c r="AT169" s="19" t="s">
        <v>158</v>
      </c>
      <c r="AU169" s="19" t="s">
        <v>87</v>
      </c>
      <c r="AY169" s="19" t="s">
        <v>157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19" t="s">
        <v>87</v>
      </c>
      <c r="BK169" s="155">
        <f t="shared" si="19"/>
        <v>0</v>
      </c>
      <c r="BL169" s="19" t="s">
        <v>162</v>
      </c>
      <c r="BM169" s="19" t="s">
        <v>280</v>
      </c>
    </row>
    <row r="170" spans="2:65" s="1" customFormat="1" ht="25.5" customHeight="1">
      <c r="B170" s="145"/>
      <c r="C170" s="146" t="s">
        <v>281</v>
      </c>
      <c r="D170" s="146" t="s">
        <v>158</v>
      </c>
      <c r="E170" s="147" t="s">
        <v>282</v>
      </c>
      <c r="F170" s="220" t="s">
        <v>283</v>
      </c>
      <c r="G170" s="220"/>
      <c r="H170" s="220"/>
      <c r="I170" s="220"/>
      <c r="J170" s="148" t="s">
        <v>161</v>
      </c>
      <c r="K170" s="149">
        <v>8.2370000000000001</v>
      </c>
      <c r="L170" s="221"/>
      <c r="M170" s="221"/>
      <c r="N170" s="221">
        <f t="shared" si="10"/>
        <v>0</v>
      </c>
      <c r="O170" s="221"/>
      <c r="P170" s="221"/>
      <c r="Q170" s="221"/>
      <c r="R170" s="150"/>
      <c r="T170" s="151" t="s">
        <v>5</v>
      </c>
      <c r="U170" s="41" t="s">
        <v>42</v>
      </c>
      <c r="V170" s="152">
        <v>2.5720000000000001</v>
      </c>
      <c r="W170" s="152">
        <f t="shared" si="11"/>
        <v>21.185563999999999</v>
      </c>
      <c r="X170" s="152">
        <v>2.23543</v>
      </c>
      <c r="Y170" s="152">
        <f t="shared" si="12"/>
        <v>18.413236910000002</v>
      </c>
      <c r="Z170" s="152">
        <v>0</v>
      </c>
      <c r="AA170" s="153">
        <f t="shared" si="13"/>
        <v>0</v>
      </c>
      <c r="AR170" s="19" t="s">
        <v>162</v>
      </c>
      <c r="AT170" s="19" t="s">
        <v>158</v>
      </c>
      <c r="AU170" s="19" t="s">
        <v>87</v>
      </c>
      <c r="AY170" s="19" t="s">
        <v>157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19" t="s">
        <v>87</v>
      </c>
      <c r="BK170" s="155">
        <f t="shared" si="19"/>
        <v>0</v>
      </c>
      <c r="BL170" s="19" t="s">
        <v>162</v>
      </c>
      <c r="BM170" s="19" t="s">
        <v>284</v>
      </c>
    </row>
    <row r="171" spans="2:65" s="1" customFormat="1" ht="38.25" customHeight="1">
      <c r="B171" s="145"/>
      <c r="C171" s="146" t="s">
        <v>285</v>
      </c>
      <c r="D171" s="146" t="s">
        <v>158</v>
      </c>
      <c r="E171" s="147" t="s">
        <v>286</v>
      </c>
      <c r="F171" s="220" t="s">
        <v>287</v>
      </c>
      <c r="G171" s="220"/>
      <c r="H171" s="220"/>
      <c r="I171" s="220"/>
      <c r="J171" s="148" t="s">
        <v>161</v>
      </c>
      <c r="K171" s="149">
        <v>8.2370000000000001</v>
      </c>
      <c r="L171" s="221"/>
      <c r="M171" s="221"/>
      <c r="N171" s="221">
        <f t="shared" si="10"/>
        <v>0</v>
      </c>
      <c r="O171" s="221"/>
      <c r="P171" s="221"/>
      <c r="Q171" s="221"/>
      <c r="R171" s="150"/>
      <c r="T171" s="151" t="s">
        <v>5</v>
      </c>
      <c r="U171" s="41" t="s">
        <v>42</v>
      </c>
      <c r="V171" s="152">
        <v>1.3919999999999999</v>
      </c>
      <c r="W171" s="152">
        <f t="shared" si="11"/>
        <v>11.465904</v>
      </c>
      <c r="X171" s="152">
        <v>0</v>
      </c>
      <c r="Y171" s="152">
        <f t="shared" si="12"/>
        <v>0</v>
      </c>
      <c r="Z171" s="152">
        <v>0</v>
      </c>
      <c r="AA171" s="153">
        <f t="shared" si="13"/>
        <v>0</v>
      </c>
      <c r="AR171" s="19" t="s">
        <v>162</v>
      </c>
      <c r="AT171" s="19" t="s">
        <v>158</v>
      </c>
      <c r="AU171" s="19" t="s">
        <v>87</v>
      </c>
      <c r="AY171" s="19" t="s">
        <v>157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19" t="s">
        <v>87</v>
      </c>
      <c r="BK171" s="155">
        <f t="shared" si="19"/>
        <v>0</v>
      </c>
      <c r="BL171" s="19" t="s">
        <v>162</v>
      </c>
      <c r="BM171" s="19" t="s">
        <v>288</v>
      </c>
    </row>
    <row r="172" spans="2:65" s="1" customFormat="1" ht="25.5" customHeight="1">
      <c r="B172" s="145"/>
      <c r="C172" s="146" t="s">
        <v>289</v>
      </c>
      <c r="D172" s="146" t="s">
        <v>158</v>
      </c>
      <c r="E172" s="147" t="s">
        <v>290</v>
      </c>
      <c r="F172" s="220" t="s">
        <v>291</v>
      </c>
      <c r="G172" s="220"/>
      <c r="H172" s="220"/>
      <c r="I172" s="220"/>
      <c r="J172" s="148" t="s">
        <v>196</v>
      </c>
      <c r="K172" s="149">
        <v>74.88</v>
      </c>
      <c r="L172" s="221"/>
      <c r="M172" s="221"/>
      <c r="N172" s="221">
        <f t="shared" si="10"/>
        <v>0</v>
      </c>
      <c r="O172" s="221"/>
      <c r="P172" s="221"/>
      <c r="Q172" s="221"/>
      <c r="R172" s="150"/>
      <c r="T172" s="151" t="s">
        <v>5</v>
      </c>
      <c r="U172" s="41" t="s">
        <v>42</v>
      </c>
      <c r="V172" s="152">
        <v>0.21340999999999999</v>
      </c>
      <c r="W172" s="152">
        <f t="shared" si="11"/>
        <v>15.980140799999997</v>
      </c>
      <c r="X172" s="152">
        <v>1.04E-2</v>
      </c>
      <c r="Y172" s="152">
        <f t="shared" si="12"/>
        <v>0.77875199999999989</v>
      </c>
      <c r="Z172" s="152">
        <v>0</v>
      </c>
      <c r="AA172" s="153">
        <f t="shared" si="13"/>
        <v>0</v>
      </c>
      <c r="AR172" s="19" t="s">
        <v>162</v>
      </c>
      <c r="AT172" s="19" t="s">
        <v>158</v>
      </c>
      <c r="AU172" s="19" t="s">
        <v>87</v>
      </c>
      <c r="AY172" s="19" t="s">
        <v>157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19" t="s">
        <v>87</v>
      </c>
      <c r="BK172" s="155">
        <f t="shared" si="19"/>
        <v>0</v>
      </c>
      <c r="BL172" s="19" t="s">
        <v>162</v>
      </c>
      <c r="BM172" s="19" t="s">
        <v>292</v>
      </c>
    </row>
    <row r="173" spans="2:65" s="1" customFormat="1" ht="25.5" customHeight="1">
      <c r="B173" s="145"/>
      <c r="C173" s="146" t="s">
        <v>293</v>
      </c>
      <c r="D173" s="146" t="s">
        <v>158</v>
      </c>
      <c r="E173" s="147" t="s">
        <v>294</v>
      </c>
      <c r="F173" s="220" t="s">
        <v>295</v>
      </c>
      <c r="G173" s="220"/>
      <c r="H173" s="220"/>
      <c r="I173" s="220"/>
      <c r="J173" s="148" t="s">
        <v>166</v>
      </c>
      <c r="K173" s="149">
        <v>8</v>
      </c>
      <c r="L173" s="221"/>
      <c r="M173" s="221"/>
      <c r="N173" s="221">
        <f t="shared" si="10"/>
        <v>0</v>
      </c>
      <c r="O173" s="221"/>
      <c r="P173" s="221"/>
      <c r="Q173" s="221"/>
      <c r="R173" s="150"/>
      <c r="T173" s="151" t="s">
        <v>5</v>
      </c>
      <c r="U173" s="41" t="s">
        <v>42</v>
      </c>
      <c r="V173" s="152">
        <v>3.0472899999999998</v>
      </c>
      <c r="W173" s="152">
        <f t="shared" si="11"/>
        <v>24.378319999999999</v>
      </c>
      <c r="X173" s="152">
        <v>1.7495875000000001E-2</v>
      </c>
      <c r="Y173" s="152">
        <f t="shared" si="12"/>
        <v>0.13996700000000001</v>
      </c>
      <c r="Z173" s="152">
        <v>0</v>
      </c>
      <c r="AA173" s="153">
        <f t="shared" si="13"/>
        <v>0</v>
      </c>
      <c r="AR173" s="19" t="s">
        <v>162</v>
      </c>
      <c r="AT173" s="19" t="s">
        <v>158</v>
      </c>
      <c r="AU173" s="19" t="s">
        <v>87</v>
      </c>
      <c r="AY173" s="19" t="s">
        <v>157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19" t="s">
        <v>87</v>
      </c>
      <c r="BK173" s="155">
        <f t="shared" si="19"/>
        <v>0</v>
      </c>
      <c r="BL173" s="19" t="s">
        <v>162</v>
      </c>
      <c r="BM173" s="19" t="s">
        <v>296</v>
      </c>
    </row>
    <row r="174" spans="2:65" s="1" customFormat="1" ht="25.5" customHeight="1">
      <c r="B174" s="145"/>
      <c r="C174" s="156" t="s">
        <v>297</v>
      </c>
      <c r="D174" s="156" t="s">
        <v>298</v>
      </c>
      <c r="E174" s="157" t="s">
        <v>299</v>
      </c>
      <c r="F174" s="222" t="s">
        <v>300</v>
      </c>
      <c r="G174" s="222"/>
      <c r="H174" s="222"/>
      <c r="I174" s="222"/>
      <c r="J174" s="158" t="s">
        <v>166</v>
      </c>
      <c r="K174" s="159">
        <v>2</v>
      </c>
      <c r="L174" s="223"/>
      <c r="M174" s="223"/>
      <c r="N174" s="223">
        <f t="shared" si="10"/>
        <v>0</v>
      </c>
      <c r="O174" s="221"/>
      <c r="P174" s="221"/>
      <c r="Q174" s="221"/>
      <c r="R174" s="150"/>
      <c r="T174" s="151" t="s">
        <v>5</v>
      </c>
      <c r="U174" s="41" t="s">
        <v>42</v>
      </c>
      <c r="V174" s="152">
        <v>0</v>
      </c>
      <c r="W174" s="152">
        <f t="shared" si="11"/>
        <v>0</v>
      </c>
      <c r="X174" s="152">
        <v>1.37E-2</v>
      </c>
      <c r="Y174" s="152">
        <f t="shared" si="12"/>
        <v>2.7400000000000001E-2</v>
      </c>
      <c r="Z174" s="152">
        <v>0</v>
      </c>
      <c r="AA174" s="153">
        <f t="shared" si="13"/>
        <v>0</v>
      </c>
      <c r="AR174" s="19" t="s">
        <v>189</v>
      </c>
      <c r="AT174" s="19" t="s">
        <v>298</v>
      </c>
      <c r="AU174" s="19" t="s">
        <v>87</v>
      </c>
      <c r="AY174" s="19" t="s">
        <v>157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19" t="s">
        <v>87</v>
      </c>
      <c r="BK174" s="155">
        <f t="shared" si="19"/>
        <v>0</v>
      </c>
      <c r="BL174" s="19" t="s">
        <v>162</v>
      </c>
      <c r="BM174" s="19" t="s">
        <v>301</v>
      </c>
    </row>
    <row r="175" spans="2:65" s="1" customFormat="1" ht="25.5" customHeight="1">
      <c r="B175" s="145"/>
      <c r="C175" s="156" t="s">
        <v>302</v>
      </c>
      <c r="D175" s="156" t="s">
        <v>298</v>
      </c>
      <c r="E175" s="157" t="s">
        <v>303</v>
      </c>
      <c r="F175" s="222" t="s">
        <v>304</v>
      </c>
      <c r="G175" s="222"/>
      <c r="H175" s="222"/>
      <c r="I175" s="222"/>
      <c r="J175" s="158" t="s">
        <v>166</v>
      </c>
      <c r="K175" s="159">
        <v>3</v>
      </c>
      <c r="L175" s="223"/>
      <c r="M175" s="223"/>
      <c r="N175" s="223">
        <f t="shared" si="10"/>
        <v>0</v>
      </c>
      <c r="O175" s="221"/>
      <c r="P175" s="221"/>
      <c r="Q175" s="221"/>
      <c r="R175" s="150"/>
      <c r="T175" s="151" t="s">
        <v>5</v>
      </c>
      <c r="U175" s="41" t="s">
        <v>42</v>
      </c>
      <c r="V175" s="152">
        <v>0</v>
      </c>
      <c r="W175" s="152">
        <f t="shared" si="11"/>
        <v>0</v>
      </c>
      <c r="X175" s="152">
        <v>1.37E-2</v>
      </c>
      <c r="Y175" s="152">
        <f t="shared" si="12"/>
        <v>4.1099999999999998E-2</v>
      </c>
      <c r="Z175" s="152">
        <v>0</v>
      </c>
      <c r="AA175" s="153">
        <f t="shared" si="13"/>
        <v>0</v>
      </c>
      <c r="AR175" s="19" t="s">
        <v>189</v>
      </c>
      <c r="AT175" s="19" t="s">
        <v>298</v>
      </c>
      <c r="AU175" s="19" t="s">
        <v>87</v>
      </c>
      <c r="AY175" s="19" t="s">
        <v>157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19" t="s">
        <v>87</v>
      </c>
      <c r="BK175" s="155">
        <f t="shared" si="19"/>
        <v>0</v>
      </c>
      <c r="BL175" s="19" t="s">
        <v>162</v>
      </c>
      <c r="BM175" s="19" t="s">
        <v>305</v>
      </c>
    </row>
    <row r="176" spans="2:65" s="1" customFormat="1" ht="25.5" customHeight="1">
      <c r="B176" s="145"/>
      <c r="C176" s="156" t="s">
        <v>306</v>
      </c>
      <c r="D176" s="156" t="s">
        <v>298</v>
      </c>
      <c r="E176" s="157" t="s">
        <v>307</v>
      </c>
      <c r="F176" s="222" t="s">
        <v>308</v>
      </c>
      <c r="G176" s="222"/>
      <c r="H176" s="222"/>
      <c r="I176" s="222"/>
      <c r="J176" s="158" t="s">
        <v>166</v>
      </c>
      <c r="K176" s="159">
        <v>2</v>
      </c>
      <c r="L176" s="223"/>
      <c r="M176" s="223"/>
      <c r="N176" s="223">
        <f t="shared" si="10"/>
        <v>0</v>
      </c>
      <c r="O176" s="221"/>
      <c r="P176" s="221"/>
      <c r="Q176" s="221"/>
      <c r="R176" s="150"/>
      <c r="T176" s="151" t="s">
        <v>5</v>
      </c>
      <c r="U176" s="41" t="s">
        <v>42</v>
      </c>
      <c r="V176" s="152">
        <v>0</v>
      </c>
      <c r="W176" s="152">
        <f t="shared" si="11"/>
        <v>0</v>
      </c>
      <c r="X176" s="152">
        <v>1.43E-2</v>
      </c>
      <c r="Y176" s="152">
        <f t="shared" si="12"/>
        <v>2.86E-2</v>
      </c>
      <c r="Z176" s="152">
        <v>0</v>
      </c>
      <c r="AA176" s="153">
        <f t="shared" si="13"/>
        <v>0</v>
      </c>
      <c r="AR176" s="19" t="s">
        <v>189</v>
      </c>
      <c r="AT176" s="19" t="s">
        <v>298</v>
      </c>
      <c r="AU176" s="19" t="s">
        <v>87</v>
      </c>
      <c r="AY176" s="19" t="s">
        <v>157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19" t="s">
        <v>87</v>
      </c>
      <c r="BK176" s="155">
        <f t="shared" si="19"/>
        <v>0</v>
      </c>
      <c r="BL176" s="19" t="s">
        <v>162</v>
      </c>
      <c r="BM176" s="19" t="s">
        <v>309</v>
      </c>
    </row>
    <row r="177" spans="2:65" s="1" customFormat="1" ht="25.5" customHeight="1">
      <c r="B177" s="145"/>
      <c r="C177" s="156" t="s">
        <v>310</v>
      </c>
      <c r="D177" s="156" t="s">
        <v>298</v>
      </c>
      <c r="E177" s="157" t="s">
        <v>311</v>
      </c>
      <c r="F177" s="222" t="s">
        <v>312</v>
      </c>
      <c r="G177" s="222"/>
      <c r="H177" s="222"/>
      <c r="I177" s="222"/>
      <c r="J177" s="158" t="s">
        <v>166</v>
      </c>
      <c r="K177" s="159">
        <v>1</v>
      </c>
      <c r="L177" s="223"/>
      <c r="M177" s="223"/>
      <c r="N177" s="223">
        <f t="shared" si="10"/>
        <v>0</v>
      </c>
      <c r="O177" s="221"/>
      <c r="P177" s="221"/>
      <c r="Q177" s="221"/>
      <c r="R177" s="150"/>
      <c r="T177" s="151" t="s">
        <v>5</v>
      </c>
      <c r="U177" s="41" t="s">
        <v>42</v>
      </c>
      <c r="V177" s="152">
        <v>0</v>
      </c>
      <c r="W177" s="152">
        <f t="shared" si="11"/>
        <v>0</v>
      </c>
      <c r="X177" s="152">
        <v>1.43E-2</v>
      </c>
      <c r="Y177" s="152">
        <f t="shared" si="12"/>
        <v>1.43E-2</v>
      </c>
      <c r="Z177" s="152">
        <v>0</v>
      </c>
      <c r="AA177" s="153">
        <f t="shared" si="13"/>
        <v>0</v>
      </c>
      <c r="AR177" s="19" t="s">
        <v>189</v>
      </c>
      <c r="AT177" s="19" t="s">
        <v>298</v>
      </c>
      <c r="AU177" s="19" t="s">
        <v>87</v>
      </c>
      <c r="AY177" s="19" t="s">
        <v>157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19" t="s">
        <v>87</v>
      </c>
      <c r="BK177" s="155">
        <f t="shared" si="19"/>
        <v>0</v>
      </c>
      <c r="BL177" s="19" t="s">
        <v>162</v>
      </c>
      <c r="BM177" s="19" t="s">
        <v>313</v>
      </c>
    </row>
    <row r="178" spans="2:65" s="1" customFormat="1" ht="25.5" customHeight="1">
      <c r="B178" s="145"/>
      <c r="C178" s="146" t="s">
        <v>314</v>
      </c>
      <c r="D178" s="146" t="s">
        <v>158</v>
      </c>
      <c r="E178" s="147" t="s">
        <v>315</v>
      </c>
      <c r="F178" s="220" t="s">
        <v>316</v>
      </c>
      <c r="G178" s="220"/>
      <c r="H178" s="220"/>
      <c r="I178" s="220"/>
      <c r="J178" s="148" t="s">
        <v>166</v>
      </c>
      <c r="K178" s="149">
        <v>3</v>
      </c>
      <c r="L178" s="221"/>
      <c r="M178" s="221"/>
      <c r="N178" s="221">
        <f t="shared" si="10"/>
        <v>0</v>
      </c>
      <c r="O178" s="221"/>
      <c r="P178" s="221"/>
      <c r="Q178" s="221"/>
      <c r="R178" s="150"/>
      <c r="T178" s="151" t="s">
        <v>5</v>
      </c>
      <c r="U178" s="41" t="s">
        <v>42</v>
      </c>
      <c r="V178" s="152">
        <v>9.2329000000000008</v>
      </c>
      <c r="W178" s="152">
        <f t="shared" si="11"/>
        <v>27.698700000000002</v>
      </c>
      <c r="X178" s="152">
        <v>0.43840495000000002</v>
      </c>
      <c r="Y178" s="152">
        <f t="shared" si="12"/>
        <v>1.31521485</v>
      </c>
      <c r="Z178" s="152">
        <v>0</v>
      </c>
      <c r="AA178" s="153">
        <f t="shared" si="13"/>
        <v>0</v>
      </c>
      <c r="AR178" s="19" t="s">
        <v>162</v>
      </c>
      <c r="AT178" s="19" t="s">
        <v>158</v>
      </c>
      <c r="AU178" s="19" t="s">
        <v>87</v>
      </c>
      <c r="AY178" s="19" t="s">
        <v>157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19" t="s">
        <v>87</v>
      </c>
      <c r="BK178" s="155">
        <f t="shared" si="19"/>
        <v>0</v>
      </c>
      <c r="BL178" s="19" t="s">
        <v>162</v>
      </c>
      <c r="BM178" s="19" t="s">
        <v>317</v>
      </c>
    </row>
    <row r="179" spans="2:65" s="1" customFormat="1" ht="25.5" customHeight="1">
      <c r="B179" s="145"/>
      <c r="C179" s="156" t="s">
        <v>318</v>
      </c>
      <c r="D179" s="156" t="s">
        <v>298</v>
      </c>
      <c r="E179" s="157" t="s">
        <v>319</v>
      </c>
      <c r="F179" s="222" t="s">
        <v>320</v>
      </c>
      <c r="G179" s="222"/>
      <c r="H179" s="222"/>
      <c r="I179" s="222"/>
      <c r="J179" s="158" t="s">
        <v>166</v>
      </c>
      <c r="K179" s="159">
        <v>1</v>
      </c>
      <c r="L179" s="223"/>
      <c r="M179" s="223"/>
      <c r="N179" s="223">
        <f t="shared" si="10"/>
        <v>0</v>
      </c>
      <c r="O179" s="221"/>
      <c r="P179" s="221"/>
      <c r="Q179" s="221"/>
      <c r="R179" s="150"/>
      <c r="T179" s="151" t="s">
        <v>5</v>
      </c>
      <c r="U179" s="41" t="s">
        <v>42</v>
      </c>
      <c r="V179" s="152">
        <v>0</v>
      </c>
      <c r="W179" s="152">
        <f t="shared" si="11"/>
        <v>0</v>
      </c>
      <c r="X179" s="152">
        <v>1.4999999999999999E-2</v>
      </c>
      <c r="Y179" s="152">
        <f t="shared" si="12"/>
        <v>1.4999999999999999E-2</v>
      </c>
      <c r="Z179" s="152">
        <v>0</v>
      </c>
      <c r="AA179" s="153">
        <f t="shared" si="13"/>
        <v>0</v>
      </c>
      <c r="AR179" s="19" t="s">
        <v>189</v>
      </c>
      <c r="AT179" s="19" t="s">
        <v>298</v>
      </c>
      <c r="AU179" s="19" t="s">
        <v>87</v>
      </c>
      <c r="AY179" s="19" t="s">
        <v>157</v>
      </c>
      <c r="BE179" s="154">
        <f t="shared" si="14"/>
        <v>0</v>
      </c>
      <c r="BF179" s="154">
        <f t="shared" si="15"/>
        <v>0</v>
      </c>
      <c r="BG179" s="154">
        <f t="shared" si="16"/>
        <v>0</v>
      </c>
      <c r="BH179" s="154">
        <f t="shared" si="17"/>
        <v>0</v>
      </c>
      <c r="BI179" s="154">
        <f t="shared" si="18"/>
        <v>0</v>
      </c>
      <c r="BJ179" s="19" t="s">
        <v>87</v>
      </c>
      <c r="BK179" s="155">
        <f t="shared" si="19"/>
        <v>0</v>
      </c>
      <c r="BL179" s="19" t="s">
        <v>162</v>
      </c>
      <c r="BM179" s="19" t="s">
        <v>321</v>
      </c>
    </row>
    <row r="180" spans="2:65" s="1" customFormat="1" ht="25.5" customHeight="1">
      <c r="B180" s="145"/>
      <c r="C180" s="156" t="s">
        <v>322</v>
      </c>
      <c r="D180" s="156" t="s">
        <v>298</v>
      </c>
      <c r="E180" s="157" t="s">
        <v>323</v>
      </c>
      <c r="F180" s="222" t="s">
        <v>324</v>
      </c>
      <c r="G180" s="222"/>
      <c r="H180" s="222"/>
      <c r="I180" s="222"/>
      <c r="J180" s="158" t="s">
        <v>166</v>
      </c>
      <c r="K180" s="159">
        <v>2</v>
      </c>
      <c r="L180" s="223"/>
      <c r="M180" s="223"/>
      <c r="N180" s="223">
        <f t="shared" si="10"/>
        <v>0</v>
      </c>
      <c r="O180" s="221"/>
      <c r="P180" s="221"/>
      <c r="Q180" s="221"/>
      <c r="R180" s="150"/>
      <c r="T180" s="151" t="s">
        <v>5</v>
      </c>
      <c r="U180" s="41" t="s">
        <v>42</v>
      </c>
      <c r="V180" s="152">
        <v>0</v>
      </c>
      <c r="W180" s="152">
        <f t="shared" si="11"/>
        <v>0</v>
      </c>
      <c r="X180" s="152">
        <v>1.7000000000000001E-2</v>
      </c>
      <c r="Y180" s="152">
        <f t="shared" si="12"/>
        <v>3.4000000000000002E-2</v>
      </c>
      <c r="Z180" s="152">
        <v>0</v>
      </c>
      <c r="AA180" s="153">
        <f t="shared" si="13"/>
        <v>0</v>
      </c>
      <c r="AR180" s="19" t="s">
        <v>189</v>
      </c>
      <c r="AT180" s="19" t="s">
        <v>298</v>
      </c>
      <c r="AU180" s="19" t="s">
        <v>87</v>
      </c>
      <c r="AY180" s="19" t="s">
        <v>157</v>
      </c>
      <c r="BE180" s="154">
        <f t="shared" si="14"/>
        <v>0</v>
      </c>
      <c r="BF180" s="154">
        <f t="shared" si="15"/>
        <v>0</v>
      </c>
      <c r="BG180" s="154">
        <f t="shared" si="16"/>
        <v>0</v>
      </c>
      <c r="BH180" s="154">
        <f t="shared" si="17"/>
        <v>0</v>
      </c>
      <c r="BI180" s="154">
        <f t="shared" si="18"/>
        <v>0</v>
      </c>
      <c r="BJ180" s="19" t="s">
        <v>87</v>
      </c>
      <c r="BK180" s="155">
        <f t="shared" si="19"/>
        <v>0</v>
      </c>
      <c r="BL180" s="19" t="s">
        <v>162</v>
      </c>
      <c r="BM180" s="19" t="s">
        <v>325</v>
      </c>
    </row>
    <row r="181" spans="2:65" s="10" customFormat="1" ht="29.85" customHeight="1">
      <c r="B181" s="134"/>
      <c r="C181" s="135"/>
      <c r="D181" s="144" t="s">
        <v>123</v>
      </c>
      <c r="E181" s="144"/>
      <c r="F181" s="144"/>
      <c r="G181" s="144"/>
      <c r="H181" s="144"/>
      <c r="I181" s="144"/>
      <c r="J181" s="144"/>
      <c r="K181" s="144"/>
      <c r="L181" s="144"/>
      <c r="M181" s="144"/>
      <c r="N181" s="207">
        <f>BK181</f>
        <v>0</v>
      </c>
      <c r="O181" s="208"/>
      <c r="P181" s="208"/>
      <c r="Q181" s="208"/>
      <c r="R181" s="137"/>
      <c r="T181" s="138"/>
      <c r="U181" s="135"/>
      <c r="V181" s="135"/>
      <c r="W181" s="139">
        <f>SUM(W182:W213)</f>
        <v>457.02204742999999</v>
      </c>
      <c r="X181" s="135"/>
      <c r="Y181" s="139">
        <f>SUM(Y182:Y213)</f>
        <v>11.694551264659998</v>
      </c>
      <c r="Z181" s="135"/>
      <c r="AA181" s="140">
        <f>SUM(AA182:AA213)</f>
        <v>60.592221000000002</v>
      </c>
      <c r="AR181" s="141" t="s">
        <v>82</v>
      </c>
      <c r="AT181" s="142" t="s">
        <v>74</v>
      </c>
      <c r="AU181" s="142" t="s">
        <v>82</v>
      </c>
      <c r="AY181" s="141" t="s">
        <v>157</v>
      </c>
      <c r="BK181" s="143">
        <f>SUM(BK182:BK213)</f>
        <v>0</v>
      </c>
    </row>
    <row r="182" spans="2:65" s="1" customFormat="1" ht="38.25" customHeight="1">
      <c r="B182" s="145"/>
      <c r="C182" s="146" t="s">
        <v>326</v>
      </c>
      <c r="D182" s="146" t="s">
        <v>158</v>
      </c>
      <c r="E182" s="147" t="s">
        <v>327</v>
      </c>
      <c r="F182" s="220" t="s">
        <v>328</v>
      </c>
      <c r="G182" s="220"/>
      <c r="H182" s="220"/>
      <c r="I182" s="220"/>
      <c r="J182" s="148" t="s">
        <v>196</v>
      </c>
      <c r="K182" s="149">
        <v>86.391999999999996</v>
      </c>
      <c r="L182" s="221"/>
      <c r="M182" s="221"/>
      <c r="N182" s="221">
        <f t="shared" ref="N182:N213" si="20">ROUND(L182*K182,3)</f>
        <v>0</v>
      </c>
      <c r="O182" s="221"/>
      <c r="P182" s="221"/>
      <c r="Q182" s="221"/>
      <c r="R182" s="150"/>
      <c r="T182" s="151" t="s">
        <v>5</v>
      </c>
      <c r="U182" s="41" t="s">
        <v>42</v>
      </c>
      <c r="V182" s="152">
        <v>0.13600000000000001</v>
      </c>
      <c r="W182" s="152">
        <f t="shared" ref="W182:W213" si="21">V182*K182</f>
        <v>11.749312</v>
      </c>
      <c r="X182" s="152">
        <v>7.2999999999999995E-2</v>
      </c>
      <c r="Y182" s="152">
        <f t="shared" ref="Y182:Y213" si="22">X182*K182</f>
        <v>6.3066159999999991</v>
      </c>
      <c r="Z182" s="152">
        <v>0</v>
      </c>
      <c r="AA182" s="153">
        <f t="shared" ref="AA182:AA213" si="23">Z182*K182</f>
        <v>0</v>
      </c>
      <c r="AR182" s="19" t="s">
        <v>162</v>
      </c>
      <c r="AT182" s="19" t="s">
        <v>158</v>
      </c>
      <c r="AU182" s="19" t="s">
        <v>87</v>
      </c>
      <c r="AY182" s="19" t="s">
        <v>157</v>
      </c>
      <c r="BE182" s="154">
        <f t="shared" ref="BE182:BE213" si="24">IF(U182="základná",N182,0)</f>
        <v>0</v>
      </c>
      <c r="BF182" s="154">
        <f t="shared" ref="BF182:BF213" si="25">IF(U182="znížená",N182,0)</f>
        <v>0</v>
      </c>
      <c r="BG182" s="154">
        <f t="shared" ref="BG182:BG213" si="26">IF(U182="zákl. prenesená",N182,0)</f>
        <v>0</v>
      </c>
      <c r="BH182" s="154">
        <f t="shared" ref="BH182:BH213" si="27">IF(U182="zníž. prenesená",N182,0)</f>
        <v>0</v>
      </c>
      <c r="BI182" s="154">
        <f t="shared" ref="BI182:BI213" si="28">IF(U182="nulová",N182,0)</f>
        <v>0</v>
      </c>
      <c r="BJ182" s="19" t="s">
        <v>87</v>
      </c>
      <c r="BK182" s="155">
        <f t="shared" ref="BK182:BK213" si="29">ROUND(L182*K182,3)</f>
        <v>0</v>
      </c>
      <c r="BL182" s="19" t="s">
        <v>162</v>
      </c>
      <c r="BM182" s="19" t="s">
        <v>329</v>
      </c>
    </row>
    <row r="183" spans="2:65" s="1" customFormat="1" ht="25.5" customHeight="1">
      <c r="B183" s="145"/>
      <c r="C183" s="146" t="s">
        <v>330</v>
      </c>
      <c r="D183" s="146" t="s">
        <v>158</v>
      </c>
      <c r="E183" s="147" t="s">
        <v>331</v>
      </c>
      <c r="F183" s="220" t="s">
        <v>332</v>
      </c>
      <c r="G183" s="220"/>
      <c r="H183" s="220"/>
      <c r="I183" s="220"/>
      <c r="J183" s="148" t="s">
        <v>196</v>
      </c>
      <c r="K183" s="149">
        <v>108.38200000000001</v>
      </c>
      <c r="L183" s="221"/>
      <c r="M183" s="221"/>
      <c r="N183" s="221">
        <f t="shared" si="20"/>
        <v>0</v>
      </c>
      <c r="O183" s="221"/>
      <c r="P183" s="221"/>
      <c r="Q183" s="221"/>
      <c r="R183" s="150"/>
      <c r="T183" s="151" t="s">
        <v>5</v>
      </c>
      <c r="U183" s="41" t="s">
        <v>42</v>
      </c>
      <c r="V183" s="152">
        <v>9.9210000000000007E-2</v>
      </c>
      <c r="W183" s="152">
        <f t="shared" si="21"/>
        <v>10.752578220000002</v>
      </c>
      <c r="X183" s="152">
        <v>4.2198630000000001E-2</v>
      </c>
      <c r="Y183" s="152">
        <f t="shared" si="22"/>
        <v>4.5735719166600006</v>
      </c>
      <c r="Z183" s="152">
        <v>0</v>
      </c>
      <c r="AA183" s="153">
        <f t="shared" si="23"/>
        <v>0</v>
      </c>
      <c r="AR183" s="19" t="s">
        <v>162</v>
      </c>
      <c r="AT183" s="19" t="s">
        <v>158</v>
      </c>
      <c r="AU183" s="19" t="s">
        <v>87</v>
      </c>
      <c r="AY183" s="19" t="s">
        <v>157</v>
      </c>
      <c r="BE183" s="154">
        <f t="shared" si="24"/>
        <v>0</v>
      </c>
      <c r="BF183" s="154">
        <f t="shared" si="25"/>
        <v>0</v>
      </c>
      <c r="BG183" s="154">
        <f t="shared" si="26"/>
        <v>0</v>
      </c>
      <c r="BH183" s="154">
        <f t="shared" si="27"/>
        <v>0</v>
      </c>
      <c r="BI183" s="154">
        <f t="shared" si="28"/>
        <v>0</v>
      </c>
      <c r="BJ183" s="19" t="s">
        <v>87</v>
      </c>
      <c r="BK183" s="155">
        <f t="shared" si="29"/>
        <v>0</v>
      </c>
      <c r="BL183" s="19" t="s">
        <v>162</v>
      </c>
      <c r="BM183" s="19" t="s">
        <v>333</v>
      </c>
    </row>
    <row r="184" spans="2:65" s="1" customFormat="1" ht="38.25" customHeight="1">
      <c r="B184" s="145"/>
      <c r="C184" s="146" t="s">
        <v>334</v>
      </c>
      <c r="D184" s="146" t="s">
        <v>158</v>
      </c>
      <c r="E184" s="147" t="s">
        <v>335</v>
      </c>
      <c r="F184" s="220" t="s">
        <v>336</v>
      </c>
      <c r="G184" s="220"/>
      <c r="H184" s="220"/>
      <c r="I184" s="220"/>
      <c r="J184" s="148" t="s">
        <v>196</v>
      </c>
      <c r="K184" s="149">
        <v>7.12</v>
      </c>
      <c r="L184" s="221"/>
      <c r="M184" s="221"/>
      <c r="N184" s="221">
        <f t="shared" si="20"/>
        <v>0</v>
      </c>
      <c r="O184" s="221"/>
      <c r="P184" s="221"/>
      <c r="Q184" s="221"/>
      <c r="R184" s="150"/>
      <c r="T184" s="151" t="s">
        <v>5</v>
      </c>
      <c r="U184" s="41" t="s">
        <v>42</v>
      </c>
      <c r="V184" s="152">
        <v>0.26400000000000001</v>
      </c>
      <c r="W184" s="152">
        <f t="shared" si="21"/>
        <v>1.87968</v>
      </c>
      <c r="X184" s="152">
        <v>7.9723450000000001E-2</v>
      </c>
      <c r="Y184" s="152">
        <f t="shared" si="22"/>
        <v>0.56763096400000002</v>
      </c>
      <c r="Z184" s="152">
        <v>0</v>
      </c>
      <c r="AA184" s="153">
        <f t="shared" si="23"/>
        <v>0</v>
      </c>
      <c r="AR184" s="19" t="s">
        <v>162</v>
      </c>
      <c r="AT184" s="19" t="s">
        <v>158</v>
      </c>
      <c r="AU184" s="19" t="s">
        <v>87</v>
      </c>
      <c r="AY184" s="19" t="s">
        <v>157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19" t="s">
        <v>87</v>
      </c>
      <c r="BK184" s="155">
        <f t="shared" si="29"/>
        <v>0</v>
      </c>
      <c r="BL184" s="19" t="s">
        <v>162</v>
      </c>
      <c r="BM184" s="19" t="s">
        <v>337</v>
      </c>
    </row>
    <row r="185" spans="2:65" s="1" customFormat="1" ht="25.5" customHeight="1">
      <c r="B185" s="145"/>
      <c r="C185" s="146" t="s">
        <v>338</v>
      </c>
      <c r="D185" s="146" t="s">
        <v>158</v>
      </c>
      <c r="E185" s="147" t="s">
        <v>339</v>
      </c>
      <c r="F185" s="220" t="s">
        <v>340</v>
      </c>
      <c r="G185" s="220"/>
      <c r="H185" s="220"/>
      <c r="I185" s="220"/>
      <c r="J185" s="148" t="s">
        <v>196</v>
      </c>
      <c r="K185" s="149">
        <v>120.416</v>
      </c>
      <c r="L185" s="221"/>
      <c r="M185" s="221"/>
      <c r="N185" s="221">
        <f t="shared" si="20"/>
        <v>0</v>
      </c>
      <c r="O185" s="221"/>
      <c r="P185" s="221"/>
      <c r="Q185" s="221"/>
      <c r="R185" s="150"/>
      <c r="T185" s="151" t="s">
        <v>5</v>
      </c>
      <c r="U185" s="41" t="s">
        <v>42</v>
      </c>
      <c r="V185" s="152">
        <v>0.32401000000000002</v>
      </c>
      <c r="W185" s="152">
        <f t="shared" si="21"/>
        <v>39.015988159999999</v>
      </c>
      <c r="X185" s="152">
        <v>2.049E-3</v>
      </c>
      <c r="Y185" s="152">
        <f t="shared" si="22"/>
        <v>0.246732384</v>
      </c>
      <c r="Z185" s="152">
        <v>0</v>
      </c>
      <c r="AA185" s="153">
        <f t="shared" si="23"/>
        <v>0</v>
      </c>
      <c r="AR185" s="19" t="s">
        <v>162</v>
      </c>
      <c r="AT185" s="19" t="s">
        <v>158</v>
      </c>
      <c r="AU185" s="19" t="s">
        <v>87</v>
      </c>
      <c r="AY185" s="19" t="s">
        <v>157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19" t="s">
        <v>87</v>
      </c>
      <c r="BK185" s="155">
        <f t="shared" si="29"/>
        <v>0</v>
      </c>
      <c r="BL185" s="19" t="s">
        <v>162</v>
      </c>
      <c r="BM185" s="19" t="s">
        <v>341</v>
      </c>
    </row>
    <row r="186" spans="2:65" s="1" customFormat="1" ht="38.25" customHeight="1">
      <c r="B186" s="145"/>
      <c r="C186" s="146" t="s">
        <v>342</v>
      </c>
      <c r="D186" s="146" t="s">
        <v>158</v>
      </c>
      <c r="E186" s="147" t="s">
        <v>343</v>
      </c>
      <c r="F186" s="220" t="s">
        <v>344</v>
      </c>
      <c r="G186" s="220"/>
      <c r="H186" s="220"/>
      <c r="I186" s="220"/>
      <c r="J186" s="148" t="s">
        <v>196</v>
      </c>
      <c r="K186" s="149">
        <v>58.89</v>
      </c>
      <c r="L186" s="221"/>
      <c r="M186" s="221"/>
      <c r="N186" s="221">
        <f t="shared" si="20"/>
        <v>0</v>
      </c>
      <c r="O186" s="221"/>
      <c r="P186" s="221"/>
      <c r="Q186" s="221"/>
      <c r="R186" s="150"/>
      <c r="T186" s="151" t="s">
        <v>5</v>
      </c>
      <c r="U186" s="41" t="s">
        <v>42</v>
      </c>
      <c r="V186" s="152">
        <v>0.16400000000000001</v>
      </c>
      <c r="W186" s="152">
        <f t="shared" si="21"/>
        <v>9.657960000000001</v>
      </c>
      <c r="X186" s="152">
        <v>0</v>
      </c>
      <c r="Y186" s="152">
        <f t="shared" si="22"/>
        <v>0</v>
      </c>
      <c r="Z186" s="152">
        <v>0.19600000000000001</v>
      </c>
      <c r="AA186" s="153">
        <f t="shared" si="23"/>
        <v>11.542440000000001</v>
      </c>
      <c r="AR186" s="19" t="s">
        <v>162</v>
      </c>
      <c r="AT186" s="19" t="s">
        <v>158</v>
      </c>
      <c r="AU186" s="19" t="s">
        <v>87</v>
      </c>
      <c r="AY186" s="19" t="s">
        <v>157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9" t="s">
        <v>87</v>
      </c>
      <c r="BK186" s="155">
        <f t="shared" si="29"/>
        <v>0</v>
      </c>
      <c r="BL186" s="19" t="s">
        <v>162</v>
      </c>
      <c r="BM186" s="19" t="s">
        <v>345</v>
      </c>
    </row>
    <row r="187" spans="2:65" s="1" customFormat="1" ht="25.5" customHeight="1">
      <c r="B187" s="145"/>
      <c r="C187" s="146" t="s">
        <v>346</v>
      </c>
      <c r="D187" s="146" t="s">
        <v>158</v>
      </c>
      <c r="E187" s="147" t="s">
        <v>347</v>
      </c>
      <c r="F187" s="220" t="s">
        <v>348</v>
      </c>
      <c r="G187" s="220"/>
      <c r="H187" s="220"/>
      <c r="I187" s="220"/>
      <c r="J187" s="148" t="s">
        <v>161</v>
      </c>
      <c r="K187" s="149">
        <v>0.86599999999999999</v>
      </c>
      <c r="L187" s="221"/>
      <c r="M187" s="221"/>
      <c r="N187" s="221">
        <f t="shared" si="20"/>
        <v>0</v>
      </c>
      <c r="O187" s="221"/>
      <c r="P187" s="221"/>
      <c r="Q187" s="221"/>
      <c r="R187" s="150"/>
      <c r="T187" s="151" t="s">
        <v>5</v>
      </c>
      <c r="U187" s="41" t="s">
        <v>42</v>
      </c>
      <c r="V187" s="152">
        <v>7.9290000000000003</v>
      </c>
      <c r="W187" s="152">
        <f t="shared" si="21"/>
        <v>6.8665140000000005</v>
      </c>
      <c r="X187" s="152">
        <v>0</v>
      </c>
      <c r="Y187" s="152">
        <f t="shared" si="22"/>
        <v>0</v>
      </c>
      <c r="Z187" s="152">
        <v>2.4</v>
      </c>
      <c r="AA187" s="153">
        <f t="shared" si="23"/>
        <v>2.0783999999999998</v>
      </c>
      <c r="AR187" s="19" t="s">
        <v>162</v>
      </c>
      <c r="AT187" s="19" t="s">
        <v>158</v>
      </c>
      <c r="AU187" s="19" t="s">
        <v>87</v>
      </c>
      <c r="AY187" s="19" t="s">
        <v>157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9" t="s">
        <v>87</v>
      </c>
      <c r="BK187" s="155">
        <f t="shared" si="29"/>
        <v>0</v>
      </c>
      <c r="BL187" s="19" t="s">
        <v>162</v>
      </c>
      <c r="BM187" s="19" t="s">
        <v>349</v>
      </c>
    </row>
    <row r="188" spans="2:65" s="1" customFormat="1" ht="38.25" customHeight="1">
      <c r="B188" s="145"/>
      <c r="C188" s="146" t="s">
        <v>350</v>
      </c>
      <c r="D188" s="146" t="s">
        <v>158</v>
      </c>
      <c r="E188" s="147" t="s">
        <v>351</v>
      </c>
      <c r="F188" s="220" t="s">
        <v>352</v>
      </c>
      <c r="G188" s="220"/>
      <c r="H188" s="220"/>
      <c r="I188" s="220"/>
      <c r="J188" s="148" t="s">
        <v>196</v>
      </c>
      <c r="K188" s="149">
        <v>6.0839999999999996</v>
      </c>
      <c r="L188" s="221"/>
      <c r="M188" s="221"/>
      <c r="N188" s="221">
        <f t="shared" si="20"/>
        <v>0</v>
      </c>
      <c r="O188" s="221"/>
      <c r="P188" s="221"/>
      <c r="Q188" s="221"/>
      <c r="R188" s="150"/>
      <c r="T188" s="151" t="s">
        <v>5</v>
      </c>
      <c r="U188" s="41" t="s">
        <v>42</v>
      </c>
      <c r="V188" s="152">
        <v>0.30299999999999999</v>
      </c>
      <c r="W188" s="152">
        <f t="shared" si="21"/>
        <v>1.8434519999999999</v>
      </c>
      <c r="X188" s="152">
        <v>0</v>
      </c>
      <c r="Y188" s="152">
        <f t="shared" si="22"/>
        <v>0</v>
      </c>
      <c r="Z188" s="152">
        <v>5.5E-2</v>
      </c>
      <c r="AA188" s="153">
        <f t="shared" si="23"/>
        <v>0.33461999999999997</v>
      </c>
      <c r="AR188" s="19" t="s">
        <v>162</v>
      </c>
      <c r="AT188" s="19" t="s">
        <v>158</v>
      </c>
      <c r="AU188" s="19" t="s">
        <v>87</v>
      </c>
      <c r="AY188" s="19" t="s">
        <v>157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9" t="s">
        <v>87</v>
      </c>
      <c r="BK188" s="155">
        <f t="shared" si="29"/>
        <v>0</v>
      </c>
      <c r="BL188" s="19" t="s">
        <v>162</v>
      </c>
      <c r="BM188" s="19" t="s">
        <v>353</v>
      </c>
    </row>
    <row r="189" spans="2:65" s="1" customFormat="1" ht="25.5" customHeight="1">
      <c r="B189" s="145"/>
      <c r="C189" s="146" t="s">
        <v>354</v>
      </c>
      <c r="D189" s="146" t="s">
        <v>158</v>
      </c>
      <c r="E189" s="147" t="s">
        <v>355</v>
      </c>
      <c r="F189" s="220" t="s">
        <v>356</v>
      </c>
      <c r="G189" s="220"/>
      <c r="H189" s="220"/>
      <c r="I189" s="220"/>
      <c r="J189" s="148" t="s">
        <v>196</v>
      </c>
      <c r="K189" s="149">
        <v>0.33600000000000002</v>
      </c>
      <c r="L189" s="221"/>
      <c r="M189" s="221"/>
      <c r="N189" s="221">
        <f t="shared" si="20"/>
        <v>0</v>
      </c>
      <c r="O189" s="221"/>
      <c r="P189" s="221"/>
      <c r="Q189" s="221"/>
      <c r="R189" s="150"/>
      <c r="T189" s="151" t="s">
        <v>5</v>
      </c>
      <c r="U189" s="41" t="s">
        <v>42</v>
      </c>
      <c r="V189" s="152">
        <v>2.9889999999999999</v>
      </c>
      <c r="W189" s="152">
        <f t="shared" si="21"/>
        <v>1.0043040000000001</v>
      </c>
      <c r="X189" s="152">
        <v>0</v>
      </c>
      <c r="Y189" s="152">
        <f t="shared" si="22"/>
        <v>0</v>
      </c>
      <c r="Z189" s="152">
        <v>0.39200000000000002</v>
      </c>
      <c r="AA189" s="153">
        <f t="shared" si="23"/>
        <v>0.13171200000000002</v>
      </c>
      <c r="AR189" s="19" t="s">
        <v>162</v>
      </c>
      <c r="AT189" s="19" t="s">
        <v>158</v>
      </c>
      <c r="AU189" s="19" t="s">
        <v>87</v>
      </c>
      <c r="AY189" s="19" t="s">
        <v>157</v>
      </c>
      <c r="BE189" s="154">
        <f t="shared" si="24"/>
        <v>0</v>
      </c>
      <c r="BF189" s="154">
        <f t="shared" si="25"/>
        <v>0</v>
      </c>
      <c r="BG189" s="154">
        <f t="shared" si="26"/>
        <v>0</v>
      </c>
      <c r="BH189" s="154">
        <f t="shared" si="27"/>
        <v>0</v>
      </c>
      <c r="BI189" s="154">
        <f t="shared" si="28"/>
        <v>0</v>
      </c>
      <c r="BJ189" s="19" t="s">
        <v>87</v>
      </c>
      <c r="BK189" s="155">
        <f t="shared" si="29"/>
        <v>0</v>
      </c>
      <c r="BL189" s="19" t="s">
        <v>162</v>
      </c>
      <c r="BM189" s="19" t="s">
        <v>357</v>
      </c>
    </row>
    <row r="190" spans="2:65" s="1" customFormat="1" ht="51" customHeight="1">
      <c r="B190" s="145"/>
      <c r="C190" s="146" t="s">
        <v>358</v>
      </c>
      <c r="D190" s="146" t="s">
        <v>158</v>
      </c>
      <c r="E190" s="147" t="s">
        <v>359</v>
      </c>
      <c r="F190" s="220" t="s">
        <v>360</v>
      </c>
      <c r="G190" s="220"/>
      <c r="H190" s="220"/>
      <c r="I190" s="220"/>
      <c r="J190" s="148" t="s">
        <v>161</v>
      </c>
      <c r="K190" s="149">
        <v>10.202</v>
      </c>
      <c r="L190" s="221"/>
      <c r="M190" s="221"/>
      <c r="N190" s="221">
        <f t="shared" si="20"/>
        <v>0</v>
      </c>
      <c r="O190" s="221"/>
      <c r="P190" s="221"/>
      <c r="Q190" s="221"/>
      <c r="R190" s="150"/>
      <c r="T190" s="151" t="s">
        <v>5</v>
      </c>
      <c r="U190" s="41" t="s">
        <v>42</v>
      </c>
      <c r="V190" s="152">
        <v>5.8433900000000003</v>
      </c>
      <c r="W190" s="152">
        <f t="shared" si="21"/>
        <v>59.614264780000006</v>
      </c>
      <c r="X190" s="152">
        <v>0</v>
      </c>
      <c r="Y190" s="152">
        <f t="shared" si="22"/>
        <v>0</v>
      </c>
      <c r="Z190" s="152">
        <v>2.2000000000000002</v>
      </c>
      <c r="AA190" s="153">
        <f t="shared" si="23"/>
        <v>22.444400000000002</v>
      </c>
      <c r="AR190" s="19" t="s">
        <v>162</v>
      </c>
      <c r="AT190" s="19" t="s">
        <v>158</v>
      </c>
      <c r="AU190" s="19" t="s">
        <v>87</v>
      </c>
      <c r="AY190" s="19" t="s">
        <v>157</v>
      </c>
      <c r="BE190" s="154">
        <f t="shared" si="24"/>
        <v>0</v>
      </c>
      <c r="BF190" s="154">
        <f t="shared" si="25"/>
        <v>0</v>
      </c>
      <c r="BG190" s="154">
        <f t="shared" si="26"/>
        <v>0</v>
      </c>
      <c r="BH190" s="154">
        <f t="shared" si="27"/>
        <v>0</v>
      </c>
      <c r="BI190" s="154">
        <f t="shared" si="28"/>
        <v>0</v>
      </c>
      <c r="BJ190" s="19" t="s">
        <v>87</v>
      </c>
      <c r="BK190" s="155">
        <f t="shared" si="29"/>
        <v>0</v>
      </c>
      <c r="BL190" s="19" t="s">
        <v>162</v>
      </c>
      <c r="BM190" s="19" t="s">
        <v>361</v>
      </c>
    </row>
    <row r="191" spans="2:65" s="1" customFormat="1" ht="38.25" customHeight="1">
      <c r="B191" s="145"/>
      <c r="C191" s="146" t="s">
        <v>362</v>
      </c>
      <c r="D191" s="146" t="s">
        <v>158</v>
      </c>
      <c r="E191" s="147" t="s">
        <v>363</v>
      </c>
      <c r="F191" s="220" t="s">
        <v>364</v>
      </c>
      <c r="G191" s="220"/>
      <c r="H191" s="220"/>
      <c r="I191" s="220"/>
      <c r="J191" s="148" t="s">
        <v>196</v>
      </c>
      <c r="K191" s="149">
        <v>68.010000000000005</v>
      </c>
      <c r="L191" s="221"/>
      <c r="M191" s="221"/>
      <c r="N191" s="221">
        <f t="shared" si="20"/>
        <v>0</v>
      </c>
      <c r="O191" s="221"/>
      <c r="P191" s="221"/>
      <c r="Q191" s="221"/>
      <c r="R191" s="150"/>
      <c r="T191" s="151" t="s">
        <v>5</v>
      </c>
      <c r="U191" s="41" t="s">
        <v>42</v>
      </c>
      <c r="V191" s="152">
        <v>0.16600000000000001</v>
      </c>
      <c r="W191" s="152">
        <f t="shared" si="21"/>
        <v>11.289660000000001</v>
      </c>
      <c r="X191" s="152">
        <v>0</v>
      </c>
      <c r="Y191" s="152">
        <f t="shared" si="22"/>
        <v>0</v>
      </c>
      <c r="Z191" s="152">
        <v>0.02</v>
      </c>
      <c r="AA191" s="153">
        <f t="shared" si="23"/>
        <v>1.3602000000000001</v>
      </c>
      <c r="AR191" s="19" t="s">
        <v>162</v>
      </c>
      <c r="AT191" s="19" t="s">
        <v>158</v>
      </c>
      <c r="AU191" s="19" t="s">
        <v>87</v>
      </c>
      <c r="AY191" s="19" t="s">
        <v>157</v>
      </c>
      <c r="BE191" s="154">
        <f t="shared" si="24"/>
        <v>0</v>
      </c>
      <c r="BF191" s="154">
        <f t="shared" si="25"/>
        <v>0</v>
      </c>
      <c r="BG191" s="154">
        <f t="shared" si="26"/>
        <v>0</v>
      </c>
      <c r="BH191" s="154">
        <f t="shared" si="27"/>
        <v>0</v>
      </c>
      <c r="BI191" s="154">
        <f t="shared" si="28"/>
        <v>0</v>
      </c>
      <c r="BJ191" s="19" t="s">
        <v>87</v>
      </c>
      <c r="BK191" s="155">
        <f t="shared" si="29"/>
        <v>0</v>
      </c>
      <c r="BL191" s="19" t="s">
        <v>162</v>
      </c>
      <c r="BM191" s="19" t="s">
        <v>365</v>
      </c>
    </row>
    <row r="192" spans="2:65" s="1" customFormat="1" ht="25.5" customHeight="1">
      <c r="B192" s="145"/>
      <c r="C192" s="146" t="s">
        <v>366</v>
      </c>
      <c r="D192" s="146" t="s">
        <v>158</v>
      </c>
      <c r="E192" s="147" t="s">
        <v>367</v>
      </c>
      <c r="F192" s="220" t="s">
        <v>368</v>
      </c>
      <c r="G192" s="220"/>
      <c r="H192" s="220"/>
      <c r="I192" s="220"/>
      <c r="J192" s="148" t="s">
        <v>166</v>
      </c>
      <c r="K192" s="149">
        <v>38</v>
      </c>
      <c r="L192" s="221"/>
      <c r="M192" s="221"/>
      <c r="N192" s="221">
        <f t="shared" si="20"/>
        <v>0</v>
      </c>
      <c r="O192" s="221"/>
      <c r="P192" s="221"/>
      <c r="Q192" s="221"/>
      <c r="R192" s="150"/>
      <c r="T192" s="151" t="s">
        <v>5</v>
      </c>
      <c r="U192" s="41" t="s">
        <v>42</v>
      </c>
      <c r="V192" s="152">
        <v>0.03</v>
      </c>
      <c r="W192" s="152">
        <f t="shared" si="21"/>
        <v>1.1399999999999999</v>
      </c>
      <c r="X192" s="152">
        <v>0</v>
      </c>
      <c r="Y192" s="152">
        <f t="shared" si="22"/>
        <v>0</v>
      </c>
      <c r="Z192" s="152">
        <v>1.2E-2</v>
      </c>
      <c r="AA192" s="153">
        <f t="shared" si="23"/>
        <v>0.45600000000000002</v>
      </c>
      <c r="AR192" s="19" t="s">
        <v>162</v>
      </c>
      <c r="AT192" s="19" t="s">
        <v>158</v>
      </c>
      <c r="AU192" s="19" t="s">
        <v>87</v>
      </c>
      <c r="AY192" s="19" t="s">
        <v>157</v>
      </c>
      <c r="BE192" s="154">
        <f t="shared" si="24"/>
        <v>0</v>
      </c>
      <c r="BF192" s="154">
        <f t="shared" si="25"/>
        <v>0</v>
      </c>
      <c r="BG192" s="154">
        <f t="shared" si="26"/>
        <v>0</v>
      </c>
      <c r="BH192" s="154">
        <f t="shared" si="27"/>
        <v>0</v>
      </c>
      <c r="BI192" s="154">
        <f t="shared" si="28"/>
        <v>0</v>
      </c>
      <c r="BJ192" s="19" t="s">
        <v>87</v>
      </c>
      <c r="BK192" s="155">
        <f t="shared" si="29"/>
        <v>0</v>
      </c>
      <c r="BL192" s="19" t="s">
        <v>162</v>
      </c>
      <c r="BM192" s="19" t="s">
        <v>369</v>
      </c>
    </row>
    <row r="193" spans="2:65" s="1" customFormat="1" ht="25.5" customHeight="1">
      <c r="B193" s="145"/>
      <c r="C193" s="146" t="s">
        <v>370</v>
      </c>
      <c r="D193" s="146" t="s">
        <v>158</v>
      </c>
      <c r="E193" s="147" t="s">
        <v>371</v>
      </c>
      <c r="F193" s="220" t="s">
        <v>372</v>
      </c>
      <c r="G193" s="220"/>
      <c r="H193" s="220"/>
      <c r="I193" s="220"/>
      <c r="J193" s="148" t="s">
        <v>166</v>
      </c>
      <c r="K193" s="149">
        <v>16</v>
      </c>
      <c r="L193" s="221"/>
      <c r="M193" s="221"/>
      <c r="N193" s="221">
        <f t="shared" si="20"/>
        <v>0</v>
      </c>
      <c r="O193" s="221"/>
      <c r="P193" s="221"/>
      <c r="Q193" s="221"/>
      <c r="R193" s="150"/>
      <c r="T193" s="151" t="s">
        <v>5</v>
      </c>
      <c r="U193" s="41" t="s">
        <v>42</v>
      </c>
      <c r="V193" s="152">
        <v>4.9000000000000002E-2</v>
      </c>
      <c r="W193" s="152">
        <f t="shared" si="21"/>
        <v>0.78400000000000003</v>
      </c>
      <c r="X193" s="152">
        <v>0</v>
      </c>
      <c r="Y193" s="152">
        <f t="shared" si="22"/>
        <v>0</v>
      </c>
      <c r="Z193" s="152">
        <v>2.4E-2</v>
      </c>
      <c r="AA193" s="153">
        <f t="shared" si="23"/>
        <v>0.38400000000000001</v>
      </c>
      <c r="AR193" s="19" t="s">
        <v>162</v>
      </c>
      <c r="AT193" s="19" t="s">
        <v>158</v>
      </c>
      <c r="AU193" s="19" t="s">
        <v>87</v>
      </c>
      <c r="AY193" s="19" t="s">
        <v>157</v>
      </c>
      <c r="BE193" s="154">
        <f t="shared" si="24"/>
        <v>0</v>
      </c>
      <c r="BF193" s="154">
        <f t="shared" si="25"/>
        <v>0</v>
      </c>
      <c r="BG193" s="154">
        <f t="shared" si="26"/>
        <v>0</v>
      </c>
      <c r="BH193" s="154">
        <f t="shared" si="27"/>
        <v>0</v>
      </c>
      <c r="BI193" s="154">
        <f t="shared" si="28"/>
        <v>0</v>
      </c>
      <c r="BJ193" s="19" t="s">
        <v>87</v>
      </c>
      <c r="BK193" s="155">
        <f t="shared" si="29"/>
        <v>0</v>
      </c>
      <c r="BL193" s="19" t="s">
        <v>162</v>
      </c>
      <c r="BM193" s="19" t="s">
        <v>373</v>
      </c>
    </row>
    <row r="194" spans="2:65" s="1" customFormat="1" ht="38.25" customHeight="1">
      <c r="B194" s="145"/>
      <c r="C194" s="146" t="s">
        <v>374</v>
      </c>
      <c r="D194" s="146" t="s">
        <v>158</v>
      </c>
      <c r="E194" s="147" t="s">
        <v>375</v>
      </c>
      <c r="F194" s="220" t="s">
        <v>376</v>
      </c>
      <c r="G194" s="220"/>
      <c r="H194" s="220"/>
      <c r="I194" s="220"/>
      <c r="J194" s="148" t="s">
        <v>196</v>
      </c>
      <c r="K194" s="149">
        <v>7.4249999999999998</v>
      </c>
      <c r="L194" s="221"/>
      <c r="M194" s="221"/>
      <c r="N194" s="221">
        <f t="shared" si="20"/>
        <v>0</v>
      </c>
      <c r="O194" s="221"/>
      <c r="P194" s="221"/>
      <c r="Q194" s="221"/>
      <c r="R194" s="150"/>
      <c r="T194" s="151" t="s">
        <v>5</v>
      </c>
      <c r="U194" s="41" t="s">
        <v>42</v>
      </c>
      <c r="V194" s="152">
        <v>0.93300000000000005</v>
      </c>
      <c r="W194" s="152">
        <f t="shared" si="21"/>
        <v>6.9275250000000002</v>
      </c>
      <c r="X194" s="152">
        <v>0</v>
      </c>
      <c r="Y194" s="152">
        <f t="shared" si="22"/>
        <v>0</v>
      </c>
      <c r="Z194" s="152">
        <v>7.4999999999999997E-2</v>
      </c>
      <c r="AA194" s="153">
        <f t="shared" si="23"/>
        <v>0.55687500000000001</v>
      </c>
      <c r="AR194" s="19" t="s">
        <v>162</v>
      </c>
      <c r="AT194" s="19" t="s">
        <v>158</v>
      </c>
      <c r="AU194" s="19" t="s">
        <v>87</v>
      </c>
      <c r="AY194" s="19" t="s">
        <v>157</v>
      </c>
      <c r="BE194" s="154">
        <f t="shared" si="24"/>
        <v>0</v>
      </c>
      <c r="BF194" s="154">
        <f t="shared" si="25"/>
        <v>0</v>
      </c>
      <c r="BG194" s="154">
        <f t="shared" si="26"/>
        <v>0</v>
      </c>
      <c r="BH194" s="154">
        <f t="shared" si="27"/>
        <v>0</v>
      </c>
      <c r="BI194" s="154">
        <f t="shared" si="28"/>
        <v>0</v>
      </c>
      <c r="BJ194" s="19" t="s">
        <v>87</v>
      </c>
      <c r="BK194" s="155">
        <f t="shared" si="29"/>
        <v>0</v>
      </c>
      <c r="BL194" s="19" t="s">
        <v>162</v>
      </c>
      <c r="BM194" s="19" t="s">
        <v>377</v>
      </c>
    </row>
    <row r="195" spans="2:65" s="1" customFormat="1" ht="38.25" customHeight="1">
      <c r="B195" s="145"/>
      <c r="C195" s="146" t="s">
        <v>378</v>
      </c>
      <c r="D195" s="146" t="s">
        <v>158</v>
      </c>
      <c r="E195" s="147" t="s">
        <v>379</v>
      </c>
      <c r="F195" s="220" t="s">
        <v>380</v>
      </c>
      <c r="G195" s="220"/>
      <c r="H195" s="220"/>
      <c r="I195" s="220"/>
      <c r="J195" s="148" t="s">
        <v>196</v>
      </c>
      <c r="K195" s="149">
        <v>3.42</v>
      </c>
      <c r="L195" s="221"/>
      <c r="M195" s="221"/>
      <c r="N195" s="221">
        <f t="shared" si="20"/>
        <v>0</v>
      </c>
      <c r="O195" s="221"/>
      <c r="P195" s="221"/>
      <c r="Q195" s="221"/>
      <c r="R195" s="150"/>
      <c r="T195" s="151" t="s">
        <v>5</v>
      </c>
      <c r="U195" s="41" t="s">
        <v>42</v>
      </c>
      <c r="V195" s="152">
        <v>0.56000000000000005</v>
      </c>
      <c r="W195" s="152">
        <f t="shared" si="21"/>
        <v>1.9152000000000002</v>
      </c>
      <c r="X195" s="152">
        <v>0</v>
      </c>
      <c r="Y195" s="152">
        <f t="shared" si="22"/>
        <v>0</v>
      </c>
      <c r="Z195" s="152">
        <v>6.2E-2</v>
      </c>
      <c r="AA195" s="153">
        <f t="shared" si="23"/>
        <v>0.21204000000000001</v>
      </c>
      <c r="AR195" s="19" t="s">
        <v>162</v>
      </c>
      <c r="AT195" s="19" t="s">
        <v>158</v>
      </c>
      <c r="AU195" s="19" t="s">
        <v>87</v>
      </c>
      <c r="AY195" s="19" t="s">
        <v>157</v>
      </c>
      <c r="BE195" s="154">
        <f t="shared" si="24"/>
        <v>0</v>
      </c>
      <c r="BF195" s="154">
        <f t="shared" si="25"/>
        <v>0</v>
      </c>
      <c r="BG195" s="154">
        <f t="shared" si="26"/>
        <v>0</v>
      </c>
      <c r="BH195" s="154">
        <f t="shared" si="27"/>
        <v>0</v>
      </c>
      <c r="BI195" s="154">
        <f t="shared" si="28"/>
        <v>0</v>
      </c>
      <c r="BJ195" s="19" t="s">
        <v>87</v>
      </c>
      <c r="BK195" s="155">
        <f t="shared" si="29"/>
        <v>0</v>
      </c>
      <c r="BL195" s="19" t="s">
        <v>162</v>
      </c>
      <c r="BM195" s="19" t="s">
        <v>381</v>
      </c>
    </row>
    <row r="196" spans="2:65" s="1" customFormat="1" ht="38.25" customHeight="1">
      <c r="B196" s="145"/>
      <c r="C196" s="146" t="s">
        <v>382</v>
      </c>
      <c r="D196" s="146" t="s">
        <v>158</v>
      </c>
      <c r="E196" s="147" t="s">
        <v>383</v>
      </c>
      <c r="F196" s="220" t="s">
        <v>384</v>
      </c>
      <c r="G196" s="220"/>
      <c r="H196" s="220"/>
      <c r="I196" s="220"/>
      <c r="J196" s="148" t="s">
        <v>196</v>
      </c>
      <c r="K196" s="149">
        <v>2.46</v>
      </c>
      <c r="L196" s="221"/>
      <c r="M196" s="221"/>
      <c r="N196" s="221">
        <f t="shared" si="20"/>
        <v>0</v>
      </c>
      <c r="O196" s="221"/>
      <c r="P196" s="221"/>
      <c r="Q196" s="221"/>
      <c r="R196" s="150"/>
      <c r="T196" s="151" t="s">
        <v>5</v>
      </c>
      <c r="U196" s="41" t="s">
        <v>42</v>
      </c>
      <c r="V196" s="152">
        <v>0.46400000000000002</v>
      </c>
      <c r="W196" s="152">
        <f t="shared" si="21"/>
        <v>1.14144</v>
      </c>
      <c r="X196" s="152">
        <v>0</v>
      </c>
      <c r="Y196" s="152">
        <f t="shared" si="22"/>
        <v>0</v>
      </c>
      <c r="Z196" s="152">
        <v>5.3999999999999999E-2</v>
      </c>
      <c r="AA196" s="153">
        <f t="shared" si="23"/>
        <v>0.13283999999999999</v>
      </c>
      <c r="AR196" s="19" t="s">
        <v>162</v>
      </c>
      <c r="AT196" s="19" t="s">
        <v>158</v>
      </c>
      <c r="AU196" s="19" t="s">
        <v>87</v>
      </c>
      <c r="AY196" s="19" t="s">
        <v>157</v>
      </c>
      <c r="BE196" s="154">
        <f t="shared" si="24"/>
        <v>0</v>
      </c>
      <c r="BF196" s="154">
        <f t="shared" si="25"/>
        <v>0</v>
      </c>
      <c r="BG196" s="154">
        <f t="shared" si="26"/>
        <v>0</v>
      </c>
      <c r="BH196" s="154">
        <f t="shared" si="27"/>
        <v>0</v>
      </c>
      <c r="BI196" s="154">
        <f t="shared" si="28"/>
        <v>0</v>
      </c>
      <c r="BJ196" s="19" t="s">
        <v>87</v>
      </c>
      <c r="BK196" s="155">
        <f t="shared" si="29"/>
        <v>0</v>
      </c>
      <c r="BL196" s="19" t="s">
        <v>162</v>
      </c>
      <c r="BM196" s="19" t="s">
        <v>385</v>
      </c>
    </row>
    <row r="197" spans="2:65" s="1" customFormat="1" ht="25.5" customHeight="1">
      <c r="B197" s="145"/>
      <c r="C197" s="146" t="s">
        <v>386</v>
      </c>
      <c r="D197" s="146" t="s">
        <v>158</v>
      </c>
      <c r="E197" s="147" t="s">
        <v>387</v>
      </c>
      <c r="F197" s="220" t="s">
        <v>388</v>
      </c>
      <c r="G197" s="220"/>
      <c r="H197" s="220"/>
      <c r="I197" s="220"/>
      <c r="J197" s="148" t="s">
        <v>196</v>
      </c>
      <c r="K197" s="149">
        <v>15.859</v>
      </c>
      <c r="L197" s="221"/>
      <c r="M197" s="221"/>
      <c r="N197" s="221">
        <f t="shared" si="20"/>
        <v>0</v>
      </c>
      <c r="O197" s="221"/>
      <c r="P197" s="221"/>
      <c r="Q197" s="221"/>
      <c r="R197" s="150"/>
      <c r="T197" s="151" t="s">
        <v>5</v>
      </c>
      <c r="U197" s="41" t="s">
        <v>42</v>
      </c>
      <c r="V197" s="152">
        <v>1.6</v>
      </c>
      <c r="W197" s="152">
        <f t="shared" si="21"/>
        <v>25.374400000000001</v>
      </c>
      <c r="X197" s="152">
        <v>0</v>
      </c>
      <c r="Y197" s="152">
        <f t="shared" si="22"/>
        <v>0</v>
      </c>
      <c r="Z197" s="152">
        <v>7.5999999999999998E-2</v>
      </c>
      <c r="AA197" s="153">
        <f t="shared" si="23"/>
        <v>1.205284</v>
      </c>
      <c r="AR197" s="19" t="s">
        <v>162</v>
      </c>
      <c r="AT197" s="19" t="s">
        <v>158</v>
      </c>
      <c r="AU197" s="19" t="s">
        <v>87</v>
      </c>
      <c r="AY197" s="19" t="s">
        <v>157</v>
      </c>
      <c r="BE197" s="154">
        <f t="shared" si="24"/>
        <v>0</v>
      </c>
      <c r="BF197" s="154">
        <f t="shared" si="25"/>
        <v>0</v>
      </c>
      <c r="BG197" s="154">
        <f t="shared" si="26"/>
        <v>0</v>
      </c>
      <c r="BH197" s="154">
        <f t="shared" si="27"/>
        <v>0</v>
      </c>
      <c r="BI197" s="154">
        <f t="shared" si="28"/>
        <v>0</v>
      </c>
      <c r="BJ197" s="19" t="s">
        <v>87</v>
      </c>
      <c r="BK197" s="155">
        <f t="shared" si="29"/>
        <v>0</v>
      </c>
      <c r="BL197" s="19" t="s">
        <v>162</v>
      </c>
      <c r="BM197" s="19" t="s">
        <v>389</v>
      </c>
    </row>
    <row r="198" spans="2:65" s="1" customFormat="1" ht="25.5" customHeight="1">
      <c r="B198" s="145"/>
      <c r="C198" s="146" t="s">
        <v>390</v>
      </c>
      <c r="D198" s="146" t="s">
        <v>158</v>
      </c>
      <c r="E198" s="147" t="s">
        <v>391</v>
      </c>
      <c r="F198" s="220" t="s">
        <v>392</v>
      </c>
      <c r="G198" s="220"/>
      <c r="H198" s="220"/>
      <c r="I198" s="220"/>
      <c r="J198" s="148" t="s">
        <v>196</v>
      </c>
      <c r="K198" s="149">
        <v>6.3040000000000003</v>
      </c>
      <c r="L198" s="221"/>
      <c r="M198" s="221"/>
      <c r="N198" s="221">
        <f t="shared" si="20"/>
        <v>0</v>
      </c>
      <c r="O198" s="221"/>
      <c r="P198" s="221"/>
      <c r="Q198" s="221"/>
      <c r="R198" s="150"/>
      <c r="T198" s="151" t="s">
        <v>5</v>
      </c>
      <c r="U198" s="41" t="s">
        <v>42</v>
      </c>
      <c r="V198" s="152">
        <v>1.2</v>
      </c>
      <c r="W198" s="152">
        <f t="shared" si="21"/>
        <v>7.5648</v>
      </c>
      <c r="X198" s="152">
        <v>0</v>
      </c>
      <c r="Y198" s="152">
        <f t="shared" si="22"/>
        <v>0</v>
      </c>
      <c r="Z198" s="152">
        <v>6.3E-2</v>
      </c>
      <c r="AA198" s="153">
        <f t="shared" si="23"/>
        <v>0.39715200000000001</v>
      </c>
      <c r="AR198" s="19" t="s">
        <v>162</v>
      </c>
      <c r="AT198" s="19" t="s">
        <v>158</v>
      </c>
      <c r="AU198" s="19" t="s">
        <v>87</v>
      </c>
      <c r="AY198" s="19" t="s">
        <v>157</v>
      </c>
      <c r="BE198" s="154">
        <f t="shared" si="24"/>
        <v>0</v>
      </c>
      <c r="BF198" s="154">
        <f t="shared" si="25"/>
        <v>0</v>
      </c>
      <c r="BG198" s="154">
        <f t="shared" si="26"/>
        <v>0</v>
      </c>
      <c r="BH198" s="154">
        <f t="shared" si="27"/>
        <v>0</v>
      </c>
      <c r="BI198" s="154">
        <f t="shared" si="28"/>
        <v>0</v>
      </c>
      <c r="BJ198" s="19" t="s">
        <v>87</v>
      </c>
      <c r="BK198" s="155">
        <f t="shared" si="29"/>
        <v>0</v>
      </c>
      <c r="BL198" s="19" t="s">
        <v>162</v>
      </c>
      <c r="BM198" s="19" t="s">
        <v>393</v>
      </c>
    </row>
    <row r="199" spans="2:65" s="1" customFormat="1" ht="38.25" customHeight="1">
      <c r="B199" s="145"/>
      <c r="C199" s="146" t="s">
        <v>394</v>
      </c>
      <c r="D199" s="146" t="s">
        <v>158</v>
      </c>
      <c r="E199" s="147" t="s">
        <v>395</v>
      </c>
      <c r="F199" s="220" t="s">
        <v>396</v>
      </c>
      <c r="G199" s="220"/>
      <c r="H199" s="220"/>
      <c r="I199" s="220"/>
      <c r="J199" s="148" t="s">
        <v>161</v>
      </c>
      <c r="K199" s="149">
        <v>1.381</v>
      </c>
      <c r="L199" s="221"/>
      <c r="M199" s="221"/>
      <c r="N199" s="221">
        <f t="shared" si="20"/>
        <v>0</v>
      </c>
      <c r="O199" s="221"/>
      <c r="P199" s="221"/>
      <c r="Q199" s="221"/>
      <c r="R199" s="150"/>
      <c r="T199" s="151" t="s">
        <v>5</v>
      </c>
      <c r="U199" s="41" t="s">
        <v>42</v>
      </c>
      <c r="V199" s="152">
        <v>3.6269999999999998</v>
      </c>
      <c r="W199" s="152">
        <f t="shared" si="21"/>
        <v>5.0088869999999996</v>
      </c>
      <c r="X199" s="152">
        <v>0</v>
      </c>
      <c r="Y199" s="152">
        <f t="shared" si="22"/>
        <v>0</v>
      </c>
      <c r="Z199" s="152">
        <v>1.875</v>
      </c>
      <c r="AA199" s="153">
        <f t="shared" si="23"/>
        <v>2.589375</v>
      </c>
      <c r="AR199" s="19" t="s">
        <v>162</v>
      </c>
      <c r="AT199" s="19" t="s">
        <v>158</v>
      </c>
      <c r="AU199" s="19" t="s">
        <v>87</v>
      </c>
      <c r="AY199" s="19" t="s">
        <v>157</v>
      </c>
      <c r="BE199" s="154">
        <f t="shared" si="24"/>
        <v>0</v>
      </c>
      <c r="BF199" s="154">
        <f t="shared" si="25"/>
        <v>0</v>
      </c>
      <c r="BG199" s="154">
        <f t="shared" si="26"/>
        <v>0</v>
      </c>
      <c r="BH199" s="154">
        <f t="shared" si="27"/>
        <v>0</v>
      </c>
      <c r="BI199" s="154">
        <f t="shared" si="28"/>
        <v>0</v>
      </c>
      <c r="BJ199" s="19" t="s">
        <v>87</v>
      </c>
      <c r="BK199" s="155">
        <f t="shared" si="29"/>
        <v>0</v>
      </c>
      <c r="BL199" s="19" t="s">
        <v>162</v>
      </c>
      <c r="BM199" s="19" t="s">
        <v>397</v>
      </c>
    </row>
    <row r="200" spans="2:65" s="1" customFormat="1" ht="38.25" customHeight="1">
      <c r="B200" s="145"/>
      <c r="C200" s="146" t="s">
        <v>398</v>
      </c>
      <c r="D200" s="146" t="s">
        <v>158</v>
      </c>
      <c r="E200" s="147" t="s">
        <v>399</v>
      </c>
      <c r="F200" s="220" t="s">
        <v>400</v>
      </c>
      <c r="G200" s="220"/>
      <c r="H200" s="220"/>
      <c r="I200" s="220"/>
      <c r="J200" s="148" t="s">
        <v>187</v>
      </c>
      <c r="K200" s="149">
        <v>3.3</v>
      </c>
      <c r="L200" s="221"/>
      <c r="M200" s="221"/>
      <c r="N200" s="221">
        <f t="shared" si="20"/>
        <v>0</v>
      </c>
      <c r="O200" s="221"/>
      <c r="P200" s="221"/>
      <c r="Q200" s="221"/>
      <c r="R200" s="150"/>
      <c r="T200" s="151" t="s">
        <v>5</v>
      </c>
      <c r="U200" s="41" t="s">
        <v>42</v>
      </c>
      <c r="V200" s="152">
        <v>1.3169500000000001</v>
      </c>
      <c r="W200" s="152">
        <f t="shared" si="21"/>
        <v>4.3459349999999999</v>
      </c>
      <c r="X200" s="152">
        <v>0</v>
      </c>
      <c r="Y200" s="152">
        <f t="shared" si="22"/>
        <v>0</v>
      </c>
      <c r="Z200" s="152">
        <v>3.5000000000000003E-2</v>
      </c>
      <c r="AA200" s="153">
        <f t="shared" si="23"/>
        <v>0.11550000000000001</v>
      </c>
      <c r="AR200" s="19" t="s">
        <v>162</v>
      </c>
      <c r="AT200" s="19" t="s">
        <v>158</v>
      </c>
      <c r="AU200" s="19" t="s">
        <v>87</v>
      </c>
      <c r="AY200" s="19" t="s">
        <v>157</v>
      </c>
      <c r="BE200" s="154">
        <f t="shared" si="24"/>
        <v>0</v>
      </c>
      <c r="BF200" s="154">
        <f t="shared" si="25"/>
        <v>0</v>
      </c>
      <c r="BG200" s="154">
        <f t="shared" si="26"/>
        <v>0</v>
      </c>
      <c r="BH200" s="154">
        <f t="shared" si="27"/>
        <v>0</v>
      </c>
      <c r="BI200" s="154">
        <f t="shared" si="28"/>
        <v>0</v>
      </c>
      <c r="BJ200" s="19" t="s">
        <v>87</v>
      </c>
      <c r="BK200" s="155">
        <f t="shared" si="29"/>
        <v>0</v>
      </c>
      <c r="BL200" s="19" t="s">
        <v>162</v>
      </c>
      <c r="BM200" s="19" t="s">
        <v>401</v>
      </c>
    </row>
    <row r="201" spans="2:65" s="1" customFormat="1" ht="25.5" customHeight="1">
      <c r="B201" s="145"/>
      <c r="C201" s="146" t="s">
        <v>402</v>
      </c>
      <c r="D201" s="146" t="s">
        <v>158</v>
      </c>
      <c r="E201" s="147" t="s">
        <v>403</v>
      </c>
      <c r="F201" s="220" t="s">
        <v>404</v>
      </c>
      <c r="G201" s="220"/>
      <c r="H201" s="220"/>
      <c r="I201" s="220"/>
      <c r="J201" s="148" t="s">
        <v>166</v>
      </c>
      <c r="K201" s="149">
        <v>4</v>
      </c>
      <c r="L201" s="221"/>
      <c r="M201" s="221"/>
      <c r="N201" s="221">
        <f t="shared" si="20"/>
        <v>0</v>
      </c>
      <c r="O201" s="221"/>
      <c r="P201" s="221"/>
      <c r="Q201" s="221"/>
      <c r="R201" s="150"/>
      <c r="T201" s="151" t="s">
        <v>5</v>
      </c>
      <c r="U201" s="41" t="s">
        <v>42</v>
      </c>
      <c r="V201" s="152">
        <v>0.25</v>
      </c>
      <c r="W201" s="152">
        <f t="shared" si="21"/>
        <v>1</v>
      </c>
      <c r="X201" s="152">
        <v>0</v>
      </c>
      <c r="Y201" s="152">
        <f t="shared" si="22"/>
        <v>0</v>
      </c>
      <c r="Z201" s="152">
        <v>4.3999999999999997E-2</v>
      </c>
      <c r="AA201" s="153">
        <f t="shared" si="23"/>
        <v>0.17599999999999999</v>
      </c>
      <c r="AR201" s="19" t="s">
        <v>162</v>
      </c>
      <c r="AT201" s="19" t="s">
        <v>158</v>
      </c>
      <c r="AU201" s="19" t="s">
        <v>87</v>
      </c>
      <c r="AY201" s="19" t="s">
        <v>157</v>
      </c>
      <c r="BE201" s="154">
        <f t="shared" si="24"/>
        <v>0</v>
      </c>
      <c r="BF201" s="154">
        <f t="shared" si="25"/>
        <v>0</v>
      </c>
      <c r="BG201" s="154">
        <f t="shared" si="26"/>
        <v>0</v>
      </c>
      <c r="BH201" s="154">
        <f t="shared" si="27"/>
        <v>0</v>
      </c>
      <c r="BI201" s="154">
        <f t="shared" si="28"/>
        <v>0</v>
      </c>
      <c r="BJ201" s="19" t="s">
        <v>87</v>
      </c>
      <c r="BK201" s="155">
        <f t="shared" si="29"/>
        <v>0</v>
      </c>
      <c r="BL201" s="19" t="s">
        <v>162</v>
      </c>
      <c r="BM201" s="19" t="s">
        <v>405</v>
      </c>
    </row>
    <row r="202" spans="2:65" s="1" customFormat="1" ht="38.25" customHeight="1">
      <c r="B202" s="145"/>
      <c r="C202" s="146" t="s">
        <v>406</v>
      </c>
      <c r="D202" s="146" t="s">
        <v>158</v>
      </c>
      <c r="E202" s="147" t="s">
        <v>407</v>
      </c>
      <c r="F202" s="220" t="s">
        <v>408</v>
      </c>
      <c r="G202" s="220"/>
      <c r="H202" s="220"/>
      <c r="I202" s="220"/>
      <c r="J202" s="148" t="s">
        <v>196</v>
      </c>
      <c r="K202" s="149">
        <v>69.221999999999994</v>
      </c>
      <c r="L202" s="221"/>
      <c r="M202" s="221"/>
      <c r="N202" s="221">
        <f t="shared" si="20"/>
        <v>0</v>
      </c>
      <c r="O202" s="221"/>
      <c r="P202" s="221"/>
      <c r="Q202" s="221"/>
      <c r="R202" s="150"/>
      <c r="T202" s="151" t="s">
        <v>5</v>
      </c>
      <c r="U202" s="41" t="s">
        <v>42</v>
      </c>
      <c r="V202" s="152">
        <v>2.929E-2</v>
      </c>
      <c r="W202" s="152">
        <f t="shared" si="21"/>
        <v>2.0275123799999997</v>
      </c>
      <c r="X202" s="152">
        <v>0</v>
      </c>
      <c r="Y202" s="152">
        <f t="shared" si="22"/>
        <v>0</v>
      </c>
      <c r="Z202" s="152">
        <v>4.0000000000000001E-3</v>
      </c>
      <c r="AA202" s="153">
        <f t="shared" si="23"/>
        <v>0.27688799999999997</v>
      </c>
      <c r="AR202" s="19" t="s">
        <v>162</v>
      </c>
      <c r="AT202" s="19" t="s">
        <v>158</v>
      </c>
      <c r="AU202" s="19" t="s">
        <v>87</v>
      </c>
      <c r="AY202" s="19" t="s">
        <v>157</v>
      </c>
      <c r="BE202" s="154">
        <f t="shared" si="24"/>
        <v>0</v>
      </c>
      <c r="BF202" s="154">
        <f t="shared" si="25"/>
        <v>0</v>
      </c>
      <c r="BG202" s="154">
        <f t="shared" si="26"/>
        <v>0</v>
      </c>
      <c r="BH202" s="154">
        <f t="shared" si="27"/>
        <v>0</v>
      </c>
      <c r="BI202" s="154">
        <f t="shared" si="28"/>
        <v>0</v>
      </c>
      <c r="BJ202" s="19" t="s">
        <v>87</v>
      </c>
      <c r="BK202" s="155">
        <f t="shared" si="29"/>
        <v>0</v>
      </c>
      <c r="BL202" s="19" t="s">
        <v>162</v>
      </c>
      <c r="BM202" s="19" t="s">
        <v>409</v>
      </c>
    </row>
    <row r="203" spans="2:65" s="1" customFormat="1" ht="38.25" customHeight="1">
      <c r="B203" s="145"/>
      <c r="C203" s="146" t="s">
        <v>410</v>
      </c>
      <c r="D203" s="146" t="s">
        <v>158</v>
      </c>
      <c r="E203" s="147" t="s">
        <v>411</v>
      </c>
      <c r="F203" s="220" t="s">
        <v>412</v>
      </c>
      <c r="G203" s="220"/>
      <c r="H203" s="220"/>
      <c r="I203" s="220"/>
      <c r="J203" s="148" t="s">
        <v>196</v>
      </c>
      <c r="K203" s="149">
        <v>47.43</v>
      </c>
      <c r="L203" s="221"/>
      <c r="M203" s="221"/>
      <c r="N203" s="221">
        <f t="shared" si="20"/>
        <v>0</v>
      </c>
      <c r="O203" s="221"/>
      <c r="P203" s="221"/>
      <c r="Q203" s="221"/>
      <c r="R203" s="150"/>
      <c r="T203" s="151" t="s">
        <v>5</v>
      </c>
      <c r="U203" s="41" t="s">
        <v>42</v>
      </c>
      <c r="V203" s="152">
        <v>0.32217000000000001</v>
      </c>
      <c r="W203" s="152">
        <f t="shared" si="21"/>
        <v>15.2805231</v>
      </c>
      <c r="X203" s="152">
        <v>0</v>
      </c>
      <c r="Y203" s="152">
        <f t="shared" si="22"/>
        <v>0</v>
      </c>
      <c r="Z203" s="152">
        <v>0.05</v>
      </c>
      <c r="AA203" s="153">
        <f t="shared" si="23"/>
        <v>2.3715000000000002</v>
      </c>
      <c r="AR203" s="19" t="s">
        <v>162</v>
      </c>
      <c r="AT203" s="19" t="s">
        <v>158</v>
      </c>
      <c r="AU203" s="19" t="s">
        <v>87</v>
      </c>
      <c r="AY203" s="19" t="s">
        <v>157</v>
      </c>
      <c r="BE203" s="154">
        <f t="shared" si="24"/>
        <v>0</v>
      </c>
      <c r="BF203" s="154">
        <f t="shared" si="25"/>
        <v>0</v>
      </c>
      <c r="BG203" s="154">
        <f t="shared" si="26"/>
        <v>0</v>
      </c>
      <c r="BH203" s="154">
        <f t="shared" si="27"/>
        <v>0</v>
      </c>
      <c r="BI203" s="154">
        <f t="shared" si="28"/>
        <v>0</v>
      </c>
      <c r="BJ203" s="19" t="s">
        <v>87</v>
      </c>
      <c r="BK203" s="155">
        <f t="shared" si="29"/>
        <v>0</v>
      </c>
      <c r="BL203" s="19" t="s">
        <v>162</v>
      </c>
      <c r="BM203" s="19" t="s">
        <v>413</v>
      </c>
    </row>
    <row r="204" spans="2:65" s="1" customFormat="1" ht="38.25" customHeight="1">
      <c r="B204" s="145"/>
      <c r="C204" s="146" t="s">
        <v>414</v>
      </c>
      <c r="D204" s="146" t="s">
        <v>158</v>
      </c>
      <c r="E204" s="147" t="s">
        <v>415</v>
      </c>
      <c r="F204" s="220" t="s">
        <v>416</v>
      </c>
      <c r="G204" s="220"/>
      <c r="H204" s="220"/>
      <c r="I204" s="220"/>
      <c r="J204" s="148" t="s">
        <v>196</v>
      </c>
      <c r="K204" s="149">
        <v>176.41499999999999</v>
      </c>
      <c r="L204" s="221"/>
      <c r="M204" s="221"/>
      <c r="N204" s="221">
        <f t="shared" si="20"/>
        <v>0</v>
      </c>
      <c r="O204" s="221"/>
      <c r="P204" s="221"/>
      <c r="Q204" s="221"/>
      <c r="R204" s="150"/>
      <c r="T204" s="151" t="s">
        <v>5</v>
      </c>
      <c r="U204" s="41" t="s">
        <v>42</v>
      </c>
      <c r="V204" s="152">
        <v>2.929E-2</v>
      </c>
      <c r="W204" s="152">
        <f t="shared" si="21"/>
        <v>5.1671953500000001</v>
      </c>
      <c r="X204" s="152">
        <v>0</v>
      </c>
      <c r="Y204" s="152">
        <f t="shared" si="22"/>
        <v>0</v>
      </c>
      <c r="Z204" s="152">
        <v>4.0000000000000001E-3</v>
      </c>
      <c r="AA204" s="153">
        <f t="shared" si="23"/>
        <v>0.70565999999999995</v>
      </c>
      <c r="AR204" s="19" t="s">
        <v>162</v>
      </c>
      <c r="AT204" s="19" t="s">
        <v>158</v>
      </c>
      <c r="AU204" s="19" t="s">
        <v>87</v>
      </c>
      <c r="AY204" s="19" t="s">
        <v>157</v>
      </c>
      <c r="BE204" s="154">
        <f t="shared" si="24"/>
        <v>0</v>
      </c>
      <c r="BF204" s="154">
        <f t="shared" si="25"/>
        <v>0</v>
      </c>
      <c r="BG204" s="154">
        <f t="shared" si="26"/>
        <v>0</v>
      </c>
      <c r="BH204" s="154">
        <f t="shared" si="27"/>
        <v>0</v>
      </c>
      <c r="BI204" s="154">
        <f t="shared" si="28"/>
        <v>0</v>
      </c>
      <c r="BJ204" s="19" t="s">
        <v>87</v>
      </c>
      <c r="BK204" s="155">
        <f t="shared" si="29"/>
        <v>0</v>
      </c>
      <c r="BL204" s="19" t="s">
        <v>162</v>
      </c>
      <c r="BM204" s="19" t="s">
        <v>417</v>
      </c>
    </row>
    <row r="205" spans="2:65" s="1" customFormat="1" ht="38.25" customHeight="1">
      <c r="B205" s="145"/>
      <c r="C205" s="146" t="s">
        <v>418</v>
      </c>
      <c r="D205" s="146" t="s">
        <v>158</v>
      </c>
      <c r="E205" s="147" t="s">
        <v>419</v>
      </c>
      <c r="F205" s="220" t="s">
        <v>420</v>
      </c>
      <c r="G205" s="220"/>
      <c r="H205" s="220"/>
      <c r="I205" s="220"/>
      <c r="J205" s="148" t="s">
        <v>196</v>
      </c>
      <c r="K205" s="149">
        <v>86.843000000000004</v>
      </c>
      <c r="L205" s="221"/>
      <c r="M205" s="221"/>
      <c r="N205" s="221">
        <f t="shared" si="20"/>
        <v>0</v>
      </c>
      <c r="O205" s="221"/>
      <c r="P205" s="221"/>
      <c r="Q205" s="221"/>
      <c r="R205" s="150"/>
      <c r="T205" s="151" t="s">
        <v>5</v>
      </c>
      <c r="U205" s="41" t="s">
        <v>42</v>
      </c>
      <c r="V205" s="152">
        <v>0.25383</v>
      </c>
      <c r="W205" s="152">
        <f t="shared" si="21"/>
        <v>22.043358690000002</v>
      </c>
      <c r="X205" s="152">
        <v>0</v>
      </c>
      <c r="Y205" s="152">
        <f t="shared" si="22"/>
        <v>0</v>
      </c>
      <c r="Z205" s="152">
        <v>4.5999999999999999E-2</v>
      </c>
      <c r="AA205" s="153">
        <f t="shared" si="23"/>
        <v>3.9947780000000002</v>
      </c>
      <c r="AR205" s="19" t="s">
        <v>162</v>
      </c>
      <c r="AT205" s="19" t="s">
        <v>158</v>
      </c>
      <c r="AU205" s="19" t="s">
        <v>87</v>
      </c>
      <c r="AY205" s="19" t="s">
        <v>157</v>
      </c>
      <c r="BE205" s="154">
        <f t="shared" si="24"/>
        <v>0</v>
      </c>
      <c r="BF205" s="154">
        <f t="shared" si="25"/>
        <v>0</v>
      </c>
      <c r="BG205" s="154">
        <f t="shared" si="26"/>
        <v>0</v>
      </c>
      <c r="BH205" s="154">
        <f t="shared" si="27"/>
        <v>0</v>
      </c>
      <c r="BI205" s="154">
        <f t="shared" si="28"/>
        <v>0</v>
      </c>
      <c r="BJ205" s="19" t="s">
        <v>87</v>
      </c>
      <c r="BK205" s="155">
        <f t="shared" si="29"/>
        <v>0</v>
      </c>
      <c r="BL205" s="19" t="s">
        <v>162</v>
      </c>
      <c r="BM205" s="19" t="s">
        <v>421</v>
      </c>
    </row>
    <row r="206" spans="2:65" s="1" customFormat="1" ht="51" customHeight="1">
      <c r="B206" s="145"/>
      <c r="C206" s="146" t="s">
        <v>422</v>
      </c>
      <c r="D206" s="146" t="s">
        <v>158</v>
      </c>
      <c r="E206" s="147" t="s">
        <v>423</v>
      </c>
      <c r="F206" s="220" t="s">
        <v>424</v>
      </c>
      <c r="G206" s="220"/>
      <c r="H206" s="220"/>
      <c r="I206" s="220"/>
      <c r="J206" s="148" t="s">
        <v>196</v>
      </c>
      <c r="K206" s="149">
        <v>18.978999999999999</v>
      </c>
      <c r="L206" s="221"/>
      <c r="M206" s="221"/>
      <c r="N206" s="221">
        <f t="shared" si="20"/>
        <v>0</v>
      </c>
      <c r="O206" s="221"/>
      <c r="P206" s="221"/>
      <c r="Q206" s="221"/>
      <c r="R206" s="150"/>
      <c r="T206" s="151" t="s">
        <v>5</v>
      </c>
      <c r="U206" s="41" t="s">
        <v>42</v>
      </c>
      <c r="V206" s="152">
        <v>0.19525000000000001</v>
      </c>
      <c r="W206" s="152">
        <f t="shared" si="21"/>
        <v>3.7056497500000001</v>
      </c>
      <c r="X206" s="152">
        <v>0</v>
      </c>
      <c r="Y206" s="152">
        <f t="shared" si="22"/>
        <v>0</v>
      </c>
      <c r="Z206" s="152">
        <v>5.8999999999999997E-2</v>
      </c>
      <c r="AA206" s="153">
        <f t="shared" si="23"/>
        <v>1.1197609999999998</v>
      </c>
      <c r="AR206" s="19" t="s">
        <v>162</v>
      </c>
      <c r="AT206" s="19" t="s">
        <v>158</v>
      </c>
      <c r="AU206" s="19" t="s">
        <v>87</v>
      </c>
      <c r="AY206" s="19" t="s">
        <v>157</v>
      </c>
      <c r="BE206" s="154">
        <f t="shared" si="24"/>
        <v>0</v>
      </c>
      <c r="BF206" s="154">
        <f t="shared" si="25"/>
        <v>0</v>
      </c>
      <c r="BG206" s="154">
        <f t="shared" si="26"/>
        <v>0</v>
      </c>
      <c r="BH206" s="154">
        <f t="shared" si="27"/>
        <v>0</v>
      </c>
      <c r="BI206" s="154">
        <f t="shared" si="28"/>
        <v>0</v>
      </c>
      <c r="BJ206" s="19" t="s">
        <v>87</v>
      </c>
      <c r="BK206" s="155">
        <f t="shared" si="29"/>
        <v>0</v>
      </c>
      <c r="BL206" s="19" t="s">
        <v>162</v>
      </c>
      <c r="BM206" s="19" t="s">
        <v>425</v>
      </c>
    </row>
    <row r="207" spans="2:65" s="1" customFormat="1" ht="25.5" customHeight="1">
      <c r="B207" s="145"/>
      <c r="C207" s="146" t="s">
        <v>426</v>
      </c>
      <c r="D207" s="146" t="s">
        <v>158</v>
      </c>
      <c r="E207" s="147" t="s">
        <v>427</v>
      </c>
      <c r="F207" s="220" t="s">
        <v>428</v>
      </c>
      <c r="G207" s="220"/>
      <c r="H207" s="220"/>
      <c r="I207" s="220"/>
      <c r="J207" s="148" t="s">
        <v>196</v>
      </c>
      <c r="K207" s="149">
        <v>117.747</v>
      </c>
      <c r="L207" s="221"/>
      <c r="M207" s="221"/>
      <c r="N207" s="221">
        <f t="shared" si="20"/>
        <v>0</v>
      </c>
      <c r="O207" s="221"/>
      <c r="P207" s="221"/>
      <c r="Q207" s="221"/>
      <c r="R207" s="150"/>
      <c r="T207" s="151" t="s">
        <v>5</v>
      </c>
      <c r="U207" s="41" t="s">
        <v>42</v>
      </c>
      <c r="V207" s="152">
        <v>0.28399999999999997</v>
      </c>
      <c r="W207" s="152">
        <f t="shared" si="21"/>
        <v>33.440147999999994</v>
      </c>
      <c r="X207" s="152">
        <v>0</v>
      </c>
      <c r="Y207" s="152">
        <f t="shared" si="22"/>
        <v>0</v>
      </c>
      <c r="Z207" s="152">
        <v>6.8000000000000005E-2</v>
      </c>
      <c r="AA207" s="153">
        <f t="shared" si="23"/>
        <v>8.0067960000000014</v>
      </c>
      <c r="AR207" s="19" t="s">
        <v>162</v>
      </c>
      <c r="AT207" s="19" t="s">
        <v>158</v>
      </c>
      <c r="AU207" s="19" t="s">
        <v>87</v>
      </c>
      <c r="AY207" s="19" t="s">
        <v>157</v>
      </c>
      <c r="BE207" s="154">
        <f t="shared" si="24"/>
        <v>0</v>
      </c>
      <c r="BF207" s="154">
        <f t="shared" si="25"/>
        <v>0</v>
      </c>
      <c r="BG207" s="154">
        <f t="shared" si="26"/>
        <v>0</v>
      </c>
      <c r="BH207" s="154">
        <f t="shared" si="27"/>
        <v>0</v>
      </c>
      <c r="BI207" s="154">
        <f t="shared" si="28"/>
        <v>0</v>
      </c>
      <c r="BJ207" s="19" t="s">
        <v>87</v>
      </c>
      <c r="BK207" s="155">
        <f t="shared" si="29"/>
        <v>0</v>
      </c>
      <c r="BL207" s="19" t="s">
        <v>162</v>
      </c>
      <c r="BM207" s="19" t="s">
        <v>429</v>
      </c>
    </row>
    <row r="208" spans="2:65" s="1" customFormat="1" ht="38.25" customHeight="1">
      <c r="B208" s="145"/>
      <c r="C208" s="146" t="s">
        <v>430</v>
      </c>
      <c r="D208" s="146" t="s">
        <v>158</v>
      </c>
      <c r="E208" s="147" t="s">
        <v>431</v>
      </c>
      <c r="F208" s="220" t="s">
        <v>432</v>
      </c>
      <c r="G208" s="220"/>
      <c r="H208" s="220"/>
      <c r="I208" s="220"/>
      <c r="J208" s="148" t="s">
        <v>182</v>
      </c>
      <c r="K208" s="149">
        <v>60.96</v>
      </c>
      <c r="L208" s="221"/>
      <c r="M208" s="221"/>
      <c r="N208" s="221">
        <f t="shared" si="20"/>
        <v>0</v>
      </c>
      <c r="O208" s="221"/>
      <c r="P208" s="221"/>
      <c r="Q208" s="221"/>
      <c r="R208" s="150"/>
      <c r="T208" s="151" t="s">
        <v>5</v>
      </c>
      <c r="U208" s="41" t="s">
        <v>42</v>
      </c>
      <c r="V208" s="152">
        <v>0.88200000000000001</v>
      </c>
      <c r="W208" s="152">
        <f t="shared" si="21"/>
        <v>53.766719999999999</v>
      </c>
      <c r="X208" s="152">
        <v>0</v>
      </c>
      <c r="Y208" s="152">
        <f t="shared" si="22"/>
        <v>0</v>
      </c>
      <c r="Z208" s="152">
        <v>0</v>
      </c>
      <c r="AA208" s="153">
        <f t="shared" si="23"/>
        <v>0</v>
      </c>
      <c r="AR208" s="19" t="s">
        <v>162</v>
      </c>
      <c r="AT208" s="19" t="s">
        <v>158</v>
      </c>
      <c r="AU208" s="19" t="s">
        <v>87</v>
      </c>
      <c r="AY208" s="19" t="s">
        <v>157</v>
      </c>
      <c r="BE208" s="154">
        <f t="shared" si="24"/>
        <v>0</v>
      </c>
      <c r="BF208" s="154">
        <f t="shared" si="25"/>
        <v>0</v>
      </c>
      <c r="BG208" s="154">
        <f t="shared" si="26"/>
        <v>0</v>
      </c>
      <c r="BH208" s="154">
        <f t="shared" si="27"/>
        <v>0</v>
      </c>
      <c r="BI208" s="154">
        <f t="shared" si="28"/>
        <v>0</v>
      </c>
      <c r="BJ208" s="19" t="s">
        <v>87</v>
      </c>
      <c r="BK208" s="155">
        <f t="shared" si="29"/>
        <v>0</v>
      </c>
      <c r="BL208" s="19" t="s">
        <v>162</v>
      </c>
      <c r="BM208" s="19" t="s">
        <v>433</v>
      </c>
    </row>
    <row r="209" spans="2:65" s="1" customFormat="1" ht="25.5" customHeight="1">
      <c r="B209" s="145"/>
      <c r="C209" s="146" t="s">
        <v>434</v>
      </c>
      <c r="D209" s="146" t="s">
        <v>158</v>
      </c>
      <c r="E209" s="147" t="s">
        <v>435</v>
      </c>
      <c r="F209" s="220" t="s">
        <v>436</v>
      </c>
      <c r="G209" s="220"/>
      <c r="H209" s="220"/>
      <c r="I209" s="220"/>
      <c r="J209" s="148" t="s">
        <v>182</v>
      </c>
      <c r="K209" s="149">
        <v>60.96</v>
      </c>
      <c r="L209" s="221"/>
      <c r="M209" s="221"/>
      <c r="N209" s="221">
        <f t="shared" si="20"/>
        <v>0</v>
      </c>
      <c r="O209" s="221"/>
      <c r="P209" s="221"/>
      <c r="Q209" s="221"/>
      <c r="R209" s="150"/>
      <c r="T209" s="151" t="s">
        <v>5</v>
      </c>
      <c r="U209" s="41" t="s">
        <v>42</v>
      </c>
      <c r="V209" s="152">
        <v>0.59799999999999998</v>
      </c>
      <c r="W209" s="152">
        <f t="shared" si="21"/>
        <v>36.454079999999998</v>
      </c>
      <c r="X209" s="152">
        <v>0</v>
      </c>
      <c r="Y209" s="152">
        <f t="shared" si="22"/>
        <v>0</v>
      </c>
      <c r="Z209" s="152">
        <v>0</v>
      </c>
      <c r="AA209" s="153">
        <f t="shared" si="23"/>
        <v>0</v>
      </c>
      <c r="AR209" s="19" t="s">
        <v>162</v>
      </c>
      <c r="AT209" s="19" t="s">
        <v>158</v>
      </c>
      <c r="AU209" s="19" t="s">
        <v>87</v>
      </c>
      <c r="AY209" s="19" t="s">
        <v>157</v>
      </c>
      <c r="BE209" s="154">
        <f t="shared" si="24"/>
        <v>0</v>
      </c>
      <c r="BF209" s="154">
        <f t="shared" si="25"/>
        <v>0</v>
      </c>
      <c r="BG209" s="154">
        <f t="shared" si="26"/>
        <v>0</v>
      </c>
      <c r="BH209" s="154">
        <f t="shared" si="27"/>
        <v>0</v>
      </c>
      <c r="BI209" s="154">
        <f t="shared" si="28"/>
        <v>0</v>
      </c>
      <c r="BJ209" s="19" t="s">
        <v>87</v>
      </c>
      <c r="BK209" s="155">
        <f t="shared" si="29"/>
        <v>0</v>
      </c>
      <c r="BL209" s="19" t="s">
        <v>162</v>
      </c>
      <c r="BM209" s="19" t="s">
        <v>437</v>
      </c>
    </row>
    <row r="210" spans="2:65" s="1" customFormat="1" ht="25.5" customHeight="1">
      <c r="B210" s="145"/>
      <c r="C210" s="146" t="s">
        <v>438</v>
      </c>
      <c r="D210" s="146" t="s">
        <v>158</v>
      </c>
      <c r="E210" s="147" t="s">
        <v>439</v>
      </c>
      <c r="F210" s="220" t="s">
        <v>440</v>
      </c>
      <c r="G210" s="220"/>
      <c r="H210" s="220"/>
      <c r="I210" s="220"/>
      <c r="J210" s="148" t="s">
        <v>182</v>
      </c>
      <c r="K210" s="149">
        <v>853.44</v>
      </c>
      <c r="L210" s="221"/>
      <c r="M210" s="221"/>
      <c r="N210" s="221">
        <f t="shared" si="20"/>
        <v>0</v>
      </c>
      <c r="O210" s="221"/>
      <c r="P210" s="221"/>
      <c r="Q210" s="221"/>
      <c r="R210" s="150"/>
      <c r="T210" s="151" t="s">
        <v>5</v>
      </c>
      <c r="U210" s="41" t="s">
        <v>42</v>
      </c>
      <c r="V210" s="152">
        <v>7.0000000000000001E-3</v>
      </c>
      <c r="W210" s="152">
        <f t="shared" si="21"/>
        <v>5.9740800000000007</v>
      </c>
      <c r="X210" s="152">
        <v>0</v>
      </c>
      <c r="Y210" s="152">
        <f t="shared" si="22"/>
        <v>0</v>
      </c>
      <c r="Z210" s="152">
        <v>0</v>
      </c>
      <c r="AA210" s="153">
        <f t="shared" si="23"/>
        <v>0</v>
      </c>
      <c r="AR210" s="19" t="s">
        <v>162</v>
      </c>
      <c r="AT210" s="19" t="s">
        <v>158</v>
      </c>
      <c r="AU210" s="19" t="s">
        <v>87</v>
      </c>
      <c r="AY210" s="19" t="s">
        <v>157</v>
      </c>
      <c r="BE210" s="154">
        <f t="shared" si="24"/>
        <v>0</v>
      </c>
      <c r="BF210" s="154">
        <f t="shared" si="25"/>
        <v>0</v>
      </c>
      <c r="BG210" s="154">
        <f t="shared" si="26"/>
        <v>0</v>
      </c>
      <c r="BH210" s="154">
        <f t="shared" si="27"/>
        <v>0</v>
      </c>
      <c r="BI210" s="154">
        <f t="shared" si="28"/>
        <v>0</v>
      </c>
      <c r="BJ210" s="19" t="s">
        <v>87</v>
      </c>
      <c r="BK210" s="155">
        <f t="shared" si="29"/>
        <v>0</v>
      </c>
      <c r="BL210" s="19" t="s">
        <v>162</v>
      </c>
      <c r="BM210" s="19" t="s">
        <v>441</v>
      </c>
    </row>
    <row r="211" spans="2:65" s="1" customFormat="1" ht="25.5" customHeight="1">
      <c r="B211" s="145"/>
      <c r="C211" s="146" t="s">
        <v>442</v>
      </c>
      <c r="D211" s="146" t="s">
        <v>158</v>
      </c>
      <c r="E211" s="147" t="s">
        <v>443</v>
      </c>
      <c r="F211" s="220" t="s">
        <v>444</v>
      </c>
      <c r="G211" s="220"/>
      <c r="H211" s="220"/>
      <c r="I211" s="220"/>
      <c r="J211" s="148" t="s">
        <v>182</v>
      </c>
      <c r="K211" s="149">
        <v>60.96</v>
      </c>
      <c r="L211" s="221"/>
      <c r="M211" s="221"/>
      <c r="N211" s="221">
        <f t="shared" si="20"/>
        <v>0</v>
      </c>
      <c r="O211" s="221"/>
      <c r="P211" s="221"/>
      <c r="Q211" s="221"/>
      <c r="R211" s="150"/>
      <c r="T211" s="151" t="s">
        <v>5</v>
      </c>
      <c r="U211" s="41" t="s">
        <v>42</v>
      </c>
      <c r="V211" s="152">
        <v>0.89</v>
      </c>
      <c r="W211" s="152">
        <f t="shared" si="21"/>
        <v>54.254400000000004</v>
      </c>
      <c r="X211" s="152">
        <v>0</v>
      </c>
      <c r="Y211" s="152">
        <f t="shared" si="22"/>
        <v>0</v>
      </c>
      <c r="Z211" s="152">
        <v>0</v>
      </c>
      <c r="AA211" s="153">
        <f t="shared" si="23"/>
        <v>0</v>
      </c>
      <c r="AR211" s="19" t="s">
        <v>162</v>
      </c>
      <c r="AT211" s="19" t="s">
        <v>158</v>
      </c>
      <c r="AU211" s="19" t="s">
        <v>87</v>
      </c>
      <c r="AY211" s="19" t="s">
        <v>157</v>
      </c>
      <c r="BE211" s="154">
        <f t="shared" si="24"/>
        <v>0</v>
      </c>
      <c r="BF211" s="154">
        <f t="shared" si="25"/>
        <v>0</v>
      </c>
      <c r="BG211" s="154">
        <f t="shared" si="26"/>
        <v>0</v>
      </c>
      <c r="BH211" s="154">
        <f t="shared" si="27"/>
        <v>0</v>
      </c>
      <c r="BI211" s="154">
        <f t="shared" si="28"/>
        <v>0</v>
      </c>
      <c r="BJ211" s="19" t="s">
        <v>87</v>
      </c>
      <c r="BK211" s="155">
        <f t="shared" si="29"/>
        <v>0</v>
      </c>
      <c r="BL211" s="19" t="s">
        <v>162</v>
      </c>
      <c r="BM211" s="19" t="s">
        <v>445</v>
      </c>
    </row>
    <row r="212" spans="2:65" s="1" customFormat="1" ht="38.25" customHeight="1">
      <c r="B212" s="145"/>
      <c r="C212" s="146" t="s">
        <v>446</v>
      </c>
      <c r="D212" s="146" t="s">
        <v>158</v>
      </c>
      <c r="E212" s="147" t="s">
        <v>447</v>
      </c>
      <c r="F212" s="220" t="s">
        <v>448</v>
      </c>
      <c r="G212" s="220"/>
      <c r="H212" s="220"/>
      <c r="I212" s="220"/>
      <c r="J212" s="148" t="s">
        <v>182</v>
      </c>
      <c r="K212" s="149">
        <v>60.96</v>
      </c>
      <c r="L212" s="221"/>
      <c r="M212" s="221"/>
      <c r="N212" s="221">
        <f t="shared" si="20"/>
        <v>0</v>
      </c>
      <c r="O212" s="221"/>
      <c r="P212" s="221"/>
      <c r="Q212" s="221"/>
      <c r="R212" s="150"/>
      <c r="T212" s="151" t="s">
        <v>5</v>
      </c>
      <c r="U212" s="41" t="s">
        <v>42</v>
      </c>
      <c r="V212" s="152">
        <v>0.26300000000000001</v>
      </c>
      <c r="W212" s="152">
        <f t="shared" si="21"/>
        <v>16.03248</v>
      </c>
      <c r="X212" s="152">
        <v>0</v>
      </c>
      <c r="Y212" s="152">
        <f t="shared" si="22"/>
        <v>0</v>
      </c>
      <c r="Z212" s="152">
        <v>0</v>
      </c>
      <c r="AA212" s="153">
        <f t="shared" si="23"/>
        <v>0</v>
      </c>
      <c r="AR212" s="19" t="s">
        <v>162</v>
      </c>
      <c r="AT212" s="19" t="s">
        <v>158</v>
      </c>
      <c r="AU212" s="19" t="s">
        <v>87</v>
      </c>
      <c r="AY212" s="19" t="s">
        <v>157</v>
      </c>
      <c r="BE212" s="154">
        <f t="shared" si="24"/>
        <v>0</v>
      </c>
      <c r="BF212" s="154">
        <f t="shared" si="25"/>
        <v>0</v>
      </c>
      <c r="BG212" s="154">
        <f t="shared" si="26"/>
        <v>0</v>
      </c>
      <c r="BH212" s="154">
        <f t="shared" si="27"/>
        <v>0</v>
      </c>
      <c r="BI212" s="154">
        <f t="shared" si="28"/>
        <v>0</v>
      </c>
      <c r="BJ212" s="19" t="s">
        <v>87</v>
      </c>
      <c r="BK212" s="155">
        <f t="shared" si="29"/>
        <v>0</v>
      </c>
      <c r="BL212" s="19" t="s">
        <v>162</v>
      </c>
      <c r="BM212" s="19" t="s">
        <v>449</v>
      </c>
    </row>
    <row r="213" spans="2:65" s="1" customFormat="1" ht="25.5" customHeight="1">
      <c r="B213" s="145"/>
      <c r="C213" s="146" t="s">
        <v>450</v>
      </c>
      <c r="D213" s="146" t="s">
        <v>158</v>
      </c>
      <c r="E213" s="147" t="s">
        <v>451</v>
      </c>
      <c r="F213" s="220" t="s">
        <v>452</v>
      </c>
      <c r="G213" s="220"/>
      <c r="H213" s="220"/>
      <c r="I213" s="220"/>
      <c r="J213" s="148" t="s">
        <v>182</v>
      </c>
      <c r="K213" s="149">
        <v>60.96</v>
      </c>
      <c r="L213" s="221"/>
      <c r="M213" s="221"/>
      <c r="N213" s="221">
        <f t="shared" si="20"/>
        <v>0</v>
      </c>
      <c r="O213" s="221"/>
      <c r="P213" s="221"/>
      <c r="Q213" s="221"/>
      <c r="R213" s="150"/>
      <c r="T213" s="151" t="s">
        <v>5</v>
      </c>
      <c r="U213" s="41" t="s">
        <v>42</v>
      </c>
      <c r="V213" s="152">
        <v>0</v>
      </c>
      <c r="W213" s="152">
        <f t="shared" si="21"/>
        <v>0</v>
      </c>
      <c r="X213" s="152">
        <v>0</v>
      </c>
      <c r="Y213" s="152">
        <f t="shared" si="22"/>
        <v>0</v>
      </c>
      <c r="Z213" s="152">
        <v>0</v>
      </c>
      <c r="AA213" s="153">
        <f t="shared" si="23"/>
        <v>0</v>
      </c>
      <c r="AR213" s="19" t="s">
        <v>162</v>
      </c>
      <c r="AT213" s="19" t="s">
        <v>158</v>
      </c>
      <c r="AU213" s="19" t="s">
        <v>87</v>
      </c>
      <c r="AY213" s="19" t="s">
        <v>157</v>
      </c>
      <c r="BE213" s="154">
        <f t="shared" si="24"/>
        <v>0</v>
      </c>
      <c r="BF213" s="154">
        <f t="shared" si="25"/>
        <v>0</v>
      </c>
      <c r="BG213" s="154">
        <f t="shared" si="26"/>
        <v>0</v>
      </c>
      <c r="BH213" s="154">
        <f t="shared" si="27"/>
        <v>0</v>
      </c>
      <c r="BI213" s="154">
        <f t="shared" si="28"/>
        <v>0</v>
      </c>
      <c r="BJ213" s="19" t="s">
        <v>87</v>
      </c>
      <c r="BK213" s="155">
        <f t="shared" si="29"/>
        <v>0</v>
      </c>
      <c r="BL213" s="19" t="s">
        <v>162</v>
      </c>
      <c r="BM213" s="19" t="s">
        <v>453</v>
      </c>
    </row>
    <row r="214" spans="2:65" s="10" customFormat="1" ht="29.85" customHeight="1">
      <c r="B214" s="134"/>
      <c r="C214" s="135"/>
      <c r="D214" s="144" t="s">
        <v>124</v>
      </c>
      <c r="E214" s="144"/>
      <c r="F214" s="144"/>
      <c r="G214" s="144"/>
      <c r="H214" s="144"/>
      <c r="I214" s="144"/>
      <c r="J214" s="144"/>
      <c r="K214" s="144"/>
      <c r="L214" s="144"/>
      <c r="M214" s="144"/>
      <c r="N214" s="207">
        <f>BK214</f>
        <v>0</v>
      </c>
      <c r="O214" s="208"/>
      <c r="P214" s="208"/>
      <c r="Q214" s="208"/>
      <c r="R214" s="137"/>
      <c r="T214" s="138"/>
      <c r="U214" s="135"/>
      <c r="V214" s="135"/>
      <c r="W214" s="139">
        <f>W215</f>
        <v>136.68664800000002</v>
      </c>
      <c r="X214" s="135"/>
      <c r="Y214" s="139">
        <f>Y215</f>
        <v>0</v>
      </c>
      <c r="Z214" s="135"/>
      <c r="AA214" s="140">
        <f>AA215</f>
        <v>0</v>
      </c>
      <c r="AR214" s="141" t="s">
        <v>82</v>
      </c>
      <c r="AT214" s="142" t="s">
        <v>74</v>
      </c>
      <c r="AU214" s="142" t="s">
        <v>82</v>
      </c>
      <c r="AY214" s="141" t="s">
        <v>157</v>
      </c>
      <c r="BK214" s="143">
        <f>BK215</f>
        <v>0</v>
      </c>
    </row>
    <row r="215" spans="2:65" s="1" customFormat="1" ht="38.25" customHeight="1">
      <c r="B215" s="145"/>
      <c r="C215" s="146" t="s">
        <v>454</v>
      </c>
      <c r="D215" s="146" t="s">
        <v>158</v>
      </c>
      <c r="E215" s="147" t="s">
        <v>455</v>
      </c>
      <c r="F215" s="220" t="s">
        <v>456</v>
      </c>
      <c r="G215" s="220"/>
      <c r="H215" s="220"/>
      <c r="I215" s="220"/>
      <c r="J215" s="148" t="s">
        <v>182</v>
      </c>
      <c r="K215" s="149">
        <v>55.496000000000002</v>
      </c>
      <c r="L215" s="221"/>
      <c r="M215" s="221"/>
      <c r="N215" s="221">
        <f>ROUND(L215*K215,3)</f>
        <v>0</v>
      </c>
      <c r="O215" s="221"/>
      <c r="P215" s="221"/>
      <c r="Q215" s="221"/>
      <c r="R215" s="150"/>
      <c r="T215" s="151" t="s">
        <v>5</v>
      </c>
      <c r="U215" s="41" t="s">
        <v>42</v>
      </c>
      <c r="V215" s="152">
        <v>2.4630000000000001</v>
      </c>
      <c r="W215" s="152">
        <f>V215*K215</f>
        <v>136.68664800000002</v>
      </c>
      <c r="X215" s="152">
        <v>0</v>
      </c>
      <c r="Y215" s="152">
        <f>X215*K215</f>
        <v>0</v>
      </c>
      <c r="Z215" s="152">
        <v>0</v>
      </c>
      <c r="AA215" s="153">
        <f>Z215*K215</f>
        <v>0</v>
      </c>
      <c r="AR215" s="19" t="s">
        <v>162</v>
      </c>
      <c r="AT215" s="19" t="s">
        <v>158</v>
      </c>
      <c r="AU215" s="19" t="s">
        <v>87</v>
      </c>
      <c r="AY215" s="19" t="s">
        <v>157</v>
      </c>
      <c r="BE215" s="154">
        <f>IF(U215="základná",N215,0)</f>
        <v>0</v>
      </c>
      <c r="BF215" s="154">
        <f>IF(U215="znížená",N215,0)</f>
        <v>0</v>
      </c>
      <c r="BG215" s="154">
        <f>IF(U215="zákl. prenesená",N215,0)</f>
        <v>0</v>
      </c>
      <c r="BH215" s="154">
        <f>IF(U215="zníž. prenesená",N215,0)</f>
        <v>0</v>
      </c>
      <c r="BI215" s="154">
        <f>IF(U215="nulová",N215,0)</f>
        <v>0</v>
      </c>
      <c r="BJ215" s="19" t="s">
        <v>87</v>
      </c>
      <c r="BK215" s="155">
        <f>ROUND(L215*K215,3)</f>
        <v>0</v>
      </c>
      <c r="BL215" s="19" t="s">
        <v>162</v>
      </c>
      <c r="BM215" s="19" t="s">
        <v>457</v>
      </c>
    </row>
    <row r="216" spans="2:65" s="10" customFormat="1" ht="37.35" customHeight="1">
      <c r="B216" s="134"/>
      <c r="C216" s="135"/>
      <c r="D216" s="136" t="s">
        <v>125</v>
      </c>
      <c r="E216" s="136"/>
      <c r="F216" s="136"/>
      <c r="G216" s="136"/>
      <c r="H216" s="136"/>
      <c r="I216" s="136"/>
      <c r="J216" s="136"/>
      <c r="K216" s="136"/>
      <c r="L216" s="136"/>
      <c r="M216" s="136"/>
      <c r="N216" s="218">
        <f>BK216</f>
        <v>0</v>
      </c>
      <c r="O216" s="219"/>
      <c r="P216" s="219"/>
      <c r="Q216" s="219"/>
      <c r="R216" s="137"/>
      <c r="T216" s="138"/>
      <c r="U216" s="135"/>
      <c r="V216" s="135"/>
      <c r="W216" s="139">
        <f>W217+W231+W237+W249+W252+W261+W270+W274+W278+W304+W313+W328+W344+W352</f>
        <v>419.05237472000005</v>
      </c>
      <c r="X216" s="135"/>
      <c r="Y216" s="139">
        <f>Y217+Y231+Y237+Y249+Y252+Y261+Y270+Y274+Y278+Y304+Y313+Y328+Y344+Y352</f>
        <v>5.7805335816000003</v>
      </c>
      <c r="Z216" s="135"/>
      <c r="AA216" s="140">
        <f>AA217+AA231+AA237+AA249+AA252+AA261+AA270+AA274+AA278+AA304+AA313+AA328+AA344+AA352</f>
        <v>0.36799264000000004</v>
      </c>
      <c r="AR216" s="141" t="s">
        <v>87</v>
      </c>
      <c r="AT216" s="142" t="s">
        <v>74</v>
      </c>
      <c r="AU216" s="142" t="s">
        <v>75</v>
      </c>
      <c r="AY216" s="141" t="s">
        <v>157</v>
      </c>
      <c r="BK216" s="143">
        <f>BK217+BK231+BK237+BK249+BK252+BK261+BK270+BK274+BK278+BK304+BK313+BK328+BK344+BK352</f>
        <v>0</v>
      </c>
    </row>
    <row r="217" spans="2:65" s="10" customFormat="1" ht="19.899999999999999" customHeight="1">
      <c r="B217" s="134"/>
      <c r="C217" s="135"/>
      <c r="D217" s="144" t="s">
        <v>126</v>
      </c>
      <c r="E217" s="144"/>
      <c r="F217" s="144"/>
      <c r="G217" s="144"/>
      <c r="H217" s="144"/>
      <c r="I217" s="144"/>
      <c r="J217" s="144"/>
      <c r="K217" s="144"/>
      <c r="L217" s="144"/>
      <c r="M217" s="144"/>
      <c r="N217" s="216">
        <f>BK217</f>
        <v>0</v>
      </c>
      <c r="O217" s="217"/>
      <c r="P217" s="217"/>
      <c r="Q217" s="217"/>
      <c r="R217" s="137"/>
      <c r="T217" s="138"/>
      <c r="U217" s="135"/>
      <c r="V217" s="135"/>
      <c r="W217" s="139">
        <f>SUM(W218:W230)</f>
        <v>21.92809712</v>
      </c>
      <c r="X217" s="135"/>
      <c r="Y217" s="139">
        <f>SUM(Y218:Y230)</f>
        <v>0.57276771119999992</v>
      </c>
      <c r="Z217" s="135"/>
      <c r="AA217" s="140">
        <f>SUM(AA218:AA230)</f>
        <v>0</v>
      </c>
      <c r="AR217" s="141" t="s">
        <v>87</v>
      </c>
      <c r="AT217" s="142" t="s">
        <v>74</v>
      </c>
      <c r="AU217" s="142" t="s">
        <v>82</v>
      </c>
      <c r="AY217" s="141" t="s">
        <v>157</v>
      </c>
      <c r="BK217" s="143">
        <f>SUM(BK218:BK230)</f>
        <v>0</v>
      </c>
    </row>
    <row r="218" spans="2:65" s="1" customFormat="1" ht="38.25" customHeight="1">
      <c r="B218" s="145"/>
      <c r="C218" s="146" t="s">
        <v>458</v>
      </c>
      <c r="D218" s="146" t="s">
        <v>158</v>
      </c>
      <c r="E218" s="147" t="s">
        <v>459</v>
      </c>
      <c r="F218" s="220" t="s">
        <v>460</v>
      </c>
      <c r="G218" s="220"/>
      <c r="H218" s="220"/>
      <c r="I218" s="220"/>
      <c r="J218" s="148" t="s">
        <v>196</v>
      </c>
      <c r="K218" s="149">
        <v>79.7</v>
      </c>
      <c r="L218" s="221"/>
      <c r="M218" s="221"/>
      <c r="N218" s="221">
        <f t="shared" ref="N218:N230" si="30">ROUND(L218*K218,3)</f>
        <v>0</v>
      </c>
      <c r="O218" s="221"/>
      <c r="P218" s="221"/>
      <c r="Q218" s="221"/>
      <c r="R218" s="150"/>
      <c r="T218" s="151" t="s">
        <v>5</v>
      </c>
      <c r="U218" s="41" t="s">
        <v>42</v>
      </c>
      <c r="V218" s="152">
        <v>1.303E-2</v>
      </c>
      <c r="W218" s="152">
        <f t="shared" ref="W218:W230" si="31">V218*K218</f>
        <v>1.0384910000000001</v>
      </c>
      <c r="X218" s="152">
        <v>0</v>
      </c>
      <c r="Y218" s="152">
        <f t="shared" ref="Y218:Y230" si="32">X218*K218</f>
        <v>0</v>
      </c>
      <c r="Z218" s="152">
        <v>0</v>
      </c>
      <c r="AA218" s="153">
        <f t="shared" ref="AA218:AA230" si="33">Z218*K218</f>
        <v>0</v>
      </c>
      <c r="AR218" s="19" t="s">
        <v>222</v>
      </c>
      <c r="AT218" s="19" t="s">
        <v>158</v>
      </c>
      <c r="AU218" s="19" t="s">
        <v>87</v>
      </c>
      <c r="AY218" s="19" t="s">
        <v>157</v>
      </c>
      <c r="BE218" s="154">
        <f t="shared" ref="BE218:BE230" si="34">IF(U218="základná",N218,0)</f>
        <v>0</v>
      </c>
      <c r="BF218" s="154">
        <f t="shared" ref="BF218:BF230" si="35">IF(U218="znížená",N218,0)</f>
        <v>0</v>
      </c>
      <c r="BG218" s="154">
        <f t="shared" ref="BG218:BG230" si="36">IF(U218="zákl. prenesená",N218,0)</f>
        <v>0</v>
      </c>
      <c r="BH218" s="154">
        <f t="shared" ref="BH218:BH230" si="37">IF(U218="zníž. prenesená",N218,0)</f>
        <v>0</v>
      </c>
      <c r="BI218" s="154">
        <f t="shared" ref="BI218:BI230" si="38">IF(U218="nulová",N218,0)</f>
        <v>0</v>
      </c>
      <c r="BJ218" s="19" t="s">
        <v>87</v>
      </c>
      <c r="BK218" s="155">
        <f t="shared" ref="BK218:BK230" si="39">ROUND(L218*K218,3)</f>
        <v>0</v>
      </c>
      <c r="BL218" s="19" t="s">
        <v>222</v>
      </c>
      <c r="BM218" s="19" t="s">
        <v>461</v>
      </c>
    </row>
    <row r="219" spans="2:65" s="1" customFormat="1" ht="25.5" customHeight="1">
      <c r="B219" s="145"/>
      <c r="C219" s="156" t="s">
        <v>462</v>
      </c>
      <c r="D219" s="156" t="s">
        <v>298</v>
      </c>
      <c r="E219" s="157" t="s">
        <v>463</v>
      </c>
      <c r="F219" s="222" t="s">
        <v>464</v>
      </c>
      <c r="G219" s="222"/>
      <c r="H219" s="222"/>
      <c r="I219" s="222"/>
      <c r="J219" s="158" t="s">
        <v>182</v>
      </c>
      <c r="K219" s="159">
        <v>2.4E-2</v>
      </c>
      <c r="L219" s="223"/>
      <c r="M219" s="223"/>
      <c r="N219" s="223">
        <f t="shared" si="30"/>
        <v>0</v>
      </c>
      <c r="O219" s="221"/>
      <c r="P219" s="221"/>
      <c r="Q219" s="221"/>
      <c r="R219" s="150"/>
      <c r="T219" s="151" t="s">
        <v>5</v>
      </c>
      <c r="U219" s="41" t="s">
        <v>42</v>
      </c>
      <c r="V219" s="152">
        <v>0</v>
      </c>
      <c r="W219" s="152">
        <f t="shared" si="31"/>
        <v>0</v>
      </c>
      <c r="X219" s="152">
        <v>1</v>
      </c>
      <c r="Y219" s="152">
        <f t="shared" si="32"/>
        <v>2.4E-2</v>
      </c>
      <c r="Z219" s="152">
        <v>0</v>
      </c>
      <c r="AA219" s="153">
        <f t="shared" si="33"/>
        <v>0</v>
      </c>
      <c r="AR219" s="19" t="s">
        <v>285</v>
      </c>
      <c r="AT219" s="19" t="s">
        <v>298</v>
      </c>
      <c r="AU219" s="19" t="s">
        <v>87</v>
      </c>
      <c r="AY219" s="19" t="s">
        <v>157</v>
      </c>
      <c r="BE219" s="154">
        <f t="shared" si="34"/>
        <v>0</v>
      </c>
      <c r="BF219" s="154">
        <f t="shared" si="35"/>
        <v>0</v>
      </c>
      <c r="BG219" s="154">
        <f t="shared" si="36"/>
        <v>0</v>
      </c>
      <c r="BH219" s="154">
        <f t="shared" si="37"/>
        <v>0</v>
      </c>
      <c r="BI219" s="154">
        <f t="shared" si="38"/>
        <v>0</v>
      </c>
      <c r="BJ219" s="19" t="s">
        <v>87</v>
      </c>
      <c r="BK219" s="155">
        <f t="shared" si="39"/>
        <v>0</v>
      </c>
      <c r="BL219" s="19" t="s">
        <v>222</v>
      </c>
      <c r="BM219" s="19" t="s">
        <v>465</v>
      </c>
    </row>
    <row r="220" spans="2:65" s="1" customFormat="1" ht="38.25" customHeight="1">
      <c r="B220" s="145"/>
      <c r="C220" s="146" t="s">
        <v>466</v>
      </c>
      <c r="D220" s="146" t="s">
        <v>158</v>
      </c>
      <c r="E220" s="147" t="s">
        <v>467</v>
      </c>
      <c r="F220" s="220" t="s">
        <v>468</v>
      </c>
      <c r="G220" s="220"/>
      <c r="H220" s="220"/>
      <c r="I220" s="220"/>
      <c r="J220" s="148" t="s">
        <v>196</v>
      </c>
      <c r="K220" s="149">
        <v>9.42</v>
      </c>
      <c r="L220" s="221"/>
      <c r="M220" s="221"/>
      <c r="N220" s="221">
        <f t="shared" si="30"/>
        <v>0</v>
      </c>
      <c r="O220" s="221"/>
      <c r="P220" s="221"/>
      <c r="Q220" s="221"/>
      <c r="R220" s="150"/>
      <c r="T220" s="151" t="s">
        <v>5</v>
      </c>
      <c r="U220" s="41" t="s">
        <v>42</v>
      </c>
      <c r="V220" s="152">
        <v>1.6029999999999999E-2</v>
      </c>
      <c r="W220" s="152">
        <f t="shared" si="31"/>
        <v>0.15100259999999999</v>
      </c>
      <c r="X220" s="152">
        <v>0</v>
      </c>
      <c r="Y220" s="152">
        <f t="shared" si="32"/>
        <v>0</v>
      </c>
      <c r="Z220" s="152">
        <v>0</v>
      </c>
      <c r="AA220" s="153">
        <f t="shared" si="33"/>
        <v>0</v>
      </c>
      <c r="AR220" s="19" t="s">
        <v>222</v>
      </c>
      <c r="AT220" s="19" t="s">
        <v>158</v>
      </c>
      <c r="AU220" s="19" t="s">
        <v>87</v>
      </c>
      <c r="AY220" s="19" t="s">
        <v>157</v>
      </c>
      <c r="BE220" s="154">
        <f t="shared" si="34"/>
        <v>0</v>
      </c>
      <c r="BF220" s="154">
        <f t="shared" si="35"/>
        <v>0</v>
      </c>
      <c r="BG220" s="154">
        <f t="shared" si="36"/>
        <v>0</v>
      </c>
      <c r="BH220" s="154">
        <f t="shared" si="37"/>
        <v>0</v>
      </c>
      <c r="BI220" s="154">
        <f t="shared" si="38"/>
        <v>0</v>
      </c>
      <c r="BJ220" s="19" t="s">
        <v>87</v>
      </c>
      <c r="BK220" s="155">
        <f t="shared" si="39"/>
        <v>0</v>
      </c>
      <c r="BL220" s="19" t="s">
        <v>222</v>
      </c>
      <c r="BM220" s="19" t="s">
        <v>469</v>
      </c>
    </row>
    <row r="221" spans="2:65" s="1" customFormat="1" ht="25.5" customHeight="1">
      <c r="B221" s="145"/>
      <c r="C221" s="156" t="s">
        <v>470</v>
      </c>
      <c r="D221" s="156" t="s">
        <v>298</v>
      </c>
      <c r="E221" s="157" t="s">
        <v>463</v>
      </c>
      <c r="F221" s="222" t="s">
        <v>464</v>
      </c>
      <c r="G221" s="222"/>
      <c r="H221" s="222"/>
      <c r="I221" s="222"/>
      <c r="J221" s="158" t="s">
        <v>182</v>
      </c>
      <c r="K221" s="159">
        <v>4.0000000000000001E-3</v>
      </c>
      <c r="L221" s="223"/>
      <c r="M221" s="223"/>
      <c r="N221" s="223">
        <f t="shared" si="30"/>
        <v>0</v>
      </c>
      <c r="O221" s="221"/>
      <c r="P221" s="221"/>
      <c r="Q221" s="221"/>
      <c r="R221" s="150"/>
      <c r="T221" s="151" t="s">
        <v>5</v>
      </c>
      <c r="U221" s="41" t="s">
        <v>42</v>
      </c>
      <c r="V221" s="152">
        <v>0</v>
      </c>
      <c r="W221" s="152">
        <f t="shared" si="31"/>
        <v>0</v>
      </c>
      <c r="X221" s="152">
        <v>1</v>
      </c>
      <c r="Y221" s="152">
        <f t="shared" si="32"/>
        <v>4.0000000000000001E-3</v>
      </c>
      <c r="Z221" s="152">
        <v>0</v>
      </c>
      <c r="AA221" s="153">
        <f t="shared" si="33"/>
        <v>0</v>
      </c>
      <c r="AR221" s="19" t="s">
        <v>285</v>
      </c>
      <c r="AT221" s="19" t="s">
        <v>298</v>
      </c>
      <c r="AU221" s="19" t="s">
        <v>87</v>
      </c>
      <c r="AY221" s="19" t="s">
        <v>157</v>
      </c>
      <c r="BE221" s="154">
        <f t="shared" si="34"/>
        <v>0</v>
      </c>
      <c r="BF221" s="154">
        <f t="shared" si="35"/>
        <v>0</v>
      </c>
      <c r="BG221" s="154">
        <f t="shared" si="36"/>
        <v>0</v>
      </c>
      <c r="BH221" s="154">
        <f t="shared" si="37"/>
        <v>0</v>
      </c>
      <c r="BI221" s="154">
        <f t="shared" si="38"/>
        <v>0</v>
      </c>
      <c r="BJ221" s="19" t="s">
        <v>87</v>
      </c>
      <c r="BK221" s="155">
        <f t="shared" si="39"/>
        <v>0</v>
      </c>
      <c r="BL221" s="19" t="s">
        <v>222</v>
      </c>
      <c r="BM221" s="19" t="s">
        <v>471</v>
      </c>
    </row>
    <row r="222" spans="2:65" s="1" customFormat="1" ht="38.25" customHeight="1">
      <c r="B222" s="145"/>
      <c r="C222" s="146" t="s">
        <v>472</v>
      </c>
      <c r="D222" s="146" t="s">
        <v>158</v>
      </c>
      <c r="E222" s="147" t="s">
        <v>473</v>
      </c>
      <c r="F222" s="220" t="s">
        <v>474</v>
      </c>
      <c r="G222" s="220"/>
      <c r="H222" s="220"/>
      <c r="I222" s="220"/>
      <c r="J222" s="148" t="s">
        <v>196</v>
      </c>
      <c r="K222" s="149">
        <v>79.7</v>
      </c>
      <c r="L222" s="221"/>
      <c r="M222" s="221"/>
      <c r="N222" s="221">
        <f t="shared" si="30"/>
        <v>0</v>
      </c>
      <c r="O222" s="221"/>
      <c r="P222" s="221"/>
      <c r="Q222" s="221"/>
      <c r="R222" s="150"/>
      <c r="T222" s="151" t="s">
        <v>5</v>
      </c>
      <c r="U222" s="41" t="s">
        <v>42</v>
      </c>
      <c r="V222" s="152">
        <v>0.21099000000000001</v>
      </c>
      <c r="W222" s="152">
        <f t="shared" si="31"/>
        <v>16.815903000000002</v>
      </c>
      <c r="X222" s="152">
        <v>5.4226000000000003E-4</v>
      </c>
      <c r="Y222" s="152">
        <f t="shared" si="32"/>
        <v>4.3218122000000005E-2</v>
      </c>
      <c r="Z222" s="152">
        <v>0</v>
      </c>
      <c r="AA222" s="153">
        <f t="shared" si="33"/>
        <v>0</v>
      </c>
      <c r="AR222" s="19" t="s">
        <v>222</v>
      </c>
      <c r="AT222" s="19" t="s">
        <v>158</v>
      </c>
      <c r="AU222" s="19" t="s">
        <v>87</v>
      </c>
      <c r="AY222" s="19" t="s">
        <v>157</v>
      </c>
      <c r="BE222" s="154">
        <f t="shared" si="34"/>
        <v>0</v>
      </c>
      <c r="BF222" s="154">
        <f t="shared" si="35"/>
        <v>0</v>
      </c>
      <c r="BG222" s="154">
        <f t="shared" si="36"/>
        <v>0</v>
      </c>
      <c r="BH222" s="154">
        <f t="shared" si="37"/>
        <v>0</v>
      </c>
      <c r="BI222" s="154">
        <f t="shared" si="38"/>
        <v>0</v>
      </c>
      <c r="BJ222" s="19" t="s">
        <v>87</v>
      </c>
      <c r="BK222" s="155">
        <f t="shared" si="39"/>
        <v>0</v>
      </c>
      <c r="BL222" s="19" t="s">
        <v>222</v>
      </c>
      <c r="BM222" s="19" t="s">
        <v>475</v>
      </c>
    </row>
    <row r="223" spans="2:65" s="1" customFormat="1" ht="25.5" customHeight="1">
      <c r="B223" s="145"/>
      <c r="C223" s="156" t="s">
        <v>476</v>
      </c>
      <c r="D223" s="156" t="s">
        <v>298</v>
      </c>
      <c r="E223" s="157" t="s">
        <v>477</v>
      </c>
      <c r="F223" s="222" t="s">
        <v>478</v>
      </c>
      <c r="G223" s="222"/>
      <c r="H223" s="222"/>
      <c r="I223" s="222"/>
      <c r="J223" s="158" t="s">
        <v>196</v>
      </c>
      <c r="K223" s="159">
        <v>91.655000000000001</v>
      </c>
      <c r="L223" s="223"/>
      <c r="M223" s="223"/>
      <c r="N223" s="223">
        <f t="shared" si="30"/>
        <v>0</v>
      </c>
      <c r="O223" s="221"/>
      <c r="P223" s="221"/>
      <c r="Q223" s="221"/>
      <c r="R223" s="150"/>
      <c r="T223" s="151" t="s">
        <v>5</v>
      </c>
      <c r="U223" s="41" t="s">
        <v>42</v>
      </c>
      <c r="V223" s="152">
        <v>0</v>
      </c>
      <c r="W223" s="152">
        <f t="shared" si="31"/>
        <v>0</v>
      </c>
      <c r="X223" s="152">
        <v>4.4999999999999997E-3</v>
      </c>
      <c r="Y223" s="152">
        <f t="shared" si="32"/>
        <v>0.41244749999999997</v>
      </c>
      <c r="Z223" s="152">
        <v>0</v>
      </c>
      <c r="AA223" s="153">
        <f t="shared" si="33"/>
        <v>0</v>
      </c>
      <c r="AR223" s="19" t="s">
        <v>285</v>
      </c>
      <c r="AT223" s="19" t="s">
        <v>298</v>
      </c>
      <c r="AU223" s="19" t="s">
        <v>87</v>
      </c>
      <c r="AY223" s="19" t="s">
        <v>157</v>
      </c>
      <c r="BE223" s="154">
        <f t="shared" si="34"/>
        <v>0</v>
      </c>
      <c r="BF223" s="154">
        <f t="shared" si="35"/>
        <v>0</v>
      </c>
      <c r="BG223" s="154">
        <f t="shared" si="36"/>
        <v>0</v>
      </c>
      <c r="BH223" s="154">
        <f t="shared" si="37"/>
        <v>0</v>
      </c>
      <c r="BI223" s="154">
        <f t="shared" si="38"/>
        <v>0</v>
      </c>
      <c r="BJ223" s="19" t="s">
        <v>87</v>
      </c>
      <c r="BK223" s="155">
        <f t="shared" si="39"/>
        <v>0</v>
      </c>
      <c r="BL223" s="19" t="s">
        <v>222</v>
      </c>
      <c r="BM223" s="19" t="s">
        <v>479</v>
      </c>
    </row>
    <row r="224" spans="2:65" s="1" customFormat="1" ht="38.25" customHeight="1">
      <c r="B224" s="145"/>
      <c r="C224" s="146" t="s">
        <v>480</v>
      </c>
      <c r="D224" s="146" t="s">
        <v>158</v>
      </c>
      <c r="E224" s="147" t="s">
        <v>481</v>
      </c>
      <c r="F224" s="220" t="s">
        <v>482</v>
      </c>
      <c r="G224" s="220"/>
      <c r="H224" s="220"/>
      <c r="I224" s="220"/>
      <c r="J224" s="148" t="s">
        <v>196</v>
      </c>
      <c r="K224" s="149">
        <v>9.42</v>
      </c>
      <c r="L224" s="221"/>
      <c r="M224" s="221"/>
      <c r="N224" s="221">
        <f t="shared" si="30"/>
        <v>0</v>
      </c>
      <c r="O224" s="221"/>
      <c r="P224" s="221"/>
      <c r="Q224" s="221"/>
      <c r="R224" s="150"/>
      <c r="T224" s="151" t="s">
        <v>5</v>
      </c>
      <c r="U224" s="41" t="s">
        <v>42</v>
      </c>
      <c r="V224" s="152">
        <v>0.23100999999999999</v>
      </c>
      <c r="W224" s="152">
        <f t="shared" si="31"/>
        <v>2.1761141999999998</v>
      </c>
      <c r="X224" s="152">
        <v>5.4226000000000003E-4</v>
      </c>
      <c r="Y224" s="152">
        <f t="shared" si="32"/>
        <v>5.1080892000000006E-3</v>
      </c>
      <c r="Z224" s="152">
        <v>0</v>
      </c>
      <c r="AA224" s="153">
        <f t="shared" si="33"/>
        <v>0</v>
      </c>
      <c r="AR224" s="19" t="s">
        <v>222</v>
      </c>
      <c r="AT224" s="19" t="s">
        <v>158</v>
      </c>
      <c r="AU224" s="19" t="s">
        <v>87</v>
      </c>
      <c r="AY224" s="19" t="s">
        <v>157</v>
      </c>
      <c r="BE224" s="154">
        <f t="shared" si="34"/>
        <v>0</v>
      </c>
      <c r="BF224" s="154">
        <f t="shared" si="35"/>
        <v>0</v>
      </c>
      <c r="BG224" s="154">
        <f t="shared" si="36"/>
        <v>0</v>
      </c>
      <c r="BH224" s="154">
        <f t="shared" si="37"/>
        <v>0</v>
      </c>
      <c r="BI224" s="154">
        <f t="shared" si="38"/>
        <v>0</v>
      </c>
      <c r="BJ224" s="19" t="s">
        <v>87</v>
      </c>
      <c r="BK224" s="155">
        <f t="shared" si="39"/>
        <v>0</v>
      </c>
      <c r="BL224" s="19" t="s">
        <v>222</v>
      </c>
      <c r="BM224" s="19" t="s">
        <v>483</v>
      </c>
    </row>
    <row r="225" spans="2:65" s="1" customFormat="1" ht="25.5" customHeight="1">
      <c r="B225" s="145"/>
      <c r="C225" s="156" t="s">
        <v>484</v>
      </c>
      <c r="D225" s="156" t="s">
        <v>298</v>
      </c>
      <c r="E225" s="157" t="s">
        <v>477</v>
      </c>
      <c r="F225" s="222" t="s">
        <v>478</v>
      </c>
      <c r="G225" s="222"/>
      <c r="H225" s="222"/>
      <c r="I225" s="222"/>
      <c r="J225" s="158" t="s">
        <v>196</v>
      </c>
      <c r="K225" s="159">
        <v>11.304</v>
      </c>
      <c r="L225" s="223"/>
      <c r="M225" s="223"/>
      <c r="N225" s="223">
        <f t="shared" si="30"/>
        <v>0</v>
      </c>
      <c r="O225" s="221"/>
      <c r="P225" s="221"/>
      <c r="Q225" s="221"/>
      <c r="R225" s="150"/>
      <c r="T225" s="151" t="s">
        <v>5</v>
      </c>
      <c r="U225" s="41" t="s">
        <v>42</v>
      </c>
      <c r="V225" s="152">
        <v>0</v>
      </c>
      <c r="W225" s="152">
        <f t="shared" si="31"/>
        <v>0</v>
      </c>
      <c r="X225" s="152">
        <v>4.4999999999999997E-3</v>
      </c>
      <c r="Y225" s="152">
        <f t="shared" si="32"/>
        <v>5.0867999999999997E-2</v>
      </c>
      <c r="Z225" s="152">
        <v>0</v>
      </c>
      <c r="AA225" s="153">
        <f t="shared" si="33"/>
        <v>0</v>
      </c>
      <c r="AR225" s="19" t="s">
        <v>285</v>
      </c>
      <c r="AT225" s="19" t="s">
        <v>298</v>
      </c>
      <c r="AU225" s="19" t="s">
        <v>87</v>
      </c>
      <c r="AY225" s="19" t="s">
        <v>157</v>
      </c>
      <c r="BE225" s="154">
        <f t="shared" si="34"/>
        <v>0</v>
      </c>
      <c r="BF225" s="154">
        <f t="shared" si="35"/>
        <v>0</v>
      </c>
      <c r="BG225" s="154">
        <f t="shared" si="36"/>
        <v>0</v>
      </c>
      <c r="BH225" s="154">
        <f t="shared" si="37"/>
        <v>0</v>
      </c>
      <c r="BI225" s="154">
        <f t="shared" si="38"/>
        <v>0</v>
      </c>
      <c r="BJ225" s="19" t="s">
        <v>87</v>
      </c>
      <c r="BK225" s="155">
        <f t="shared" si="39"/>
        <v>0</v>
      </c>
      <c r="BL225" s="19" t="s">
        <v>222</v>
      </c>
      <c r="BM225" s="19" t="s">
        <v>485</v>
      </c>
    </row>
    <row r="226" spans="2:65" s="1" customFormat="1" ht="38.25" customHeight="1">
      <c r="B226" s="145"/>
      <c r="C226" s="146" t="s">
        <v>486</v>
      </c>
      <c r="D226" s="146" t="s">
        <v>158</v>
      </c>
      <c r="E226" s="147" t="s">
        <v>487</v>
      </c>
      <c r="F226" s="220" t="s">
        <v>488</v>
      </c>
      <c r="G226" s="220"/>
      <c r="H226" s="220"/>
      <c r="I226" s="220"/>
      <c r="J226" s="148" t="s">
        <v>196</v>
      </c>
      <c r="K226" s="149">
        <v>4.95</v>
      </c>
      <c r="L226" s="221"/>
      <c r="M226" s="221"/>
      <c r="N226" s="221">
        <f t="shared" si="30"/>
        <v>0</v>
      </c>
      <c r="O226" s="221"/>
      <c r="P226" s="221"/>
      <c r="Q226" s="221"/>
      <c r="R226" s="150"/>
      <c r="T226" s="151" t="s">
        <v>5</v>
      </c>
      <c r="U226" s="41" t="s">
        <v>42</v>
      </c>
      <c r="V226" s="152">
        <v>5.0119999999999998E-2</v>
      </c>
      <c r="W226" s="152">
        <f t="shared" si="31"/>
        <v>0.24809400000000001</v>
      </c>
      <c r="X226" s="152">
        <v>0</v>
      </c>
      <c r="Y226" s="152">
        <f t="shared" si="32"/>
        <v>0</v>
      </c>
      <c r="Z226" s="152">
        <v>0</v>
      </c>
      <c r="AA226" s="153">
        <f t="shared" si="33"/>
        <v>0</v>
      </c>
      <c r="AR226" s="19" t="s">
        <v>222</v>
      </c>
      <c r="AT226" s="19" t="s">
        <v>158</v>
      </c>
      <c r="AU226" s="19" t="s">
        <v>87</v>
      </c>
      <c r="AY226" s="19" t="s">
        <v>157</v>
      </c>
      <c r="BE226" s="154">
        <f t="shared" si="34"/>
        <v>0</v>
      </c>
      <c r="BF226" s="154">
        <f t="shared" si="35"/>
        <v>0</v>
      </c>
      <c r="BG226" s="154">
        <f t="shared" si="36"/>
        <v>0</v>
      </c>
      <c r="BH226" s="154">
        <f t="shared" si="37"/>
        <v>0</v>
      </c>
      <c r="BI226" s="154">
        <f t="shared" si="38"/>
        <v>0</v>
      </c>
      <c r="BJ226" s="19" t="s">
        <v>87</v>
      </c>
      <c r="BK226" s="155">
        <f t="shared" si="39"/>
        <v>0</v>
      </c>
      <c r="BL226" s="19" t="s">
        <v>222</v>
      </c>
      <c r="BM226" s="19" t="s">
        <v>489</v>
      </c>
    </row>
    <row r="227" spans="2:65" s="1" customFormat="1" ht="25.5" customHeight="1">
      <c r="B227" s="145"/>
      <c r="C227" s="156" t="s">
        <v>490</v>
      </c>
      <c r="D227" s="156" t="s">
        <v>298</v>
      </c>
      <c r="E227" s="157" t="s">
        <v>491</v>
      </c>
      <c r="F227" s="222" t="s">
        <v>492</v>
      </c>
      <c r="G227" s="222"/>
      <c r="H227" s="222"/>
      <c r="I227" s="222"/>
      <c r="J227" s="158" t="s">
        <v>493</v>
      </c>
      <c r="K227" s="159">
        <v>5.94</v>
      </c>
      <c r="L227" s="223"/>
      <c r="M227" s="223"/>
      <c r="N227" s="223">
        <f t="shared" si="30"/>
        <v>0</v>
      </c>
      <c r="O227" s="221"/>
      <c r="P227" s="221"/>
      <c r="Q227" s="221"/>
      <c r="R227" s="150"/>
      <c r="T227" s="151" t="s">
        <v>5</v>
      </c>
      <c r="U227" s="41" t="s">
        <v>42</v>
      </c>
      <c r="V227" s="152">
        <v>0</v>
      </c>
      <c r="W227" s="152">
        <f t="shared" si="31"/>
        <v>0</v>
      </c>
      <c r="X227" s="152">
        <v>1E-3</v>
      </c>
      <c r="Y227" s="152">
        <f t="shared" si="32"/>
        <v>5.9400000000000008E-3</v>
      </c>
      <c r="Z227" s="152">
        <v>0</v>
      </c>
      <c r="AA227" s="153">
        <f t="shared" si="33"/>
        <v>0</v>
      </c>
      <c r="AR227" s="19" t="s">
        <v>285</v>
      </c>
      <c r="AT227" s="19" t="s">
        <v>298</v>
      </c>
      <c r="AU227" s="19" t="s">
        <v>87</v>
      </c>
      <c r="AY227" s="19" t="s">
        <v>157</v>
      </c>
      <c r="BE227" s="154">
        <f t="shared" si="34"/>
        <v>0</v>
      </c>
      <c r="BF227" s="154">
        <f t="shared" si="35"/>
        <v>0</v>
      </c>
      <c r="BG227" s="154">
        <f t="shared" si="36"/>
        <v>0</v>
      </c>
      <c r="BH227" s="154">
        <f t="shared" si="37"/>
        <v>0</v>
      </c>
      <c r="BI227" s="154">
        <f t="shared" si="38"/>
        <v>0</v>
      </c>
      <c r="BJ227" s="19" t="s">
        <v>87</v>
      </c>
      <c r="BK227" s="155">
        <f t="shared" si="39"/>
        <v>0</v>
      </c>
      <c r="BL227" s="19" t="s">
        <v>222</v>
      </c>
      <c r="BM227" s="19" t="s">
        <v>494</v>
      </c>
    </row>
    <row r="228" spans="2:65" s="1" customFormat="1" ht="38.25" customHeight="1">
      <c r="B228" s="145"/>
      <c r="C228" s="146" t="s">
        <v>495</v>
      </c>
      <c r="D228" s="146" t="s">
        <v>158</v>
      </c>
      <c r="E228" s="147" t="s">
        <v>496</v>
      </c>
      <c r="F228" s="220" t="s">
        <v>497</v>
      </c>
      <c r="G228" s="220"/>
      <c r="H228" s="220"/>
      <c r="I228" s="220"/>
      <c r="J228" s="148" t="s">
        <v>196</v>
      </c>
      <c r="K228" s="149">
        <v>27.186</v>
      </c>
      <c r="L228" s="221"/>
      <c r="M228" s="221"/>
      <c r="N228" s="221">
        <f t="shared" si="30"/>
        <v>0</v>
      </c>
      <c r="O228" s="221"/>
      <c r="P228" s="221"/>
      <c r="Q228" s="221"/>
      <c r="R228" s="150"/>
      <c r="T228" s="151" t="s">
        <v>5</v>
      </c>
      <c r="U228" s="41" t="s">
        <v>42</v>
      </c>
      <c r="V228" s="152">
        <v>5.5120000000000002E-2</v>
      </c>
      <c r="W228" s="152">
        <f t="shared" si="31"/>
        <v>1.49849232</v>
      </c>
      <c r="X228" s="152">
        <v>0</v>
      </c>
      <c r="Y228" s="152">
        <f t="shared" si="32"/>
        <v>0</v>
      </c>
      <c r="Z228" s="152">
        <v>0</v>
      </c>
      <c r="AA228" s="153">
        <f t="shared" si="33"/>
        <v>0</v>
      </c>
      <c r="AR228" s="19" t="s">
        <v>222</v>
      </c>
      <c r="AT228" s="19" t="s">
        <v>158</v>
      </c>
      <c r="AU228" s="19" t="s">
        <v>87</v>
      </c>
      <c r="AY228" s="19" t="s">
        <v>157</v>
      </c>
      <c r="BE228" s="154">
        <f t="shared" si="34"/>
        <v>0</v>
      </c>
      <c r="BF228" s="154">
        <f t="shared" si="35"/>
        <v>0</v>
      </c>
      <c r="BG228" s="154">
        <f t="shared" si="36"/>
        <v>0</v>
      </c>
      <c r="BH228" s="154">
        <f t="shared" si="37"/>
        <v>0</v>
      </c>
      <c r="BI228" s="154">
        <f t="shared" si="38"/>
        <v>0</v>
      </c>
      <c r="BJ228" s="19" t="s">
        <v>87</v>
      </c>
      <c r="BK228" s="155">
        <f t="shared" si="39"/>
        <v>0</v>
      </c>
      <c r="BL228" s="19" t="s">
        <v>222</v>
      </c>
      <c r="BM228" s="19" t="s">
        <v>498</v>
      </c>
    </row>
    <row r="229" spans="2:65" s="1" customFormat="1" ht="25.5" customHeight="1">
      <c r="B229" s="145"/>
      <c r="C229" s="156" t="s">
        <v>499</v>
      </c>
      <c r="D229" s="156" t="s">
        <v>298</v>
      </c>
      <c r="E229" s="157" t="s">
        <v>491</v>
      </c>
      <c r="F229" s="222" t="s">
        <v>492</v>
      </c>
      <c r="G229" s="222"/>
      <c r="H229" s="222"/>
      <c r="I229" s="222"/>
      <c r="J229" s="158" t="s">
        <v>493</v>
      </c>
      <c r="K229" s="159">
        <v>27.186</v>
      </c>
      <c r="L229" s="223"/>
      <c r="M229" s="223"/>
      <c r="N229" s="223">
        <f t="shared" si="30"/>
        <v>0</v>
      </c>
      <c r="O229" s="221"/>
      <c r="P229" s="221"/>
      <c r="Q229" s="221"/>
      <c r="R229" s="150"/>
      <c r="T229" s="151" t="s">
        <v>5</v>
      </c>
      <c r="U229" s="41" t="s">
        <v>42</v>
      </c>
      <c r="V229" s="152">
        <v>0</v>
      </c>
      <c r="W229" s="152">
        <f t="shared" si="31"/>
        <v>0</v>
      </c>
      <c r="X229" s="152">
        <v>1E-3</v>
      </c>
      <c r="Y229" s="152">
        <f t="shared" si="32"/>
        <v>2.7186000000000002E-2</v>
      </c>
      <c r="Z229" s="152">
        <v>0</v>
      </c>
      <c r="AA229" s="153">
        <f t="shared" si="33"/>
        <v>0</v>
      </c>
      <c r="AR229" s="19" t="s">
        <v>285</v>
      </c>
      <c r="AT229" s="19" t="s">
        <v>298</v>
      </c>
      <c r="AU229" s="19" t="s">
        <v>87</v>
      </c>
      <c r="AY229" s="19" t="s">
        <v>157</v>
      </c>
      <c r="BE229" s="154">
        <f t="shared" si="34"/>
        <v>0</v>
      </c>
      <c r="BF229" s="154">
        <f t="shared" si="35"/>
        <v>0</v>
      </c>
      <c r="BG229" s="154">
        <f t="shared" si="36"/>
        <v>0</v>
      </c>
      <c r="BH229" s="154">
        <f t="shared" si="37"/>
        <v>0</v>
      </c>
      <c r="BI229" s="154">
        <f t="shared" si="38"/>
        <v>0</v>
      </c>
      <c r="BJ229" s="19" t="s">
        <v>87</v>
      </c>
      <c r="BK229" s="155">
        <f t="shared" si="39"/>
        <v>0</v>
      </c>
      <c r="BL229" s="19" t="s">
        <v>222</v>
      </c>
      <c r="BM229" s="19" t="s">
        <v>500</v>
      </c>
    </row>
    <row r="230" spans="2:65" s="1" customFormat="1" ht="25.5" customHeight="1">
      <c r="B230" s="145"/>
      <c r="C230" s="146" t="s">
        <v>501</v>
      </c>
      <c r="D230" s="146" t="s">
        <v>158</v>
      </c>
      <c r="E230" s="147" t="s">
        <v>502</v>
      </c>
      <c r="F230" s="220" t="s">
        <v>503</v>
      </c>
      <c r="G230" s="220"/>
      <c r="H230" s="220"/>
      <c r="I230" s="220"/>
      <c r="J230" s="148" t="s">
        <v>504</v>
      </c>
      <c r="K230" s="149">
        <v>10.076000000000001</v>
      </c>
      <c r="L230" s="221"/>
      <c r="M230" s="221"/>
      <c r="N230" s="221">
        <f t="shared" si="30"/>
        <v>0</v>
      </c>
      <c r="O230" s="221"/>
      <c r="P230" s="221"/>
      <c r="Q230" s="221"/>
      <c r="R230" s="150"/>
      <c r="T230" s="151" t="s">
        <v>5</v>
      </c>
      <c r="U230" s="41" t="s">
        <v>42</v>
      </c>
      <c r="V230" s="152">
        <v>0</v>
      </c>
      <c r="W230" s="152">
        <f t="shared" si="31"/>
        <v>0</v>
      </c>
      <c r="X230" s="152">
        <v>0</v>
      </c>
      <c r="Y230" s="152">
        <f t="shared" si="32"/>
        <v>0</v>
      </c>
      <c r="Z230" s="152">
        <v>0</v>
      </c>
      <c r="AA230" s="153">
        <f t="shared" si="33"/>
        <v>0</v>
      </c>
      <c r="AR230" s="19" t="s">
        <v>222</v>
      </c>
      <c r="AT230" s="19" t="s">
        <v>158</v>
      </c>
      <c r="AU230" s="19" t="s">
        <v>87</v>
      </c>
      <c r="AY230" s="19" t="s">
        <v>157</v>
      </c>
      <c r="BE230" s="154">
        <f t="shared" si="34"/>
        <v>0</v>
      </c>
      <c r="BF230" s="154">
        <f t="shared" si="35"/>
        <v>0</v>
      </c>
      <c r="BG230" s="154">
        <f t="shared" si="36"/>
        <v>0</v>
      </c>
      <c r="BH230" s="154">
        <f t="shared" si="37"/>
        <v>0</v>
      </c>
      <c r="BI230" s="154">
        <f t="shared" si="38"/>
        <v>0</v>
      </c>
      <c r="BJ230" s="19" t="s">
        <v>87</v>
      </c>
      <c r="BK230" s="155">
        <f t="shared" si="39"/>
        <v>0</v>
      </c>
      <c r="BL230" s="19" t="s">
        <v>222</v>
      </c>
      <c r="BM230" s="19" t="s">
        <v>505</v>
      </c>
    </row>
    <row r="231" spans="2:65" s="10" customFormat="1" ht="29.85" customHeight="1">
      <c r="B231" s="134"/>
      <c r="C231" s="135"/>
      <c r="D231" s="144" t="s">
        <v>127</v>
      </c>
      <c r="E231" s="144"/>
      <c r="F231" s="144"/>
      <c r="G231" s="144"/>
      <c r="H231" s="144"/>
      <c r="I231" s="144"/>
      <c r="J231" s="144"/>
      <c r="K231" s="144"/>
      <c r="L231" s="144"/>
      <c r="M231" s="144"/>
      <c r="N231" s="207">
        <f>BK231</f>
        <v>0</v>
      </c>
      <c r="O231" s="208"/>
      <c r="P231" s="208"/>
      <c r="Q231" s="208"/>
      <c r="R231" s="137"/>
      <c r="T231" s="138"/>
      <c r="U231" s="135"/>
      <c r="V231" s="135"/>
      <c r="W231" s="139">
        <f>SUM(W232:W236)</f>
        <v>1.4642900000000001</v>
      </c>
      <c r="X231" s="135"/>
      <c r="Y231" s="139">
        <f>SUM(Y232:Y236)</f>
        <v>6.5900500000000001E-2</v>
      </c>
      <c r="Z231" s="135"/>
      <c r="AA231" s="140">
        <f>SUM(AA232:AA236)</f>
        <v>0</v>
      </c>
      <c r="AR231" s="141" t="s">
        <v>87</v>
      </c>
      <c r="AT231" s="142" t="s">
        <v>74</v>
      </c>
      <c r="AU231" s="142" t="s">
        <v>82</v>
      </c>
      <c r="AY231" s="141" t="s">
        <v>157</v>
      </c>
      <c r="BK231" s="143">
        <f>SUM(BK232:BK236)</f>
        <v>0</v>
      </c>
    </row>
    <row r="232" spans="2:65" s="1" customFormat="1" ht="25.5" customHeight="1">
      <c r="B232" s="145"/>
      <c r="C232" s="146" t="s">
        <v>506</v>
      </c>
      <c r="D232" s="146" t="s">
        <v>158</v>
      </c>
      <c r="E232" s="147" t="s">
        <v>507</v>
      </c>
      <c r="F232" s="220" t="s">
        <v>508</v>
      </c>
      <c r="G232" s="220"/>
      <c r="H232" s="220"/>
      <c r="I232" s="220"/>
      <c r="J232" s="148" t="s">
        <v>509</v>
      </c>
      <c r="K232" s="149">
        <v>1</v>
      </c>
      <c r="L232" s="221"/>
      <c r="M232" s="221"/>
      <c r="N232" s="221">
        <f>ROUND(L232*K232,3)</f>
        <v>0</v>
      </c>
      <c r="O232" s="221"/>
      <c r="P232" s="221"/>
      <c r="Q232" s="221"/>
      <c r="R232" s="150"/>
      <c r="T232" s="151" t="s">
        <v>5</v>
      </c>
      <c r="U232" s="41" t="s">
        <v>42</v>
      </c>
      <c r="V232" s="152">
        <v>0.94140999999999997</v>
      </c>
      <c r="W232" s="152">
        <f>V232*K232</f>
        <v>0.94140999999999997</v>
      </c>
      <c r="X232" s="152">
        <v>2.6049999999999999E-4</v>
      </c>
      <c r="Y232" s="152">
        <f>X232*K232</f>
        <v>2.6049999999999999E-4</v>
      </c>
      <c r="Z232" s="152">
        <v>0</v>
      </c>
      <c r="AA232" s="153">
        <f>Z232*K232</f>
        <v>0</v>
      </c>
      <c r="AR232" s="19" t="s">
        <v>222</v>
      </c>
      <c r="AT232" s="19" t="s">
        <v>158</v>
      </c>
      <c r="AU232" s="19" t="s">
        <v>87</v>
      </c>
      <c r="AY232" s="19" t="s">
        <v>157</v>
      </c>
      <c r="BE232" s="154">
        <f>IF(U232="základná",N232,0)</f>
        <v>0</v>
      </c>
      <c r="BF232" s="154">
        <f>IF(U232="znížená",N232,0)</f>
        <v>0</v>
      </c>
      <c r="BG232" s="154">
        <f>IF(U232="zákl. prenesená",N232,0)</f>
        <v>0</v>
      </c>
      <c r="BH232" s="154">
        <f>IF(U232="zníž. prenesená",N232,0)</f>
        <v>0</v>
      </c>
      <c r="BI232" s="154">
        <f>IF(U232="nulová",N232,0)</f>
        <v>0</v>
      </c>
      <c r="BJ232" s="19" t="s">
        <v>87</v>
      </c>
      <c r="BK232" s="155">
        <f>ROUND(L232*K232,3)</f>
        <v>0</v>
      </c>
      <c r="BL232" s="19" t="s">
        <v>222</v>
      </c>
      <c r="BM232" s="19" t="s">
        <v>510</v>
      </c>
    </row>
    <row r="233" spans="2:65" s="1" customFormat="1" ht="63.75" customHeight="1">
      <c r="B233" s="145"/>
      <c r="C233" s="156" t="s">
        <v>511</v>
      </c>
      <c r="D233" s="156" t="s">
        <v>298</v>
      </c>
      <c r="E233" s="157" t="s">
        <v>512</v>
      </c>
      <c r="F233" s="222" t="s">
        <v>513</v>
      </c>
      <c r="G233" s="222"/>
      <c r="H233" s="222"/>
      <c r="I233" s="222"/>
      <c r="J233" s="158" t="s">
        <v>166</v>
      </c>
      <c r="K233" s="159">
        <v>1</v>
      </c>
      <c r="L233" s="223"/>
      <c r="M233" s="223"/>
      <c r="N233" s="223">
        <f>ROUND(L233*K233,3)</f>
        <v>0</v>
      </c>
      <c r="O233" s="221"/>
      <c r="P233" s="221"/>
      <c r="Q233" s="221"/>
      <c r="R233" s="150"/>
      <c r="T233" s="151" t="s">
        <v>5</v>
      </c>
      <c r="U233" s="41" t="s">
        <v>42</v>
      </c>
      <c r="V233" s="152">
        <v>0</v>
      </c>
      <c r="W233" s="152">
        <f>V233*K233</f>
        <v>0</v>
      </c>
      <c r="X233" s="152">
        <v>2.3E-2</v>
      </c>
      <c r="Y233" s="152">
        <f>X233*K233</f>
        <v>2.3E-2</v>
      </c>
      <c r="Z233" s="152">
        <v>0</v>
      </c>
      <c r="AA233" s="153">
        <f>Z233*K233</f>
        <v>0</v>
      </c>
      <c r="AR233" s="19" t="s">
        <v>189</v>
      </c>
      <c r="AT233" s="19" t="s">
        <v>298</v>
      </c>
      <c r="AU233" s="19" t="s">
        <v>87</v>
      </c>
      <c r="AY233" s="19" t="s">
        <v>157</v>
      </c>
      <c r="BE233" s="154">
        <f>IF(U233="základná",N233,0)</f>
        <v>0</v>
      </c>
      <c r="BF233" s="154">
        <f>IF(U233="znížená",N233,0)</f>
        <v>0</v>
      </c>
      <c r="BG233" s="154">
        <f>IF(U233="zákl. prenesená",N233,0)</f>
        <v>0</v>
      </c>
      <c r="BH233" s="154">
        <f>IF(U233="zníž. prenesená",N233,0)</f>
        <v>0</v>
      </c>
      <c r="BI233" s="154">
        <f>IF(U233="nulová",N233,0)</f>
        <v>0</v>
      </c>
      <c r="BJ233" s="19" t="s">
        <v>87</v>
      </c>
      <c r="BK233" s="155">
        <f>ROUND(L233*K233,3)</f>
        <v>0</v>
      </c>
      <c r="BL233" s="19" t="s">
        <v>162</v>
      </c>
      <c r="BM233" s="19" t="s">
        <v>514</v>
      </c>
    </row>
    <row r="234" spans="2:65" s="1" customFormat="1" ht="25.5" customHeight="1">
      <c r="B234" s="145"/>
      <c r="C234" s="146" t="s">
        <v>515</v>
      </c>
      <c r="D234" s="146" t="s">
        <v>158</v>
      </c>
      <c r="E234" s="147" t="s">
        <v>516</v>
      </c>
      <c r="F234" s="220" t="s">
        <v>517</v>
      </c>
      <c r="G234" s="220"/>
      <c r="H234" s="220"/>
      <c r="I234" s="220"/>
      <c r="J234" s="148" t="s">
        <v>166</v>
      </c>
      <c r="K234" s="149">
        <v>2</v>
      </c>
      <c r="L234" s="221"/>
      <c r="M234" s="221"/>
      <c r="N234" s="221">
        <f>ROUND(L234*K234,3)</f>
        <v>0</v>
      </c>
      <c r="O234" s="221"/>
      <c r="P234" s="221"/>
      <c r="Q234" s="221"/>
      <c r="R234" s="150"/>
      <c r="T234" s="151" t="s">
        <v>5</v>
      </c>
      <c r="U234" s="41" t="s">
        <v>42</v>
      </c>
      <c r="V234" s="152">
        <v>0.26144000000000001</v>
      </c>
      <c r="W234" s="152">
        <f>V234*K234</f>
        <v>0.52288000000000001</v>
      </c>
      <c r="X234" s="152">
        <v>0</v>
      </c>
      <c r="Y234" s="152">
        <f>X234*K234</f>
        <v>0</v>
      </c>
      <c r="Z234" s="152">
        <v>0</v>
      </c>
      <c r="AA234" s="153">
        <f>Z234*K234</f>
        <v>0</v>
      </c>
      <c r="AR234" s="19" t="s">
        <v>222</v>
      </c>
      <c r="AT234" s="19" t="s">
        <v>158</v>
      </c>
      <c r="AU234" s="19" t="s">
        <v>87</v>
      </c>
      <c r="AY234" s="19" t="s">
        <v>157</v>
      </c>
      <c r="BE234" s="154">
        <f>IF(U234="základná",N234,0)</f>
        <v>0</v>
      </c>
      <c r="BF234" s="154">
        <f>IF(U234="znížená",N234,0)</f>
        <v>0</v>
      </c>
      <c r="BG234" s="154">
        <f>IF(U234="zákl. prenesená",N234,0)</f>
        <v>0</v>
      </c>
      <c r="BH234" s="154">
        <f>IF(U234="zníž. prenesená",N234,0)</f>
        <v>0</v>
      </c>
      <c r="BI234" s="154">
        <f>IF(U234="nulová",N234,0)</f>
        <v>0</v>
      </c>
      <c r="BJ234" s="19" t="s">
        <v>87</v>
      </c>
      <c r="BK234" s="155">
        <f>ROUND(L234*K234,3)</f>
        <v>0</v>
      </c>
      <c r="BL234" s="19" t="s">
        <v>222</v>
      </c>
      <c r="BM234" s="19" t="s">
        <v>518</v>
      </c>
    </row>
    <row r="235" spans="2:65" s="1" customFormat="1" ht="25.5" customHeight="1">
      <c r="B235" s="145"/>
      <c r="C235" s="156" t="s">
        <v>519</v>
      </c>
      <c r="D235" s="156" t="s">
        <v>298</v>
      </c>
      <c r="E235" s="157" t="s">
        <v>520</v>
      </c>
      <c r="F235" s="222" t="s">
        <v>521</v>
      </c>
      <c r="G235" s="222"/>
      <c r="H235" s="222"/>
      <c r="I235" s="222"/>
      <c r="J235" s="158" t="s">
        <v>166</v>
      </c>
      <c r="K235" s="159">
        <v>2</v>
      </c>
      <c r="L235" s="223"/>
      <c r="M235" s="223"/>
      <c r="N235" s="223">
        <f>ROUND(L235*K235,3)</f>
        <v>0</v>
      </c>
      <c r="O235" s="221"/>
      <c r="P235" s="221"/>
      <c r="Q235" s="221"/>
      <c r="R235" s="150"/>
      <c r="T235" s="151" t="s">
        <v>5</v>
      </c>
      <c r="U235" s="41" t="s">
        <v>42</v>
      </c>
      <c r="V235" s="152">
        <v>0</v>
      </c>
      <c r="W235" s="152">
        <f>V235*K235</f>
        <v>0</v>
      </c>
      <c r="X235" s="152">
        <v>2.1319999999999999E-2</v>
      </c>
      <c r="Y235" s="152">
        <f>X235*K235</f>
        <v>4.2639999999999997E-2</v>
      </c>
      <c r="Z235" s="152">
        <v>0</v>
      </c>
      <c r="AA235" s="153">
        <f>Z235*K235</f>
        <v>0</v>
      </c>
      <c r="AR235" s="19" t="s">
        <v>285</v>
      </c>
      <c r="AT235" s="19" t="s">
        <v>298</v>
      </c>
      <c r="AU235" s="19" t="s">
        <v>87</v>
      </c>
      <c r="AY235" s="19" t="s">
        <v>157</v>
      </c>
      <c r="BE235" s="154">
        <f>IF(U235="základná",N235,0)</f>
        <v>0</v>
      </c>
      <c r="BF235" s="154">
        <f>IF(U235="znížená",N235,0)</f>
        <v>0</v>
      </c>
      <c r="BG235" s="154">
        <f>IF(U235="zákl. prenesená",N235,0)</f>
        <v>0</v>
      </c>
      <c r="BH235" s="154">
        <f>IF(U235="zníž. prenesená",N235,0)</f>
        <v>0</v>
      </c>
      <c r="BI235" s="154">
        <f>IF(U235="nulová",N235,0)</f>
        <v>0</v>
      </c>
      <c r="BJ235" s="19" t="s">
        <v>87</v>
      </c>
      <c r="BK235" s="155">
        <f>ROUND(L235*K235,3)</f>
        <v>0</v>
      </c>
      <c r="BL235" s="19" t="s">
        <v>222</v>
      </c>
      <c r="BM235" s="19" t="s">
        <v>522</v>
      </c>
    </row>
    <row r="236" spans="2:65" s="1" customFormat="1" ht="25.5" customHeight="1">
      <c r="B236" s="145"/>
      <c r="C236" s="146" t="s">
        <v>523</v>
      </c>
      <c r="D236" s="146" t="s">
        <v>158</v>
      </c>
      <c r="E236" s="147" t="s">
        <v>524</v>
      </c>
      <c r="F236" s="220" t="s">
        <v>525</v>
      </c>
      <c r="G236" s="220"/>
      <c r="H236" s="220"/>
      <c r="I236" s="220"/>
      <c r="J236" s="148" t="s">
        <v>504</v>
      </c>
      <c r="K236" s="149">
        <v>0.58099999999999996</v>
      </c>
      <c r="L236" s="221"/>
      <c r="M236" s="221"/>
      <c r="N236" s="221">
        <f>ROUND(L236*K236,3)</f>
        <v>0</v>
      </c>
      <c r="O236" s="221"/>
      <c r="P236" s="221"/>
      <c r="Q236" s="221"/>
      <c r="R236" s="150"/>
      <c r="T236" s="151" t="s">
        <v>5</v>
      </c>
      <c r="U236" s="41" t="s">
        <v>42</v>
      </c>
      <c r="V236" s="152">
        <v>0</v>
      </c>
      <c r="W236" s="152">
        <f>V236*K236</f>
        <v>0</v>
      </c>
      <c r="X236" s="152">
        <v>0</v>
      </c>
      <c r="Y236" s="152">
        <f>X236*K236</f>
        <v>0</v>
      </c>
      <c r="Z236" s="152">
        <v>0</v>
      </c>
      <c r="AA236" s="153">
        <f>Z236*K236</f>
        <v>0</v>
      </c>
      <c r="AR236" s="19" t="s">
        <v>222</v>
      </c>
      <c r="AT236" s="19" t="s">
        <v>158</v>
      </c>
      <c r="AU236" s="19" t="s">
        <v>87</v>
      </c>
      <c r="AY236" s="19" t="s">
        <v>157</v>
      </c>
      <c r="BE236" s="154">
        <f>IF(U236="základná",N236,0)</f>
        <v>0</v>
      </c>
      <c r="BF236" s="154">
        <f>IF(U236="znížená",N236,0)</f>
        <v>0</v>
      </c>
      <c r="BG236" s="154">
        <f>IF(U236="zákl. prenesená",N236,0)</f>
        <v>0</v>
      </c>
      <c r="BH236" s="154">
        <f>IF(U236="zníž. prenesená",N236,0)</f>
        <v>0</v>
      </c>
      <c r="BI236" s="154">
        <f>IF(U236="nulová",N236,0)</f>
        <v>0</v>
      </c>
      <c r="BJ236" s="19" t="s">
        <v>87</v>
      </c>
      <c r="BK236" s="155">
        <f>ROUND(L236*K236,3)</f>
        <v>0</v>
      </c>
      <c r="BL236" s="19" t="s">
        <v>222</v>
      </c>
      <c r="BM236" s="19" t="s">
        <v>526</v>
      </c>
    </row>
    <row r="237" spans="2:65" s="10" customFormat="1" ht="29.85" customHeight="1">
      <c r="B237" s="134"/>
      <c r="C237" s="135"/>
      <c r="D237" s="144" t="s">
        <v>128</v>
      </c>
      <c r="E237" s="144"/>
      <c r="F237" s="144"/>
      <c r="G237" s="144"/>
      <c r="H237" s="144"/>
      <c r="I237" s="144"/>
      <c r="J237" s="144"/>
      <c r="K237" s="144"/>
      <c r="L237" s="144"/>
      <c r="M237" s="144"/>
      <c r="N237" s="207">
        <f>BK237</f>
        <v>0</v>
      </c>
      <c r="O237" s="208"/>
      <c r="P237" s="208"/>
      <c r="Q237" s="208"/>
      <c r="R237" s="137"/>
      <c r="T237" s="138"/>
      <c r="U237" s="135"/>
      <c r="V237" s="135"/>
      <c r="W237" s="139">
        <f>SUM(W238:W248)</f>
        <v>6.979000000000001</v>
      </c>
      <c r="X237" s="135"/>
      <c r="Y237" s="139">
        <f>SUM(Y238:Y248)</f>
        <v>3.6080000000000001E-2</v>
      </c>
      <c r="Z237" s="135"/>
      <c r="AA237" s="140">
        <f>SUM(AA238:AA248)</f>
        <v>0.15193000000000001</v>
      </c>
      <c r="AR237" s="141" t="s">
        <v>87</v>
      </c>
      <c r="AT237" s="142" t="s">
        <v>74</v>
      </c>
      <c r="AU237" s="142" t="s">
        <v>82</v>
      </c>
      <c r="AY237" s="141" t="s">
        <v>157</v>
      </c>
      <c r="BK237" s="143">
        <f>SUM(BK238:BK248)</f>
        <v>0</v>
      </c>
    </row>
    <row r="238" spans="2:65" s="1" customFormat="1" ht="38.25" customHeight="1">
      <c r="B238" s="145"/>
      <c r="C238" s="146" t="s">
        <v>527</v>
      </c>
      <c r="D238" s="146" t="s">
        <v>158</v>
      </c>
      <c r="E238" s="147" t="s">
        <v>528</v>
      </c>
      <c r="F238" s="220" t="s">
        <v>529</v>
      </c>
      <c r="G238" s="220"/>
      <c r="H238" s="220"/>
      <c r="I238" s="220"/>
      <c r="J238" s="148" t="s">
        <v>509</v>
      </c>
      <c r="K238" s="149">
        <v>1</v>
      </c>
      <c r="L238" s="221"/>
      <c r="M238" s="221"/>
      <c r="N238" s="221">
        <f t="shared" ref="N238:N248" si="40">ROUND(L238*K238,3)</f>
        <v>0</v>
      </c>
      <c r="O238" s="221"/>
      <c r="P238" s="221"/>
      <c r="Q238" s="221"/>
      <c r="R238" s="150"/>
      <c r="T238" s="151" t="s">
        <v>5</v>
      </c>
      <c r="U238" s="41" t="s">
        <v>42</v>
      </c>
      <c r="V238" s="152">
        <v>0.51800000000000002</v>
      </c>
      <c r="W238" s="152">
        <f t="shared" ref="W238:W248" si="41">V238*K238</f>
        <v>0.51800000000000002</v>
      </c>
      <c r="X238" s="152">
        <v>0</v>
      </c>
      <c r="Y238" s="152">
        <f t="shared" ref="Y238:Y248" si="42">X238*K238</f>
        <v>0</v>
      </c>
      <c r="Z238" s="152">
        <v>1.933E-2</v>
      </c>
      <c r="AA238" s="153">
        <f t="shared" ref="AA238:AA248" si="43">Z238*K238</f>
        <v>1.933E-2</v>
      </c>
      <c r="AR238" s="19" t="s">
        <v>222</v>
      </c>
      <c r="AT238" s="19" t="s">
        <v>158</v>
      </c>
      <c r="AU238" s="19" t="s">
        <v>87</v>
      </c>
      <c r="AY238" s="19" t="s">
        <v>157</v>
      </c>
      <c r="BE238" s="154">
        <f t="shared" ref="BE238:BE248" si="44">IF(U238="základná",N238,0)</f>
        <v>0</v>
      </c>
      <c r="BF238" s="154">
        <f t="shared" ref="BF238:BF248" si="45">IF(U238="znížená",N238,0)</f>
        <v>0</v>
      </c>
      <c r="BG238" s="154">
        <f t="shared" ref="BG238:BG248" si="46">IF(U238="zákl. prenesená",N238,0)</f>
        <v>0</v>
      </c>
      <c r="BH238" s="154">
        <f t="shared" ref="BH238:BH248" si="47">IF(U238="zníž. prenesená",N238,0)</f>
        <v>0</v>
      </c>
      <c r="BI238" s="154">
        <f t="shared" ref="BI238:BI248" si="48">IF(U238="nulová",N238,0)</f>
        <v>0</v>
      </c>
      <c r="BJ238" s="19" t="s">
        <v>87</v>
      </c>
      <c r="BK238" s="155">
        <f t="shared" ref="BK238:BK248" si="49">ROUND(L238*K238,3)</f>
        <v>0</v>
      </c>
      <c r="BL238" s="19" t="s">
        <v>222</v>
      </c>
      <c r="BM238" s="19" t="s">
        <v>530</v>
      </c>
    </row>
    <row r="239" spans="2:65" s="1" customFormat="1" ht="25.5" customHeight="1">
      <c r="B239" s="145"/>
      <c r="C239" s="146" t="s">
        <v>531</v>
      </c>
      <c r="D239" s="146" t="s">
        <v>158</v>
      </c>
      <c r="E239" s="147" t="s">
        <v>532</v>
      </c>
      <c r="F239" s="220" t="s">
        <v>533</v>
      </c>
      <c r="G239" s="220"/>
      <c r="H239" s="220"/>
      <c r="I239" s="220"/>
      <c r="J239" s="148" t="s">
        <v>509</v>
      </c>
      <c r="K239" s="149">
        <v>2</v>
      </c>
      <c r="L239" s="221"/>
      <c r="M239" s="221"/>
      <c r="N239" s="221">
        <f t="shared" si="40"/>
        <v>0</v>
      </c>
      <c r="O239" s="221"/>
      <c r="P239" s="221"/>
      <c r="Q239" s="221"/>
      <c r="R239" s="150"/>
      <c r="T239" s="151" t="s">
        <v>5</v>
      </c>
      <c r="U239" s="41" t="s">
        <v>42</v>
      </c>
      <c r="V239" s="152">
        <v>0.34200000000000003</v>
      </c>
      <c r="W239" s="152">
        <f t="shared" si="41"/>
        <v>0.68400000000000005</v>
      </c>
      <c r="X239" s="152">
        <v>0</v>
      </c>
      <c r="Y239" s="152">
        <f t="shared" si="42"/>
        <v>0</v>
      </c>
      <c r="Z239" s="152">
        <v>1.9460000000000002E-2</v>
      </c>
      <c r="AA239" s="153">
        <f t="shared" si="43"/>
        <v>3.8920000000000003E-2</v>
      </c>
      <c r="AR239" s="19" t="s">
        <v>222</v>
      </c>
      <c r="AT239" s="19" t="s">
        <v>158</v>
      </c>
      <c r="AU239" s="19" t="s">
        <v>87</v>
      </c>
      <c r="AY239" s="19" t="s">
        <v>157</v>
      </c>
      <c r="BE239" s="154">
        <f t="shared" si="44"/>
        <v>0</v>
      </c>
      <c r="BF239" s="154">
        <f t="shared" si="45"/>
        <v>0</v>
      </c>
      <c r="BG239" s="154">
        <f t="shared" si="46"/>
        <v>0</v>
      </c>
      <c r="BH239" s="154">
        <f t="shared" si="47"/>
        <v>0</v>
      </c>
      <c r="BI239" s="154">
        <f t="shared" si="48"/>
        <v>0</v>
      </c>
      <c r="BJ239" s="19" t="s">
        <v>87</v>
      </c>
      <c r="BK239" s="155">
        <f t="shared" si="49"/>
        <v>0</v>
      </c>
      <c r="BL239" s="19" t="s">
        <v>222</v>
      </c>
      <c r="BM239" s="19" t="s">
        <v>534</v>
      </c>
    </row>
    <row r="240" spans="2:65" s="1" customFormat="1" ht="25.5" customHeight="1">
      <c r="B240" s="145"/>
      <c r="C240" s="146" t="s">
        <v>535</v>
      </c>
      <c r="D240" s="146" t="s">
        <v>158</v>
      </c>
      <c r="E240" s="147" t="s">
        <v>536</v>
      </c>
      <c r="F240" s="220" t="s">
        <v>537</v>
      </c>
      <c r="G240" s="220"/>
      <c r="H240" s="220"/>
      <c r="I240" s="220"/>
      <c r="J240" s="148" t="s">
        <v>509</v>
      </c>
      <c r="K240" s="149">
        <v>1</v>
      </c>
      <c r="L240" s="221"/>
      <c r="M240" s="221"/>
      <c r="N240" s="221">
        <f t="shared" si="40"/>
        <v>0</v>
      </c>
      <c r="O240" s="221"/>
      <c r="P240" s="221"/>
      <c r="Q240" s="221"/>
      <c r="R240" s="150"/>
      <c r="T240" s="151" t="s">
        <v>5</v>
      </c>
      <c r="U240" s="41" t="s">
        <v>42</v>
      </c>
      <c r="V240" s="152">
        <v>0.38400000000000001</v>
      </c>
      <c r="W240" s="152">
        <f t="shared" si="41"/>
        <v>0.38400000000000001</v>
      </c>
      <c r="X240" s="152">
        <v>0</v>
      </c>
      <c r="Y240" s="152">
        <f t="shared" si="42"/>
        <v>0</v>
      </c>
      <c r="Z240" s="152">
        <v>8.5099999999999995E-2</v>
      </c>
      <c r="AA240" s="153">
        <f t="shared" si="43"/>
        <v>8.5099999999999995E-2</v>
      </c>
      <c r="AR240" s="19" t="s">
        <v>222</v>
      </c>
      <c r="AT240" s="19" t="s">
        <v>158</v>
      </c>
      <c r="AU240" s="19" t="s">
        <v>87</v>
      </c>
      <c r="AY240" s="19" t="s">
        <v>157</v>
      </c>
      <c r="BE240" s="154">
        <f t="shared" si="44"/>
        <v>0</v>
      </c>
      <c r="BF240" s="154">
        <f t="shared" si="45"/>
        <v>0</v>
      </c>
      <c r="BG240" s="154">
        <f t="shared" si="46"/>
        <v>0</v>
      </c>
      <c r="BH240" s="154">
        <f t="shared" si="47"/>
        <v>0</v>
      </c>
      <c r="BI240" s="154">
        <f t="shared" si="48"/>
        <v>0</v>
      </c>
      <c r="BJ240" s="19" t="s">
        <v>87</v>
      </c>
      <c r="BK240" s="155">
        <f t="shared" si="49"/>
        <v>0</v>
      </c>
      <c r="BL240" s="19" t="s">
        <v>222</v>
      </c>
      <c r="BM240" s="19" t="s">
        <v>538</v>
      </c>
    </row>
    <row r="241" spans="2:65" s="1" customFormat="1" ht="38.25" customHeight="1">
      <c r="B241" s="145"/>
      <c r="C241" s="146" t="s">
        <v>539</v>
      </c>
      <c r="D241" s="146" t="s">
        <v>158</v>
      </c>
      <c r="E241" s="147" t="s">
        <v>540</v>
      </c>
      <c r="F241" s="220" t="s">
        <v>541</v>
      </c>
      <c r="G241" s="220"/>
      <c r="H241" s="220"/>
      <c r="I241" s="220"/>
      <c r="J241" s="148" t="s">
        <v>509</v>
      </c>
      <c r="K241" s="149">
        <v>2</v>
      </c>
      <c r="L241" s="221"/>
      <c r="M241" s="221"/>
      <c r="N241" s="221">
        <f t="shared" si="40"/>
        <v>0</v>
      </c>
      <c r="O241" s="221"/>
      <c r="P241" s="221"/>
      <c r="Q241" s="221"/>
      <c r="R241" s="150"/>
      <c r="T241" s="151" t="s">
        <v>5</v>
      </c>
      <c r="U241" s="41" t="s">
        <v>42</v>
      </c>
      <c r="V241" s="152">
        <v>1.1232500000000001</v>
      </c>
      <c r="W241" s="152">
        <f t="shared" si="41"/>
        <v>2.2465000000000002</v>
      </c>
      <c r="X241" s="152">
        <v>3.6999999999999999E-4</v>
      </c>
      <c r="Y241" s="152">
        <f t="shared" si="42"/>
        <v>7.3999999999999999E-4</v>
      </c>
      <c r="Z241" s="152">
        <v>0</v>
      </c>
      <c r="AA241" s="153">
        <f t="shared" si="43"/>
        <v>0</v>
      </c>
      <c r="AR241" s="19" t="s">
        <v>222</v>
      </c>
      <c r="AT241" s="19" t="s">
        <v>158</v>
      </c>
      <c r="AU241" s="19" t="s">
        <v>87</v>
      </c>
      <c r="AY241" s="19" t="s">
        <v>157</v>
      </c>
      <c r="BE241" s="154">
        <f t="shared" si="44"/>
        <v>0</v>
      </c>
      <c r="BF241" s="154">
        <f t="shared" si="45"/>
        <v>0</v>
      </c>
      <c r="BG241" s="154">
        <f t="shared" si="46"/>
        <v>0</v>
      </c>
      <c r="BH241" s="154">
        <f t="shared" si="47"/>
        <v>0</v>
      </c>
      <c r="BI241" s="154">
        <f t="shared" si="48"/>
        <v>0</v>
      </c>
      <c r="BJ241" s="19" t="s">
        <v>87</v>
      </c>
      <c r="BK241" s="155">
        <f t="shared" si="49"/>
        <v>0</v>
      </c>
      <c r="BL241" s="19" t="s">
        <v>222</v>
      </c>
      <c r="BM241" s="19" t="s">
        <v>542</v>
      </c>
    </row>
    <row r="242" spans="2:65" s="1" customFormat="1" ht="25.5" customHeight="1">
      <c r="B242" s="145"/>
      <c r="C242" s="156" t="s">
        <v>543</v>
      </c>
      <c r="D242" s="156" t="s">
        <v>298</v>
      </c>
      <c r="E242" s="157" t="s">
        <v>544</v>
      </c>
      <c r="F242" s="222" t="s">
        <v>545</v>
      </c>
      <c r="G242" s="222"/>
      <c r="H242" s="222"/>
      <c r="I242" s="222"/>
      <c r="J242" s="158" t="s">
        <v>166</v>
      </c>
      <c r="K242" s="159">
        <v>2</v>
      </c>
      <c r="L242" s="223"/>
      <c r="M242" s="223"/>
      <c r="N242" s="223">
        <f t="shared" si="40"/>
        <v>0</v>
      </c>
      <c r="O242" s="221"/>
      <c r="P242" s="221"/>
      <c r="Q242" s="221"/>
      <c r="R242" s="150"/>
      <c r="T242" s="151" t="s">
        <v>5</v>
      </c>
      <c r="U242" s="41" t="s">
        <v>42</v>
      </c>
      <c r="V242" s="152">
        <v>0</v>
      </c>
      <c r="W242" s="152">
        <f t="shared" si="41"/>
        <v>0</v>
      </c>
      <c r="X242" s="152">
        <v>8.6499999999999997E-3</v>
      </c>
      <c r="Y242" s="152">
        <f t="shared" si="42"/>
        <v>1.7299999999999999E-2</v>
      </c>
      <c r="Z242" s="152">
        <v>0</v>
      </c>
      <c r="AA242" s="153">
        <f t="shared" si="43"/>
        <v>0</v>
      </c>
      <c r="AR242" s="19" t="s">
        <v>285</v>
      </c>
      <c r="AT242" s="19" t="s">
        <v>298</v>
      </c>
      <c r="AU242" s="19" t="s">
        <v>87</v>
      </c>
      <c r="AY242" s="19" t="s">
        <v>157</v>
      </c>
      <c r="BE242" s="154">
        <f t="shared" si="44"/>
        <v>0</v>
      </c>
      <c r="BF242" s="154">
        <f t="shared" si="45"/>
        <v>0</v>
      </c>
      <c r="BG242" s="154">
        <f t="shared" si="46"/>
        <v>0</v>
      </c>
      <c r="BH242" s="154">
        <f t="shared" si="47"/>
        <v>0</v>
      </c>
      <c r="BI242" s="154">
        <f t="shared" si="48"/>
        <v>0</v>
      </c>
      <c r="BJ242" s="19" t="s">
        <v>87</v>
      </c>
      <c r="BK242" s="155">
        <f t="shared" si="49"/>
        <v>0</v>
      </c>
      <c r="BL242" s="19" t="s">
        <v>222</v>
      </c>
      <c r="BM242" s="19" t="s">
        <v>546</v>
      </c>
    </row>
    <row r="243" spans="2:65" s="1" customFormat="1" ht="16.5" customHeight="1">
      <c r="B243" s="145"/>
      <c r="C243" s="146" t="s">
        <v>547</v>
      </c>
      <c r="D243" s="146" t="s">
        <v>158</v>
      </c>
      <c r="E243" s="147" t="s">
        <v>548</v>
      </c>
      <c r="F243" s="220" t="s">
        <v>549</v>
      </c>
      <c r="G243" s="220"/>
      <c r="H243" s="220"/>
      <c r="I243" s="220"/>
      <c r="J243" s="148" t="s">
        <v>509</v>
      </c>
      <c r="K243" s="149">
        <v>2</v>
      </c>
      <c r="L243" s="221"/>
      <c r="M243" s="221"/>
      <c r="N243" s="221">
        <f t="shared" si="40"/>
        <v>0</v>
      </c>
      <c r="O243" s="221"/>
      <c r="P243" s="221"/>
      <c r="Q243" s="221"/>
      <c r="R243" s="150"/>
      <c r="T243" s="151" t="s">
        <v>5</v>
      </c>
      <c r="U243" s="41" t="s">
        <v>42</v>
      </c>
      <c r="V243" s="152">
        <v>1.1232500000000001</v>
      </c>
      <c r="W243" s="152">
        <f t="shared" si="41"/>
        <v>2.2465000000000002</v>
      </c>
      <c r="X243" s="152">
        <v>3.6999999999999999E-4</v>
      </c>
      <c r="Y243" s="152">
        <f t="shared" si="42"/>
        <v>7.3999999999999999E-4</v>
      </c>
      <c r="Z243" s="152">
        <v>0</v>
      </c>
      <c r="AA243" s="153">
        <f t="shared" si="43"/>
        <v>0</v>
      </c>
      <c r="AR243" s="19" t="s">
        <v>222</v>
      </c>
      <c r="AT243" s="19" t="s">
        <v>158</v>
      </c>
      <c r="AU243" s="19" t="s">
        <v>87</v>
      </c>
      <c r="AY243" s="19" t="s">
        <v>157</v>
      </c>
      <c r="BE243" s="154">
        <f t="shared" si="44"/>
        <v>0</v>
      </c>
      <c r="BF243" s="154">
        <f t="shared" si="45"/>
        <v>0</v>
      </c>
      <c r="BG243" s="154">
        <f t="shared" si="46"/>
        <v>0</v>
      </c>
      <c r="BH243" s="154">
        <f t="shared" si="47"/>
        <v>0</v>
      </c>
      <c r="BI243" s="154">
        <f t="shared" si="48"/>
        <v>0</v>
      </c>
      <c r="BJ243" s="19" t="s">
        <v>87</v>
      </c>
      <c r="BK243" s="155">
        <f t="shared" si="49"/>
        <v>0</v>
      </c>
      <c r="BL243" s="19" t="s">
        <v>222</v>
      </c>
      <c r="BM243" s="19" t="s">
        <v>550</v>
      </c>
    </row>
    <row r="244" spans="2:65" s="1" customFormat="1" ht="51" customHeight="1">
      <c r="B244" s="145"/>
      <c r="C244" s="156" t="s">
        <v>551</v>
      </c>
      <c r="D244" s="156" t="s">
        <v>298</v>
      </c>
      <c r="E244" s="157" t="s">
        <v>552</v>
      </c>
      <c r="F244" s="222" t="s">
        <v>553</v>
      </c>
      <c r="G244" s="222"/>
      <c r="H244" s="222"/>
      <c r="I244" s="222"/>
      <c r="J244" s="158" t="s">
        <v>166</v>
      </c>
      <c r="K244" s="159">
        <v>2</v>
      </c>
      <c r="L244" s="223"/>
      <c r="M244" s="223"/>
      <c r="N244" s="223">
        <f t="shared" si="40"/>
        <v>0</v>
      </c>
      <c r="O244" s="221"/>
      <c r="P244" s="221"/>
      <c r="Q244" s="221"/>
      <c r="R244" s="150"/>
      <c r="T244" s="151" t="s">
        <v>5</v>
      </c>
      <c r="U244" s="41" t="s">
        <v>42</v>
      </c>
      <c r="V244" s="152">
        <v>0</v>
      </c>
      <c r="W244" s="152">
        <f t="shared" si="41"/>
        <v>0</v>
      </c>
      <c r="X244" s="152">
        <v>8.6499999999999997E-3</v>
      </c>
      <c r="Y244" s="152">
        <f t="shared" si="42"/>
        <v>1.7299999999999999E-2</v>
      </c>
      <c r="Z244" s="152">
        <v>0</v>
      </c>
      <c r="AA244" s="153">
        <f t="shared" si="43"/>
        <v>0</v>
      </c>
      <c r="AR244" s="19" t="s">
        <v>285</v>
      </c>
      <c r="AT244" s="19" t="s">
        <v>298</v>
      </c>
      <c r="AU244" s="19" t="s">
        <v>87</v>
      </c>
      <c r="AY244" s="19" t="s">
        <v>157</v>
      </c>
      <c r="BE244" s="154">
        <f t="shared" si="44"/>
        <v>0</v>
      </c>
      <c r="BF244" s="154">
        <f t="shared" si="45"/>
        <v>0</v>
      </c>
      <c r="BG244" s="154">
        <f t="shared" si="46"/>
        <v>0</v>
      </c>
      <c r="BH244" s="154">
        <f t="shared" si="47"/>
        <v>0</v>
      </c>
      <c r="BI244" s="154">
        <f t="shared" si="48"/>
        <v>0</v>
      </c>
      <c r="BJ244" s="19" t="s">
        <v>87</v>
      </c>
      <c r="BK244" s="155">
        <f t="shared" si="49"/>
        <v>0</v>
      </c>
      <c r="BL244" s="19" t="s">
        <v>222</v>
      </c>
      <c r="BM244" s="19" t="s">
        <v>554</v>
      </c>
    </row>
    <row r="245" spans="2:65" s="1" customFormat="1" ht="25.5" customHeight="1">
      <c r="B245" s="145"/>
      <c r="C245" s="146" t="s">
        <v>555</v>
      </c>
      <c r="D245" s="146" t="s">
        <v>158</v>
      </c>
      <c r="E245" s="147" t="s">
        <v>556</v>
      </c>
      <c r="F245" s="220" t="s">
        <v>557</v>
      </c>
      <c r="G245" s="220"/>
      <c r="H245" s="220"/>
      <c r="I245" s="220"/>
      <c r="J245" s="148" t="s">
        <v>509</v>
      </c>
      <c r="K245" s="149">
        <v>2</v>
      </c>
      <c r="L245" s="221"/>
      <c r="M245" s="221"/>
      <c r="N245" s="221">
        <f t="shared" si="40"/>
        <v>0</v>
      </c>
      <c r="O245" s="221"/>
      <c r="P245" s="221"/>
      <c r="Q245" s="221"/>
      <c r="R245" s="150"/>
      <c r="T245" s="151" t="s">
        <v>5</v>
      </c>
      <c r="U245" s="41" t="s">
        <v>42</v>
      </c>
      <c r="V245" s="152">
        <v>0.25</v>
      </c>
      <c r="W245" s="152">
        <f t="shared" si="41"/>
        <v>0.5</v>
      </c>
      <c r="X245" s="152">
        <v>0</v>
      </c>
      <c r="Y245" s="152">
        <f t="shared" si="42"/>
        <v>0</v>
      </c>
      <c r="Z245" s="152">
        <v>2.5999999999999999E-3</v>
      </c>
      <c r="AA245" s="153">
        <f t="shared" si="43"/>
        <v>5.1999999999999998E-3</v>
      </c>
      <c r="AR245" s="19" t="s">
        <v>222</v>
      </c>
      <c r="AT245" s="19" t="s">
        <v>158</v>
      </c>
      <c r="AU245" s="19" t="s">
        <v>87</v>
      </c>
      <c r="AY245" s="19" t="s">
        <v>157</v>
      </c>
      <c r="BE245" s="154">
        <f t="shared" si="44"/>
        <v>0</v>
      </c>
      <c r="BF245" s="154">
        <f t="shared" si="45"/>
        <v>0</v>
      </c>
      <c r="BG245" s="154">
        <f t="shared" si="46"/>
        <v>0</v>
      </c>
      <c r="BH245" s="154">
        <f t="shared" si="47"/>
        <v>0</v>
      </c>
      <c r="BI245" s="154">
        <f t="shared" si="48"/>
        <v>0</v>
      </c>
      <c r="BJ245" s="19" t="s">
        <v>87</v>
      </c>
      <c r="BK245" s="155">
        <f t="shared" si="49"/>
        <v>0</v>
      </c>
      <c r="BL245" s="19" t="s">
        <v>222</v>
      </c>
      <c r="BM245" s="19" t="s">
        <v>558</v>
      </c>
    </row>
    <row r="246" spans="2:65" s="1" customFormat="1" ht="25.5" customHeight="1">
      <c r="B246" s="145"/>
      <c r="C246" s="146" t="s">
        <v>559</v>
      </c>
      <c r="D246" s="146" t="s">
        <v>158</v>
      </c>
      <c r="E246" s="147" t="s">
        <v>560</v>
      </c>
      <c r="F246" s="220" t="s">
        <v>561</v>
      </c>
      <c r="G246" s="220"/>
      <c r="H246" s="220"/>
      <c r="I246" s="220"/>
      <c r="J246" s="148" t="s">
        <v>166</v>
      </c>
      <c r="K246" s="149">
        <v>1</v>
      </c>
      <c r="L246" s="221"/>
      <c r="M246" s="221"/>
      <c r="N246" s="221">
        <f t="shared" si="40"/>
        <v>0</v>
      </c>
      <c r="O246" s="221"/>
      <c r="P246" s="221"/>
      <c r="Q246" s="221"/>
      <c r="R246" s="150"/>
      <c r="T246" s="151" t="s">
        <v>5</v>
      </c>
      <c r="U246" s="41" t="s">
        <v>42</v>
      </c>
      <c r="V246" s="152">
        <v>0.25</v>
      </c>
      <c r="W246" s="152">
        <f t="shared" si="41"/>
        <v>0.25</v>
      </c>
      <c r="X246" s="152">
        <v>0</v>
      </c>
      <c r="Y246" s="152">
        <f t="shared" si="42"/>
        <v>0</v>
      </c>
      <c r="Z246" s="152">
        <v>2.2499999999999998E-3</v>
      </c>
      <c r="AA246" s="153">
        <f t="shared" si="43"/>
        <v>2.2499999999999998E-3</v>
      </c>
      <c r="AR246" s="19" t="s">
        <v>222</v>
      </c>
      <c r="AT246" s="19" t="s">
        <v>158</v>
      </c>
      <c r="AU246" s="19" t="s">
        <v>87</v>
      </c>
      <c r="AY246" s="19" t="s">
        <v>157</v>
      </c>
      <c r="BE246" s="154">
        <f t="shared" si="44"/>
        <v>0</v>
      </c>
      <c r="BF246" s="154">
        <f t="shared" si="45"/>
        <v>0</v>
      </c>
      <c r="BG246" s="154">
        <f t="shared" si="46"/>
        <v>0</v>
      </c>
      <c r="BH246" s="154">
        <f t="shared" si="47"/>
        <v>0</v>
      </c>
      <c r="BI246" s="154">
        <f t="shared" si="48"/>
        <v>0</v>
      </c>
      <c r="BJ246" s="19" t="s">
        <v>87</v>
      </c>
      <c r="BK246" s="155">
        <f t="shared" si="49"/>
        <v>0</v>
      </c>
      <c r="BL246" s="19" t="s">
        <v>222</v>
      </c>
      <c r="BM246" s="19" t="s">
        <v>562</v>
      </c>
    </row>
    <row r="247" spans="2:65" s="1" customFormat="1" ht="38.25" customHeight="1">
      <c r="B247" s="145"/>
      <c r="C247" s="146" t="s">
        <v>563</v>
      </c>
      <c r="D247" s="146" t="s">
        <v>158</v>
      </c>
      <c r="E247" s="147" t="s">
        <v>564</v>
      </c>
      <c r="F247" s="220" t="s">
        <v>565</v>
      </c>
      <c r="G247" s="220"/>
      <c r="H247" s="220"/>
      <c r="I247" s="220"/>
      <c r="J247" s="148" t="s">
        <v>166</v>
      </c>
      <c r="K247" s="149">
        <v>1</v>
      </c>
      <c r="L247" s="221"/>
      <c r="M247" s="221"/>
      <c r="N247" s="221">
        <f t="shared" si="40"/>
        <v>0</v>
      </c>
      <c r="O247" s="221"/>
      <c r="P247" s="221"/>
      <c r="Q247" s="221"/>
      <c r="R247" s="150"/>
      <c r="T247" s="151" t="s">
        <v>5</v>
      </c>
      <c r="U247" s="41" t="s">
        <v>42</v>
      </c>
      <c r="V247" s="152">
        <v>0.15</v>
      </c>
      <c r="W247" s="152">
        <f t="shared" si="41"/>
        <v>0.15</v>
      </c>
      <c r="X247" s="152">
        <v>0</v>
      </c>
      <c r="Y247" s="152">
        <f t="shared" si="42"/>
        <v>0</v>
      </c>
      <c r="Z247" s="152">
        <v>1.1299999999999999E-3</v>
      </c>
      <c r="AA247" s="153">
        <f t="shared" si="43"/>
        <v>1.1299999999999999E-3</v>
      </c>
      <c r="AR247" s="19" t="s">
        <v>222</v>
      </c>
      <c r="AT247" s="19" t="s">
        <v>158</v>
      </c>
      <c r="AU247" s="19" t="s">
        <v>87</v>
      </c>
      <c r="AY247" s="19" t="s">
        <v>157</v>
      </c>
      <c r="BE247" s="154">
        <f t="shared" si="44"/>
        <v>0</v>
      </c>
      <c r="BF247" s="154">
        <f t="shared" si="45"/>
        <v>0</v>
      </c>
      <c r="BG247" s="154">
        <f t="shared" si="46"/>
        <v>0</v>
      </c>
      <c r="BH247" s="154">
        <f t="shared" si="47"/>
        <v>0</v>
      </c>
      <c r="BI247" s="154">
        <f t="shared" si="48"/>
        <v>0</v>
      </c>
      <c r="BJ247" s="19" t="s">
        <v>87</v>
      </c>
      <c r="BK247" s="155">
        <f t="shared" si="49"/>
        <v>0</v>
      </c>
      <c r="BL247" s="19" t="s">
        <v>222</v>
      </c>
      <c r="BM247" s="19" t="s">
        <v>566</v>
      </c>
    </row>
    <row r="248" spans="2:65" s="1" customFormat="1" ht="25.5" customHeight="1">
      <c r="B248" s="145"/>
      <c r="C248" s="146" t="s">
        <v>567</v>
      </c>
      <c r="D248" s="146" t="s">
        <v>158</v>
      </c>
      <c r="E248" s="147" t="s">
        <v>568</v>
      </c>
      <c r="F248" s="220" t="s">
        <v>569</v>
      </c>
      <c r="G248" s="220"/>
      <c r="H248" s="220"/>
      <c r="I248" s="220"/>
      <c r="J248" s="148" t="s">
        <v>504</v>
      </c>
      <c r="K248" s="149">
        <v>12.037000000000001</v>
      </c>
      <c r="L248" s="221"/>
      <c r="M248" s="221"/>
      <c r="N248" s="221">
        <f t="shared" si="40"/>
        <v>0</v>
      </c>
      <c r="O248" s="221"/>
      <c r="P248" s="221"/>
      <c r="Q248" s="221"/>
      <c r="R248" s="150"/>
      <c r="T248" s="151" t="s">
        <v>5</v>
      </c>
      <c r="U248" s="41" t="s">
        <v>42</v>
      </c>
      <c r="V248" s="152">
        <v>0</v>
      </c>
      <c r="W248" s="152">
        <f t="shared" si="41"/>
        <v>0</v>
      </c>
      <c r="X248" s="152">
        <v>0</v>
      </c>
      <c r="Y248" s="152">
        <f t="shared" si="42"/>
        <v>0</v>
      </c>
      <c r="Z248" s="152">
        <v>0</v>
      </c>
      <c r="AA248" s="153">
        <f t="shared" si="43"/>
        <v>0</v>
      </c>
      <c r="AR248" s="19" t="s">
        <v>222</v>
      </c>
      <c r="AT248" s="19" t="s">
        <v>158</v>
      </c>
      <c r="AU248" s="19" t="s">
        <v>87</v>
      </c>
      <c r="AY248" s="19" t="s">
        <v>157</v>
      </c>
      <c r="BE248" s="154">
        <f t="shared" si="44"/>
        <v>0</v>
      </c>
      <c r="BF248" s="154">
        <f t="shared" si="45"/>
        <v>0</v>
      </c>
      <c r="BG248" s="154">
        <f t="shared" si="46"/>
        <v>0</v>
      </c>
      <c r="BH248" s="154">
        <f t="shared" si="47"/>
        <v>0</v>
      </c>
      <c r="BI248" s="154">
        <f t="shared" si="48"/>
        <v>0</v>
      </c>
      <c r="BJ248" s="19" t="s">
        <v>87</v>
      </c>
      <c r="BK248" s="155">
        <f t="shared" si="49"/>
        <v>0</v>
      </c>
      <c r="BL248" s="19" t="s">
        <v>222</v>
      </c>
      <c r="BM248" s="19" t="s">
        <v>570</v>
      </c>
    </row>
    <row r="249" spans="2:65" s="10" customFormat="1" ht="29.85" customHeight="1">
      <c r="B249" s="134"/>
      <c r="C249" s="135"/>
      <c r="D249" s="144" t="s">
        <v>129</v>
      </c>
      <c r="E249" s="144"/>
      <c r="F249" s="144"/>
      <c r="G249" s="144"/>
      <c r="H249" s="144"/>
      <c r="I249" s="144"/>
      <c r="J249" s="144"/>
      <c r="K249" s="144"/>
      <c r="L249" s="144"/>
      <c r="M249" s="144"/>
      <c r="N249" s="207">
        <f>BK249</f>
        <v>0</v>
      </c>
      <c r="O249" s="208"/>
      <c r="P249" s="208"/>
      <c r="Q249" s="208"/>
      <c r="R249" s="137"/>
      <c r="T249" s="138"/>
      <c r="U249" s="135"/>
      <c r="V249" s="135"/>
      <c r="W249" s="139">
        <f>SUM(W250:W251)</f>
        <v>10.113899999999999</v>
      </c>
      <c r="X249" s="135"/>
      <c r="Y249" s="139">
        <f>SUM(Y250:Y251)</f>
        <v>5.8200000000000002E-2</v>
      </c>
      <c r="Z249" s="135"/>
      <c r="AA249" s="140">
        <f>SUM(AA250:AA251)</f>
        <v>0</v>
      </c>
      <c r="AR249" s="141" t="s">
        <v>87</v>
      </c>
      <c r="AT249" s="142" t="s">
        <v>74</v>
      </c>
      <c r="AU249" s="142" t="s">
        <v>82</v>
      </c>
      <c r="AY249" s="141" t="s">
        <v>157</v>
      </c>
      <c r="BK249" s="143">
        <f>SUM(BK250:BK251)</f>
        <v>0</v>
      </c>
    </row>
    <row r="250" spans="2:65" s="1" customFormat="1" ht="38.25" customHeight="1">
      <c r="B250" s="145"/>
      <c r="C250" s="146" t="s">
        <v>571</v>
      </c>
      <c r="D250" s="146" t="s">
        <v>158</v>
      </c>
      <c r="E250" s="147" t="s">
        <v>572</v>
      </c>
      <c r="F250" s="220" t="s">
        <v>573</v>
      </c>
      <c r="G250" s="220"/>
      <c r="H250" s="220"/>
      <c r="I250" s="220"/>
      <c r="J250" s="148" t="s">
        <v>187</v>
      </c>
      <c r="K250" s="149">
        <v>30</v>
      </c>
      <c r="L250" s="221"/>
      <c r="M250" s="221"/>
      <c r="N250" s="221">
        <f>ROUND(L250*K250,3)</f>
        <v>0</v>
      </c>
      <c r="O250" s="221"/>
      <c r="P250" s="221"/>
      <c r="Q250" s="221"/>
      <c r="R250" s="150"/>
      <c r="T250" s="151" t="s">
        <v>5</v>
      </c>
      <c r="U250" s="41" t="s">
        <v>42</v>
      </c>
      <c r="V250" s="152">
        <v>0.33712999999999999</v>
      </c>
      <c r="W250" s="152">
        <f>V250*K250</f>
        <v>10.113899999999999</v>
      </c>
      <c r="X250" s="152">
        <v>1.9400000000000001E-3</v>
      </c>
      <c r="Y250" s="152">
        <f>X250*K250</f>
        <v>5.8200000000000002E-2</v>
      </c>
      <c r="Z250" s="152">
        <v>0</v>
      </c>
      <c r="AA250" s="153">
        <f>Z250*K250</f>
        <v>0</v>
      </c>
      <c r="AR250" s="19" t="s">
        <v>222</v>
      </c>
      <c r="AT250" s="19" t="s">
        <v>158</v>
      </c>
      <c r="AU250" s="19" t="s">
        <v>87</v>
      </c>
      <c r="AY250" s="19" t="s">
        <v>157</v>
      </c>
      <c r="BE250" s="154">
        <f>IF(U250="základná",N250,0)</f>
        <v>0</v>
      </c>
      <c r="BF250" s="154">
        <f>IF(U250="znížená",N250,0)</f>
        <v>0</v>
      </c>
      <c r="BG250" s="154">
        <f>IF(U250="zákl. prenesená",N250,0)</f>
        <v>0</v>
      </c>
      <c r="BH250" s="154">
        <f>IF(U250="zníž. prenesená",N250,0)</f>
        <v>0</v>
      </c>
      <c r="BI250" s="154">
        <f>IF(U250="nulová",N250,0)</f>
        <v>0</v>
      </c>
      <c r="BJ250" s="19" t="s">
        <v>87</v>
      </c>
      <c r="BK250" s="155">
        <f>ROUND(L250*K250,3)</f>
        <v>0</v>
      </c>
      <c r="BL250" s="19" t="s">
        <v>222</v>
      </c>
      <c r="BM250" s="19" t="s">
        <v>574</v>
      </c>
    </row>
    <row r="251" spans="2:65" s="1" customFormat="1" ht="25.5" customHeight="1">
      <c r="B251" s="145"/>
      <c r="C251" s="146" t="s">
        <v>575</v>
      </c>
      <c r="D251" s="146" t="s">
        <v>158</v>
      </c>
      <c r="E251" s="147" t="s">
        <v>576</v>
      </c>
      <c r="F251" s="220" t="s">
        <v>577</v>
      </c>
      <c r="G251" s="220"/>
      <c r="H251" s="220"/>
      <c r="I251" s="220"/>
      <c r="J251" s="148" t="s">
        <v>504</v>
      </c>
      <c r="K251" s="149">
        <v>2.7280000000000002</v>
      </c>
      <c r="L251" s="221"/>
      <c r="M251" s="221"/>
      <c r="N251" s="221">
        <f>ROUND(L251*K251,3)</f>
        <v>0</v>
      </c>
      <c r="O251" s="221"/>
      <c r="P251" s="221"/>
      <c r="Q251" s="221"/>
      <c r="R251" s="150"/>
      <c r="T251" s="151" t="s">
        <v>5</v>
      </c>
      <c r="U251" s="41" t="s">
        <v>42</v>
      </c>
      <c r="V251" s="152">
        <v>0</v>
      </c>
      <c r="W251" s="152">
        <f>V251*K251</f>
        <v>0</v>
      </c>
      <c r="X251" s="152">
        <v>0</v>
      </c>
      <c r="Y251" s="152">
        <f>X251*K251</f>
        <v>0</v>
      </c>
      <c r="Z251" s="152">
        <v>0</v>
      </c>
      <c r="AA251" s="153">
        <f>Z251*K251</f>
        <v>0</v>
      </c>
      <c r="AR251" s="19" t="s">
        <v>222</v>
      </c>
      <c r="AT251" s="19" t="s">
        <v>158</v>
      </c>
      <c r="AU251" s="19" t="s">
        <v>87</v>
      </c>
      <c r="AY251" s="19" t="s">
        <v>157</v>
      </c>
      <c r="BE251" s="154">
        <f>IF(U251="základná",N251,0)</f>
        <v>0</v>
      </c>
      <c r="BF251" s="154">
        <f>IF(U251="znížená",N251,0)</f>
        <v>0</v>
      </c>
      <c r="BG251" s="154">
        <f>IF(U251="zákl. prenesená",N251,0)</f>
        <v>0</v>
      </c>
      <c r="BH251" s="154">
        <f>IF(U251="zníž. prenesená",N251,0)</f>
        <v>0</v>
      </c>
      <c r="BI251" s="154">
        <f>IF(U251="nulová",N251,0)</f>
        <v>0</v>
      </c>
      <c r="BJ251" s="19" t="s">
        <v>87</v>
      </c>
      <c r="BK251" s="155">
        <f>ROUND(L251*K251,3)</f>
        <v>0</v>
      </c>
      <c r="BL251" s="19" t="s">
        <v>222</v>
      </c>
      <c r="BM251" s="19" t="s">
        <v>578</v>
      </c>
    </row>
    <row r="252" spans="2:65" s="10" customFormat="1" ht="29.85" customHeight="1">
      <c r="B252" s="134"/>
      <c r="C252" s="135"/>
      <c r="D252" s="144" t="s">
        <v>130</v>
      </c>
      <c r="E252" s="144"/>
      <c r="F252" s="144"/>
      <c r="G252" s="144"/>
      <c r="H252" s="144"/>
      <c r="I252" s="144"/>
      <c r="J252" s="144"/>
      <c r="K252" s="144"/>
      <c r="L252" s="144"/>
      <c r="M252" s="144"/>
      <c r="N252" s="207">
        <f>BK252</f>
        <v>0</v>
      </c>
      <c r="O252" s="208"/>
      <c r="P252" s="208"/>
      <c r="Q252" s="208"/>
      <c r="R252" s="137"/>
      <c r="T252" s="138"/>
      <c r="U252" s="135"/>
      <c r="V252" s="135"/>
      <c r="W252" s="139">
        <f>SUM(W253:W260)</f>
        <v>2.1755500000000003</v>
      </c>
      <c r="X252" s="135"/>
      <c r="Y252" s="139">
        <f>SUM(Y253:Y260)</f>
        <v>1.7000000000000001E-3</v>
      </c>
      <c r="Z252" s="135"/>
      <c r="AA252" s="140">
        <f>SUM(AA253:AA260)</f>
        <v>0</v>
      </c>
      <c r="AR252" s="141" t="s">
        <v>87</v>
      </c>
      <c r="AT252" s="142" t="s">
        <v>74</v>
      </c>
      <c r="AU252" s="142" t="s">
        <v>82</v>
      </c>
      <c r="AY252" s="141" t="s">
        <v>157</v>
      </c>
      <c r="BK252" s="143">
        <f>SUM(BK253:BK260)</f>
        <v>0</v>
      </c>
    </row>
    <row r="253" spans="2:65" s="1" customFormat="1" ht="25.5" customHeight="1">
      <c r="B253" s="145"/>
      <c r="C253" s="146" t="s">
        <v>579</v>
      </c>
      <c r="D253" s="146" t="s">
        <v>158</v>
      </c>
      <c r="E253" s="147" t="s">
        <v>580</v>
      </c>
      <c r="F253" s="220" t="s">
        <v>581</v>
      </c>
      <c r="G253" s="220"/>
      <c r="H253" s="220"/>
      <c r="I253" s="220"/>
      <c r="J253" s="148" t="s">
        <v>166</v>
      </c>
      <c r="K253" s="149">
        <v>5</v>
      </c>
      <c r="L253" s="221"/>
      <c r="M253" s="221"/>
      <c r="N253" s="221">
        <f t="shared" ref="N253:N260" si="50">ROUND(L253*K253,3)</f>
        <v>0</v>
      </c>
      <c r="O253" s="221"/>
      <c r="P253" s="221"/>
      <c r="Q253" s="221"/>
      <c r="R253" s="150"/>
      <c r="T253" s="151" t="s">
        <v>5</v>
      </c>
      <c r="U253" s="41" t="s">
        <v>42</v>
      </c>
      <c r="V253" s="152">
        <v>0.19503000000000001</v>
      </c>
      <c r="W253" s="152">
        <f t="shared" ref="W253:W260" si="51">V253*K253</f>
        <v>0.97515000000000007</v>
      </c>
      <c r="X253" s="152">
        <v>4.0000000000000003E-5</v>
      </c>
      <c r="Y253" s="152">
        <f t="shared" ref="Y253:Y260" si="52">X253*K253</f>
        <v>2.0000000000000001E-4</v>
      </c>
      <c r="Z253" s="152">
        <v>0</v>
      </c>
      <c r="AA253" s="153">
        <f t="shared" ref="AA253:AA260" si="53">Z253*K253</f>
        <v>0</v>
      </c>
      <c r="AR253" s="19" t="s">
        <v>222</v>
      </c>
      <c r="AT253" s="19" t="s">
        <v>158</v>
      </c>
      <c r="AU253" s="19" t="s">
        <v>87</v>
      </c>
      <c r="AY253" s="19" t="s">
        <v>157</v>
      </c>
      <c r="BE253" s="154">
        <f t="shared" ref="BE253:BE260" si="54">IF(U253="základná",N253,0)</f>
        <v>0</v>
      </c>
      <c r="BF253" s="154">
        <f t="shared" ref="BF253:BF260" si="55">IF(U253="znížená",N253,0)</f>
        <v>0</v>
      </c>
      <c r="BG253" s="154">
        <f t="shared" ref="BG253:BG260" si="56">IF(U253="zákl. prenesená",N253,0)</f>
        <v>0</v>
      </c>
      <c r="BH253" s="154">
        <f t="shared" ref="BH253:BH260" si="57">IF(U253="zníž. prenesená",N253,0)</f>
        <v>0</v>
      </c>
      <c r="BI253" s="154">
        <f t="shared" ref="BI253:BI260" si="58">IF(U253="nulová",N253,0)</f>
        <v>0</v>
      </c>
      <c r="BJ253" s="19" t="s">
        <v>87</v>
      </c>
      <c r="BK253" s="155">
        <f t="shared" ref="BK253:BK260" si="59">ROUND(L253*K253,3)</f>
        <v>0</v>
      </c>
      <c r="BL253" s="19" t="s">
        <v>222</v>
      </c>
      <c r="BM253" s="19" t="s">
        <v>582</v>
      </c>
    </row>
    <row r="254" spans="2:65" s="1" customFormat="1" ht="25.5" customHeight="1">
      <c r="B254" s="145"/>
      <c r="C254" s="156" t="s">
        <v>583</v>
      </c>
      <c r="D254" s="156" t="s">
        <v>298</v>
      </c>
      <c r="E254" s="157" t="s">
        <v>584</v>
      </c>
      <c r="F254" s="222" t="s">
        <v>585</v>
      </c>
      <c r="G254" s="222"/>
      <c r="H254" s="222"/>
      <c r="I254" s="222"/>
      <c r="J254" s="158" t="s">
        <v>166</v>
      </c>
      <c r="K254" s="159">
        <v>5</v>
      </c>
      <c r="L254" s="223"/>
      <c r="M254" s="223"/>
      <c r="N254" s="223">
        <f t="shared" si="50"/>
        <v>0</v>
      </c>
      <c r="O254" s="221"/>
      <c r="P254" s="221"/>
      <c r="Q254" s="221"/>
      <c r="R254" s="150"/>
      <c r="T254" s="151" t="s">
        <v>5</v>
      </c>
      <c r="U254" s="41" t="s">
        <v>42</v>
      </c>
      <c r="V254" s="152">
        <v>0</v>
      </c>
      <c r="W254" s="152">
        <f t="shared" si="51"/>
        <v>0</v>
      </c>
      <c r="X254" s="152">
        <v>2.0000000000000001E-4</v>
      </c>
      <c r="Y254" s="152">
        <f t="shared" si="52"/>
        <v>1E-3</v>
      </c>
      <c r="Z254" s="152">
        <v>0</v>
      </c>
      <c r="AA254" s="153">
        <f t="shared" si="53"/>
        <v>0</v>
      </c>
      <c r="AR254" s="19" t="s">
        <v>285</v>
      </c>
      <c r="AT254" s="19" t="s">
        <v>298</v>
      </c>
      <c r="AU254" s="19" t="s">
        <v>87</v>
      </c>
      <c r="AY254" s="19" t="s">
        <v>157</v>
      </c>
      <c r="BE254" s="154">
        <f t="shared" si="54"/>
        <v>0</v>
      </c>
      <c r="BF254" s="154">
        <f t="shared" si="55"/>
        <v>0</v>
      </c>
      <c r="BG254" s="154">
        <f t="shared" si="56"/>
        <v>0</v>
      </c>
      <c r="BH254" s="154">
        <f t="shared" si="57"/>
        <v>0</v>
      </c>
      <c r="BI254" s="154">
        <f t="shared" si="58"/>
        <v>0</v>
      </c>
      <c r="BJ254" s="19" t="s">
        <v>87</v>
      </c>
      <c r="BK254" s="155">
        <f t="shared" si="59"/>
        <v>0</v>
      </c>
      <c r="BL254" s="19" t="s">
        <v>222</v>
      </c>
      <c r="BM254" s="19" t="s">
        <v>586</v>
      </c>
    </row>
    <row r="255" spans="2:65" s="1" customFormat="1" ht="16.5" customHeight="1">
      <c r="B255" s="145"/>
      <c r="C255" s="146" t="s">
        <v>587</v>
      </c>
      <c r="D255" s="146" t="s">
        <v>158</v>
      </c>
      <c r="E255" s="147" t="s">
        <v>588</v>
      </c>
      <c r="F255" s="220" t="s">
        <v>589</v>
      </c>
      <c r="G255" s="220"/>
      <c r="H255" s="220"/>
      <c r="I255" s="220"/>
      <c r="J255" s="148" t="s">
        <v>509</v>
      </c>
      <c r="K255" s="149">
        <v>5</v>
      </c>
      <c r="L255" s="221"/>
      <c r="M255" s="221"/>
      <c r="N255" s="221">
        <f t="shared" si="50"/>
        <v>0</v>
      </c>
      <c r="O255" s="221"/>
      <c r="P255" s="221"/>
      <c r="Q255" s="221"/>
      <c r="R255" s="150"/>
      <c r="T255" s="151" t="s">
        <v>5</v>
      </c>
      <c r="U255" s="41" t="s">
        <v>42</v>
      </c>
      <c r="V255" s="152">
        <v>9.0079999999999993E-2</v>
      </c>
      <c r="W255" s="152">
        <f t="shared" si="51"/>
        <v>0.45039999999999997</v>
      </c>
      <c r="X255" s="152">
        <v>0</v>
      </c>
      <c r="Y255" s="152">
        <f t="shared" si="52"/>
        <v>0</v>
      </c>
      <c r="Z255" s="152">
        <v>0</v>
      </c>
      <c r="AA255" s="153">
        <f t="shared" si="53"/>
        <v>0</v>
      </c>
      <c r="AR255" s="19" t="s">
        <v>222</v>
      </c>
      <c r="AT255" s="19" t="s">
        <v>158</v>
      </c>
      <c r="AU255" s="19" t="s">
        <v>87</v>
      </c>
      <c r="AY255" s="19" t="s">
        <v>157</v>
      </c>
      <c r="BE255" s="154">
        <f t="shared" si="54"/>
        <v>0</v>
      </c>
      <c r="BF255" s="154">
        <f t="shared" si="55"/>
        <v>0</v>
      </c>
      <c r="BG255" s="154">
        <f t="shared" si="56"/>
        <v>0</v>
      </c>
      <c r="BH255" s="154">
        <f t="shared" si="57"/>
        <v>0</v>
      </c>
      <c r="BI255" s="154">
        <f t="shared" si="58"/>
        <v>0</v>
      </c>
      <c r="BJ255" s="19" t="s">
        <v>87</v>
      </c>
      <c r="BK255" s="155">
        <f t="shared" si="59"/>
        <v>0</v>
      </c>
      <c r="BL255" s="19" t="s">
        <v>222</v>
      </c>
      <c r="BM255" s="19" t="s">
        <v>590</v>
      </c>
    </row>
    <row r="256" spans="2:65" s="1" customFormat="1" ht="16.5" customHeight="1">
      <c r="B256" s="145"/>
      <c r="C256" s="156" t="s">
        <v>591</v>
      </c>
      <c r="D256" s="156" t="s">
        <v>298</v>
      </c>
      <c r="E256" s="157" t="s">
        <v>592</v>
      </c>
      <c r="F256" s="222" t="s">
        <v>593</v>
      </c>
      <c r="G256" s="222"/>
      <c r="H256" s="222"/>
      <c r="I256" s="222"/>
      <c r="J256" s="158" t="s">
        <v>166</v>
      </c>
      <c r="K256" s="159">
        <v>5</v>
      </c>
      <c r="L256" s="223"/>
      <c r="M256" s="223"/>
      <c r="N256" s="223">
        <f t="shared" si="50"/>
        <v>0</v>
      </c>
      <c r="O256" s="221"/>
      <c r="P256" s="221"/>
      <c r="Q256" s="221"/>
      <c r="R256" s="150"/>
      <c r="T256" s="151" t="s">
        <v>5</v>
      </c>
      <c r="U256" s="41" t="s">
        <v>42</v>
      </c>
      <c r="V256" s="152">
        <v>0</v>
      </c>
      <c r="W256" s="152">
        <f t="shared" si="51"/>
        <v>0</v>
      </c>
      <c r="X256" s="152">
        <v>1E-4</v>
      </c>
      <c r="Y256" s="152">
        <f t="shared" si="52"/>
        <v>5.0000000000000001E-4</v>
      </c>
      <c r="Z256" s="152">
        <v>0</v>
      </c>
      <c r="AA256" s="153">
        <f t="shared" si="53"/>
        <v>0</v>
      </c>
      <c r="AR256" s="19" t="s">
        <v>285</v>
      </c>
      <c r="AT256" s="19" t="s">
        <v>298</v>
      </c>
      <c r="AU256" s="19" t="s">
        <v>87</v>
      </c>
      <c r="AY256" s="19" t="s">
        <v>157</v>
      </c>
      <c r="BE256" s="154">
        <f t="shared" si="54"/>
        <v>0</v>
      </c>
      <c r="BF256" s="154">
        <f t="shared" si="55"/>
        <v>0</v>
      </c>
      <c r="BG256" s="154">
        <f t="shared" si="56"/>
        <v>0</v>
      </c>
      <c r="BH256" s="154">
        <f t="shared" si="57"/>
        <v>0</v>
      </c>
      <c r="BI256" s="154">
        <f t="shared" si="58"/>
        <v>0</v>
      </c>
      <c r="BJ256" s="19" t="s">
        <v>87</v>
      </c>
      <c r="BK256" s="155">
        <f t="shared" si="59"/>
        <v>0</v>
      </c>
      <c r="BL256" s="19" t="s">
        <v>222</v>
      </c>
      <c r="BM256" s="19" t="s">
        <v>594</v>
      </c>
    </row>
    <row r="257" spans="2:65" s="1" customFormat="1" ht="16.5" customHeight="1">
      <c r="B257" s="145"/>
      <c r="C257" s="146" t="s">
        <v>595</v>
      </c>
      <c r="D257" s="146" t="s">
        <v>158</v>
      </c>
      <c r="E257" s="147" t="s">
        <v>596</v>
      </c>
      <c r="F257" s="220" t="s">
        <v>597</v>
      </c>
      <c r="G257" s="220"/>
      <c r="H257" s="220"/>
      <c r="I257" s="220"/>
      <c r="J257" s="148" t="s">
        <v>166</v>
      </c>
      <c r="K257" s="149">
        <v>5</v>
      </c>
      <c r="L257" s="221"/>
      <c r="M257" s="221"/>
      <c r="N257" s="221">
        <f t="shared" si="50"/>
        <v>0</v>
      </c>
      <c r="O257" s="221"/>
      <c r="P257" s="221"/>
      <c r="Q257" s="221"/>
      <c r="R257" s="150"/>
      <c r="T257" s="151" t="s">
        <v>5</v>
      </c>
      <c r="U257" s="41" t="s">
        <v>42</v>
      </c>
      <c r="V257" s="152">
        <v>0.15</v>
      </c>
      <c r="W257" s="152">
        <f t="shared" si="51"/>
        <v>0.75</v>
      </c>
      <c r="X257" s="152">
        <v>0</v>
      </c>
      <c r="Y257" s="152">
        <f t="shared" si="52"/>
        <v>0</v>
      </c>
      <c r="Z257" s="152">
        <v>0</v>
      </c>
      <c r="AA257" s="153">
        <f t="shared" si="53"/>
        <v>0</v>
      </c>
      <c r="AR257" s="19" t="s">
        <v>222</v>
      </c>
      <c r="AT257" s="19" t="s">
        <v>158</v>
      </c>
      <c r="AU257" s="19" t="s">
        <v>87</v>
      </c>
      <c r="AY257" s="19" t="s">
        <v>157</v>
      </c>
      <c r="BE257" s="154">
        <f t="shared" si="54"/>
        <v>0</v>
      </c>
      <c r="BF257" s="154">
        <f t="shared" si="55"/>
        <v>0</v>
      </c>
      <c r="BG257" s="154">
        <f t="shared" si="56"/>
        <v>0</v>
      </c>
      <c r="BH257" s="154">
        <f t="shared" si="57"/>
        <v>0</v>
      </c>
      <c r="BI257" s="154">
        <f t="shared" si="58"/>
        <v>0</v>
      </c>
      <c r="BJ257" s="19" t="s">
        <v>87</v>
      </c>
      <c r="BK257" s="155">
        <f t="shared" si="59"/>
        <v>0</v>
      </c>
      <c r="BL257" s="19" t="s">
        <v>222</v>
      </c>
      <c r="BM257" s="19" t="s">
        <v>598</v>
      </c>
    </row>
    <row r="258" spans="2:65" s="1" customFormat="1" ht="16.5" customHeight="1">
      <c r="B258" s="145"/>
      <c r="C258" s="156" t="s">
        <v>599</v>
      </c>
      <c r="D258" s="156" t="s">
        <v>298</v>
      </c>
      <c r="E258" s="157" t="s">
        <v>600</v>
      </c>
      <c r="F258" s="222" t="s">
        <v>601</v>
      </c>
      <c r="G258" s="222"/>
      <c r="H258" s="222"/>
      <c r="I258" s="222"/>
      <c r="J258" s="158" t="s">
        <v>166</v>
      </c>
      <c r="K258" s="159">
        <v>5</v>
      </c>
      <c r="L258" s="223"/>
      <c r="M258" s="223"/>
      <c r="N258" s="223">
        <f t="shared" si="50"/>
        <v>0</v>
      </c>
      <c r="O258" s="221"/>
      <c r="P258" s="221"/>
      <c r="Q258" s="221"/>
      <c r="R258" s="150"/>
      <c r="T258" s="151" t="s">
        <v>5</v>
      </c>
      <c r="U258" s="41" t="s">
        <v>42</v>
      </c>
      <c r="V258" s="152">
        <v>0</v>
      </c>
      <c r="W258" s="152">
        <f t="shared" si="51"/>
        <v>0</v>
      </c>
      <c r="X258" s="152">
        <v>0</v>
      </c>
      <c r="Y258" s="152">
        <f t="shared" si="52"/>
        <v>0</v>
      </c>
      <c r="Z258" s="152">
        <v>0</v>
      </c>
      <c r="AA258" s="153">
        <f t="shared" si="53"/>
        <v>0</v>
      </c>
      <c r="AR258" s="19" t="s">
        <v>285</v>
      </c>
      <c r="AT258" s="19" t="s">
        <v>298</v>
      </c>
      <c r="AU258" s="19" t="s">
        <v>87</v>
      </c>
      <c r="AY258" s="19" t="s">
        <v>157</v>
      </c>
      <c r="BE258" s="154">
        <f t="shared" si="54"/>
        <v>0</v>
      </c>
      <c r="BF258" s="154">
        <f t="shared" si="55"/>
        <v>0</v>
      </c>
      <c r="BG258" s="154">
        <f t="shared" si="56"/>
        <v>0</v>
      </c>
      <c r="BH258" s="154">
        <f t="shared" si="57"/>
        <v>0</v>
      </c>
      <c r="BI258" s="154">
        <f t="shared" si="58"/>
        <v>0</v>
      </c>
      <c r="BJ258" s="19" t="s">
        <v>87</v>
      </c>
      <c r="BK258" s="155">
        <f t="shared" si="59"/>
        <v>0</v>
      </c>
      <c r="BL258" s="19" t="s">
        <v>222</v>
      </c>
      <c r="BM258" s="19" t="s">
        <v>602</v>
      </c>
    </row>
    <row r="259" spans="2:65" s="1" customFormat="1" ht="16.5" customHeight="1">
      <c r="B259" s="145"/>
      <c r="C259" s="146" t="s">
        <v>603</v>
      </c>
      <c r="D259" s="146" t="s">
        <v>158</v>
      </c>
      <c r="E259" s="147" t="s">
        <v>604</v>
      </c>
      <c r="F259" s="220" t="s">
        <v>605</v>
      </c>
      <c r="G259" s="220"/>
      <c r="H259" s="220"/>
      <c r="I259" s="220"/>
      <c r="J259" s="148" t="s">
        <v>166</v>
      </c>
      <c r="K259" s="149">
        <v>5</v>
      </c>
      <c r="L259" s="221"/>
      <c r="M259" s="221"/>
      <c r="N259" s="221">
        <f t="shared" si="50"/>
        <v>0</v>
      </c>
      <c r="O259" s="221"/>
      <c r="P259" s="221"/>
      <c r="Q259" s="221"/>
      <c r="R259" s="150"/>
      <c r="T259" s="151" t="s">
        <v>5</v>
      </c>
      <c r="U259" s="41" t="s">
        <v>42</v>
      </c>
      <c r="V259" s="152">
        <v>0</v>
      </c>
      <c r="W259" s="152">
        <f t="shared" si="51"/>
        <v>0</v>
      </c>
      <c r="X259" s="152">
        <v>0</v>
      </c>
      <c r="Y259" s="152">
        <f t="shared" si="52"/>
        <v>0</v>
      </c>
      <c r="Z259" s="152">
        <v>0</v>
      </c>
      <c r="AA259" s="153">
        <f t="shared" si="53"/>
        <v>0</v>
      </c>
      <c r="AR259" s="19" t="s">
        <v>222</v>
      </c>
      <c r="AT259" s="19" t="s">
        <v>158</v>
      </c>
      <c r="AU259" s="19" t="s">
        <v>87</v>
      </c>
      <c r="AY259" s="19" t="s">
        <v>157</v>
      </c>
      <c r="BE259" s="154">
        <f t="shared" si="54"/>
        <v>0</v>
      </c>
      <c r="BF259" s="154">
        <f t="shared" si="55"/>
        <v>0</v>
      </c>
      <c r="BG259" s="154">
        <f t="shared" si="56"/>
        <v>0</v>
      </c>
      <c r="BH259" s="154">
        <f t="shared" si="57"/>
        <v>0</v>
      </c>
      <c r="BI259" s="154">
        <f t="shared" si="58"/>
        <v>0</v>
      </c>
      <c r="BJ259" s="19" t="s">
        <v>87</v>
      </c>
      <c r="BK259" s="155">
        <f t="shared" si="59"/>
        <v>0</v>
      </c>
      <c r="BL259" s="19" t="s">
        <v>222</v>
      </c>
      <c r="BM259" s="19" t="s">
        <v>606</v>
      </c>
    </row>
    <row r="260" spans="2:65" s="1" customFormat="1" ht="25.5" customHeight="1">
      <c r="B260" s="145"/>
      <c r="C260" s="146" t="s">
        <v>607</v>
      </c>
      <c r="D260" s="146" t="s">
        <v>158</v>
      </c>
      <c r="E260" s="147" t="s">
        <v>608</v>
      </c>
      <c r="F260" s="220" t="s">
        <v>609</v>
      </c>
      <c r="G260" s="220"/>
      <c r="H260" s="220"/>
      <c r="I260" s="220"/>
      <c r="J260" s="148" t="s">
        <v>504</v>
      </c>
      <c r="K260" s="149">
        <v>4.9770000000000003</v>
      </c>
      <c r="L260" s="221"/>
      <c r="M260" s="221"/>
      <c r="N260" s="221">
        <f t="shared" si="50"/>
        <v>0</v>
      </c>
      <c r="O260" s="221"/>
      <c r="P260" s="221"/>
      <c r="Q260" s="221"/>
      <c r="R260" s="150"/>
      <c r="T260" s="151" t="s">
        <v>5</v>
      </c>
      <c r="U260" s="41" t="s">
        <v>42</v>
      </c>
      <c r="V260" s="152">
        <v>0</v>
      </c>
      <c r="W260" s="152">
        <f t="shared" si="51"/>
        <v>0</v>
      </c>
      <c r="X260" s="152">
        <v>0</v>
      </c>
      <c r="Y260" s="152">
        <f t="shared" si="52"/>
        <v>0</v>
      </c>
      <c r="Z260" s="152">
        <v>0</v>
      </c>
      <c r="AA260" s="153">
        <f t="shared" si="53"/>
        <v>0</v>
      </c>
      <c r="AR260" s="19" t="s">
        <v>222</v>
      </c>
      <c r="AT260" s="19" t="s">
        <v>158</v>
      </c>
      <c r="AU260" s="19" t="s">
        <v>87</v>
      </c>
      <c r="AY260" s="19" t="s">
        <v>157</v>
      </c>
      <c r="BE260" s="154">
        <f t="shared" si="54"/>
        <v>0</v>
      </c>
      <c r="BF260" s="154">
        <f t="shared" si="55"/>
        <v>0</v>
      </c>
      <c r="BG260" s="154">
        <f t="shared" si="56"/>
        <v>0</v>
      </c>
      <c r="BH260" s="154">
        <f t="shared" si="57"/>
        <v>0</v>
      </c>
      <c r="BI260" s="154">
        <f t="shared" si="58"/>
        <v>0</v>
      </c>
      <c r="BJ260" s="19" t="s">
        <v>87</v>
      </c>
      <c r="BK260" s="155">
        <f t="shared" si="59"/>
        <v>0</v>
      </c>
      <c r="BL260" s="19" t="s">
        <v>222</v>
      </c>
      <c r="BM260" s="19" t="s">
        <v>610</v>
      </c>
    </row>
    <row r="261" spans="2:65" s="10" customFormat="1" ht="29.85" customHeight="1">
      <c r="B261" s="134"/>
      <c r="C261" s="135"/>
      <c r="D261" s="144" t="s">
        <v>131</v>
      </c>
      <c r="E261" s="144"/>
      <c r="F261" s="144"/>
      <c r="G261" s="144"/>
      <c r="H261" s="144"/>
      <c r="I261" s="144"/>
      <c r="J261" s="144"/>
      <c r="K261" s="144"/>
      <c r="L261" s="144"/>
      <c r="M261" s="144"/>
      <c r="N261" s="207">
        <f>BK261</f>
        <v>0</v>
      </c>
      <c r="O261" s="208"/>
      <c r="P261" s="208"/>
      <c r="Q261" s="208"/>
      <c r="R261" s="137"/>
      <c r="T261" s="138"/>
      <c r="U261" s="135"/>
      <c r="V261" s="135"/>
      <c r="W261" s="139">
        <f>SUM(W262:W269)</f>
        <v>2.3854039999999999</v>
      </c>
      <c r="X261" s="135"/>
      <c r="Y261" s="139">
        <f>SUM(Y262:Y269)</f>
        <v>0.13253999999999999</v>
      </c>
      <c r="Z261" s="135"/>
      <c r="AA261" s="140">
        <f>SUM(AA262:AA269)</f>
        <v>2.168964E-2</v>
      </c>
      <c r="AR261" s="141" t="s">
        <v>87</v>
      </c>
      <c r="AT261" s="142" t="s">
        <v>74</v>
      </c>
      <c r="AU261" s="142" t="s">
        <v>82</v>
      </c>
      <c r="AY261" s="141" t="s">
        <v>157</v>
      </c>
      <c r="BK261" s="143">
        <f>SUM(BK262:BK269)</f>
        <v>0</v>
      </c>
    </row>
    <row r="262" spans="2:65" s="1" customFormat="1" ht="16.5" customHeight="1">
      <c r="B262" s="145"/>
      <c r="C262" s="146" t="s">
        <v>611</v>
      </c>
      <c r="D262" s="146" t="s">
        <v>158</v>
      </c>
      <c r="E262" s="147" t="s">
        <v>612</v>
      </c>
      <c r="F262" s="220" t="s">
        <v>613</v>
      </c>
      <c r="G262" s="220"/>
      <c r="H262" s="220"/>
      <c r="I262" s="220"/>
      <c r="J262" s="148" t="s">
        <v>196</v>
      </c>
      <c r="K262" s="149">
        <v>2.052</v>
      </c>
      <c r="L262" s="221"/>
      <c r="M262" s="221"/>
      <c r="N262" s="221">
        <f t="shared" ref="N262:N269" si="60">ROUND(L262*K262,3)</f>
        <v>0</v>
      </c>
      <c r="O262" s="221"/>
      <c r="P262" s="221"/>
      <c r="Q262" s="221"/>
      <c r="R262" s="150"/>
      <c r="T262" s="151" t="s">
        <v>5</v>
      </c>
      <c r="U262" s="41" t="s">
        <v>42</v>
      </c>
      <c r="V262" s="152">
        <v>7.6999999999999999E-2</v>
      </c>
      <c r="W262" s="152">
        <f t="shared" ref="W262:W269" si="61">V262*K262</f>
        <v>0.15800400000000001</v>
      </c>
      <c r="X262" s="152">
        <v>0</v>
      </c>
      <c r="Y262" s="152">
        <f t="shared" ref="Y262:Y269" si="62">X262*K262</f>
        <v>0</v>
      </c>
      <c r="Z262" s="152">
        <v>1.057E-2</v>
      </c>
      <c r="AA262" s="153">
        <f t="shared" ref="AA262:AA269" si="63">Z262*K262</f>
        <v>2.168964E-2</v>
      </c>
      <c r="AR262" s="19" t="s">
        <v>222</v>
      </c>
      <c r="AT262" s="19" t="s">
        <v>158</v>
      </c>
      <c r="AU262" s="19" t="s">
        <v>87</v>
      </c>
      <c r="AY262" s="19" t="s">
        <v>157</v>
      </c>
      <c r="BE262" s="154">
        <f t="shared" ref="BE262:BE269" si="64">IF(U262="základná",N262,0)</f>
        <v>0</v>
      </c>
      <c r="BF262" s="154">
        <f t="shared" ref="BF262:BF269" si="65">IF(U262="znížená",N262,0)</f>
        <v>0</v>
      </c>
      <c r="BG262" s="154">
        <f t="shared" ref="BG262:BG269" si="66">IF(U262="zákl. prenesená",N262,0)</f>
        <v>0</v>
      </c>
      <c r="BH262" s="154">
        <f t="shared" ref="BH262:BH269" si="67">IF(U262="zníž. prenesená",N262,0)</f>
        <v>0</v>
      </c>
      <c r="BI262" s="154">
        <f t="shared" ref="BI262:BI269" si="68">IF(U262="nulová",N262,0)</f>
        <v>0</v>
      </c>
      <c r="BJ262" s="19" t="s">
        <v>87</v>
      </c>
      <c r="BK262" s="155">
        <f t="shared" ref="BK262:BK269" si="69">ROUND(L262*K262,3)</f>
        <v>0</v>
      </c>
      <c r="BL262" s="19" t="s">
        <v>222</v>
      </c>
      <c r="BM262" s="19" t="s">
        <v>614</v>
      </c>
    </row>
    <row r="263" spans="2:65" s="1" customFormat="1" ht="38.25" customHeight="1">
      <c r="B263" s="145"/>
      <c r="C263" s="146" t="s">
        <v>615</v>
      </c>
      <c r="D263" s="146" t="s">
        <v>158</v>
      </c>
      <c r="E263" s="147" t="s">
        <v>616</v>
      </c>
      <c r="F263" s="220" t="s">
        <v>617</v>
      </c>
      <c r="G263" s="220"/>
      <c r="H263" s="220"/>
      <c r="I263" s="220"/>
      <c r="J263" s="148" t="s">
        <v>166</v>
      </c>
      <c r="K263" s="149">
        <v>2</v>
      </c>
      <c r="L263" s="221"/>
      <c r="M263" s="221"/>
      <c r="N263" s="221">
        <f t="shared" si="60"/>
        <v>0</v>
      </c>
      <c r="O263" s="221"/>
      <c r="P263" s="221"/>
      <c r="Q263" s="221"/>
      <c r="R263" s="150"/>
      <c r="T263" s="151" t="s">
        <v>5</v>
      </c>
      <c r="U263" s="41" t="s">
        <v>42</v>
      </c>
      <c r="V263" s="152">
        <v>0.42185</v>
      </c>
      <c r="W263" s="152">
        <f t="shared" si="61"/>
        <v>0.84370000000000001</v>
      </c>
      <c r="X263" s="152">
        <v>2.0000000000000002E-5</v>
      </c>
      <c r="Y263" s="152">
        <f t="shared" si="62"/>
        <v>4.0000000000000003E-5</v>
      </c>
      <c r="Z263" s="152">
        <v>0</v>
      </c>
      <c r="AA263" s="153">
        <f t="shared" si="63"/>
        <v>0</v>
      </c>
      <c r="AR263" s="19" t="s">
        <v>222</v>
      </c>
      <c r="AT263" s="19" t="s">
        <v>158</v>
      </c>
      <c r="AU263" s="19" t="s">
        <v>87</v>
      </c>
      <c r="AY263" s="19" t="s">
        <v>157</v>
      </c>
      <c r="BE263" s="154">
        <f t="shared" si="64"/>
        <v>0</v>
      </c>
      <c r="BF263" s="154">
        <f t="shared" si="65"/>
        <v>0</v>
      </c>
      <c r="BG263" s="154">
        <f t="shared" si="66"/>
        <v>0</v>
      </c>
      <c r="BH263" s="154">
        <f t="shared" si="67"/>
        <v>0</v>
      </c>
      <c r="BI263" s="154">
        <f t="shared" si="68"/>
        <v>0</v>
      </c>
      <c r="BJ263" s="19" t="s">
        <v>87</v>
      </c>
      <c r="BK263" s="155">
        <f t="shared" si="69"/>
        <v>0</v>
      </c>
      <c r="BL263" s="19" t="s">
        <v>222</v>
      </c>
      <c r="BM263" s="19" t="s">
        <v>618</v>
      </c>
    </row>
    <row r="264" spans="2:65" s="1" customFormat="1" ht="51" customHeight="1">
      <c r="B264" s="145"/>
      <c r="C264" s="156" t="s">
        <v>619</v>
      </c>
      <c r="D264" s="156" t="s">
        <v>298</v>
      </c>
      <c r="E264" s="157" t="s">
        <v>620</v>
      </c>
      <c r="F264" s="222" t="s">
        <v>621</v>
      </c>
      <c r="G264" s="222"/>
      <c r="H264" s="222"/>
      <c r="I264" s="222"/>
      <c r="J264" s="158" t="s">
        <v>166</v>
      </c>
      <c r="K264" s="159">
        <v>2</v>
      </c>
      <c r="L264" s="223"/>
      <c r="M264" s="223"/>
      <c r="N264" s="223">
        <f t="shared" si="60"/>
        <v>0</v>
      </c>
      <c r="O264" s="221"/>
      <c r="P264" s="221"/>
      <c r="Q264" s="221"/>
      <c r="R264" s="150"/>
      <c r="T264" s="151" t="s">
        <v>5</v>
      </c>
      <c r="U264" s="41" t="s">
        <v>42</v>
      </c>
      <c r="V264" s="152">
        <v>0</v>
      </c>
      <c r="W264" s="152">
        <f t="shared" si="61"/>
        <v>0</v>
      </c>
      <c r="X264" s="152">
        <v>1.8919999999999999E-2</v>
      </c>
      <c r="Y264" s="152">
        <f t="shared" si="62"/>
        <v>3.7839999999999999E-2</v>
      </c>
      <c r="Z264" s="152">
        <v>0</v>
      </c>
      <c r="AA264" s="153">
        <f t="shared" si="63"/>
        <v>0</v>
      </c>
      <c r="AR264" s="19" t="s">
        <v>285</v>
      </c>
      <c r="AT264" s="19" t="s">
        <v>298</v>
      </c>
      <c r="AU264" s="19" t="s">
        <v>87</v>
      </c>
      <c r="AY264" s="19" t="s">
        <v>157</v>
      </c>
      <c r="BE264" s="154">
        <f t="shared" si="64"/>
        <v>0</v>
      </c>
      <c r="BF264" s="154">
        <f t="shared" si="65"/>
        <v>0</v>
      </c>
      <c r="BG264" s="154">
        <f t="shared" si="66"/>
        <v>0</v>
      </c>
      <c r="BH264" s="154">
        <f t="shared" si="67"/>
        <v>0</v>
      </c>
      <c r="BI264" s="154">
        <f t="shared" si="68"/>
        <v>0</v>
      </c>
      <c r="BJ264" s="19" t="s">
        <v>87</v>
      </c>
      <c r="BK264" s="155">
        <f t="shared" si="69"/>
        <v>0</v>
      </c>
      <c r="BL264" s="19" t="s">
        <v>222</v>
      </c>
      <c r="BM264" s="19" t="s">
        <v>622</v>
      </c>
    </row>
    <row r="265" spans="2:65" s="1" customFormat="1" ht="38.25" customHeight="1">
      <c r="B265" s="145"/>
      <c r="C265" s="146" t="s">
        <v>623</v>
      </c>
      <c r="D265" s="146" t="s">
        <v>158</v>
      </c>
      <c r="E265" s="147" t="s">
        <v>624</v>
      </c>
      <c r="F265" s="220" t="s">
        <v>625</v>
      </c>
      <c r="G265" s="220"/>
      <c r="H265" s="220"/>
      <c r="I265" s="220"/>
      <c r="J265" s="148" t="s">
        <v>166</v>
      </c>
      <c r="K265" s="149">
        <v>2</v>
      </c>
      <c r="L265" s="221"/>
      <c r="M265" s="221"/>
      <c r="N265" s="221">
        <f t="shared" si="60"/>
        <v>0</v>
      </c>
      <c r="O265" s="221"/>
      <c r="P265" s="221"/>
      <c r="Q265" s="221"/>
      <c r="R265" s="150"/>
      <c r="T265" s="151" t="s">
        <v>5</v>
      </c>
      <c r="U265" s="41" t="s">
        <v>42</v>
      </c>
      <c r="V265" s="152">
        <v>0.45138</v>
      </c>
      <c r="W265" s="152">
        <f t="shared" si="61"/>
        <v>0.90276000000000001</v>
      </c>
      <c r="X265" s="152">
        <v>2.0000000000000002E-5</v>
      </c>
      <c r="Y265" s="152">
        <f t="shared" si="62"/>
        <v>4.0000000000000003E-5</v>
      </c>
      <c r="Z265" s="152">
        <v>0</v>
      </c>
      <c r="AA265" s="153">
        <f t="shared" si="63"/>
        <v>0</v>
      </c>
      <c r="AR265" s="19" t="s">
        <v>222</v>
      </c>
      <c r="AT265" s="19" t="s">
        <v>158</v>
      </c>
      <c r="AU265" s="19" t="s">
        <v>87</v>
      </c>
      <c r="AY265" s="19" t="s">
        <v>157</v>
      </c>
      <c r="BE265" s="154">
        <f t="shared" si="64"/>
        <v>0</v>
      </c>
      <c r="BF265" s="154">
        <f t="shared" si="65"/>
        <v>0</v>
      </c>
      <c r="BG265" s="154">
        <f t="shared" si="66"/>
        <v>0</v>
      </c>
      <c r="BH265" s="154">
        <f t="shared" si="67"/>
        <v>0</v>
      </c>
      <c r="BI265" s="154">
        <f t="shared" si="68"/>
        <v>0</v>
      </c>
      <c r="BJ265" s="19" t="s">
        <v>87</v>
      </c>
      <c r="BK265" s="155">
        <f t="shared" si="69"/>
        <v>0</v>
      </c>
      <c r="BL265" s="19" t="s">
        <v>222</v>
      </c>
      <c r="BM265" s="19" t="s">
        <v>626</v>
      </c>
    </row>
    <row r="266" spans="2:65" s="1" customFormat="1" ht="51" customHeight="1">
      <c r="B266" s="145"/>
      <c r="C266" s="156" t="s">
        <v>627</v>
      </c>
      <c r="D266" s="156" t="s">
        <v>298</v>
      </c>
      <c r="E266" s="157" t="s">
        <v>628</v>
      </c>
      <c r="F266" s="222" t="s">
        <v>629</v>
      </c>
      <c r="G266" s="222"/>
      <c r="H266" s="222"/>
      <c r="I266" s="222"/>
      <c r="J266" s="158" t="s">
        <v>166</v>
      </c>
      <c r="K266" s="159">
        <v>2</v>
      </c>
      <c r="L266" s="223"/>
      <c r="M266" s="223"/>
      <c r="N266" s="223">
        <f t="shared" si="60"/>
        <v>0</v>
      </c>
      <c r="O266" s="221"/>
      <c r="P266" s="221"/>
      <c r="Q266" s="221"/>
      <c r="R266" s="150"/>
      <c r="T266" s="151" t="s">
        <v>5</v>
      </c>
      <c r="U266" s="41" t="s">
        <v>42</v>
      </c>
      <c r="V266" s="152">
        <v>0</v>
      </c>
      <c r="W266" s="152">
        <f t="shared" si="61"/>
        <v>0</v>
      </c>
      <c r="X266" s="152">
        <v>2.8379999999999999E-2</v>
      </c>
      <c r="Y266" s="152">
        <f t="shared" si="62"/>
        <v>5.6759999999999998E-2</v>
      </c>
      <c r="Z266" s="152">
        <v>0</v>
      </c>
      <c r="AA266" s="153">
        <f t="shared" si="63"/>
        <v>0</v>
      </c>
      <c r="AR266" s="19" t="s">
        <v>285</v>
      </c>
      <c r="AT266" s="19" t="s">
        <v>298</v>
      </c>
      <c r="AU266" s="19" t="s">
        <v>87</v>
      </c>
      <c r="AY266" s="19" t="s">
        <v>157</v>
      </c>
      <c r="BE266" s="154">
        <f t="shared" si="64"/>
        <v>0</v>
      </c>
      <c r="BF266" s="154">
        <f t="shared" si="65"/>
        <v>0</v>
      </c>
      <c r="BG266" s="154">
        <f t="shared" si="66"/>
        <v>0</v>
      </c>
      <c r="BH266" s="154">
        <f t="shared" si="67"/>
        <v>0</v>
      </c>
      <c r="BI266" s="154">
        <f t="shared" si="68"/>
        <v>0</v>
      </c>
      <c r="BJ266" s="19" t="s">
        <v>87</v>
      </c>
      <c r="BK266" s="155">
        <f t="shared" si="69"/>
        <v>0</v>
      </c>
      <c r="BL266" s="19" t="s">
        <v>222</v>
      </c>
      <c r="BM266" s="19" t="s">
        <v>630</v>
      </c>
    </row>
    <row r="267" spans="2:65" s="1" customFormat="1" ht="38.25" customHeight="1">
      <c r="B267" s="145"/>
      <c r="C267" s="146" t="s">
        <v>631</v>
      </c>
      <c r="D267" s="146" t="s">
        <v>158</v>
      </c>
      <c r="E267" s="147" t="s">
        <v>632</v>
      </c>
      <c r="F267" s="220" t="s">
        <v>633</v>
      </c>
      <c r="G267" s="220"/>
      <c r="H267" s="220"/>
      <c r="I267" s="220"/>
      <c r="J267" s="148" t="s">
        <v>166</v>
      </c>
      <c r="K267" s="149">
        <v>1</v>
      </c>
      <c r="L267" s="221"/>
      <c r="M267" s="221"/>
      <c r="N267" s="221">
        <f t="shared" si="60"/>
        <v>0</v>
      </c>
      <c r="O267" s="221"/>
      <c r="P267" s="221"/>
      <c r="Q267" s="221"/>
      <c r="R267" s="150"/>
      <c r="T267" s="151" t="s">
        <v>5</v>
      </c>
      <c r="U267" s="41" t="s">
        <v>42</v>
      </c>
      <c r="V267" s="152">
        <v>0.48093999999999998</v>
      </c>
      <c r="W267" s="152">
        <f t="shared" si="61"/>
        <v>0.48093999999999998</v>
      </c>
      <c r="X267" s="152">
        <v>2.0000000000000002E-5</v>
      </c>
      <c r="Y267" s="152">
        <f t="shared" si="62"/>
        <v>2.0000000000000002E-5</v>
      </c>
      <c r="Z267" s="152">
        <v>0</v>
      </c>
      <c r="AA267" s="153">
        <f t="shared" si="63"/>
        <v>0</v>
      </c>
      <c r="AR267" s="19" t="s">
        <v>222</v>
      </c>
      <c r="AT267" s="19" t="s">
        <v>158</v>
      </c>
      <c r="AU267" s="19" t="s">
        <v>87</v>
      </c>
      <c r="AY267" s="19" t="s">
        <v>157</v>
      </c>
      <c r="BE267" s="154">
        <f t="shared" si="64"/>
        <v>0</v>
      </c>
      <c r="BF267" s="154">
        <f t="shared" si="65"/>
        <v>0</v>
      </c>
      <c r="BG267" s="154">
        <f t="shared" si="66"/>
        <v>0</v>
      </c>
      <c r="BH267" s="154">
        <f t="shared" si="67"/>
        <v>0</v>
      </c>
      <c r="BI267" s="154">
        <f t="shared" si="68"/>
        <v>0</v>
      </c>
      <c r="BJ267" s="19" t="s">
        <v>87</v>
      </c>
      <c r="BK267" s="155">
        <f t="shared" si="69"/>
        <v>0</v>
      </c>
      <c r="BL267" s="19" t="s">
        <v>222</v>
      </c>
      <c r="BM267" s="19" t="s">
        <v>634</v>
      </c>
    </row>
    <row r="268" spans="2:65" s="1" customFormat="1" ht="51" customHeight="1">
      <c r="B268" s="145"/>
      <c r="C268" s="156" t="s">
        <v>635</v>
      </c>
      <c r="D268" s="156" t="s">
        <v>298</v>
      </c>
      <c r="E268" s="157" t="s">
        <v>636</v>
      </c>
      <c r="F268" s="222" t="s">
        <v>637</v>
      </c>
      <c r="G268" s="222"/>
      <c r="H268" s="222"/>
      <c r="I268" s="222"/>
      <c r="J268" s="158" t="s">
        <v>166</v>
      </c>
      <c r="K268" s="159">
        <v>1</v>
      </c>
      <c r="L268" s="223"/>
      <c r="M268" s="223"/>
      <c r="N268" s="223">
        <f t="shared" si="60"/>
        <v>0</v>
      </c>
      <c r="O268" s="221"/>
      <c r="P268" s="221"/>
      <c r="Q268" s="221"/>
      <c r="R268" s="150"/>
      <c r="T268" s="151" t="s">
        <v>5</v>
      </c>
      <c r="U268" s="41" t="s">
        <v>42</v>
      </c>
      <c r="V268" s="152">
        <v>0</v>
      </c>
      <c r="W268" s="152">
        <f t="shared" si="61"/>
        <v>0</v>
      </c>
      <c r="X268" s="152">
        <v>3.7839999999999999E-2</v>
      </c>
      <c r="Y268" s="152">
        <f t="shared" si="62"/>
        <v>3.7839999999999999E-2</v>
      </c>
      <c r="Z268" s="152">
        <v>0</v>
      </c>
      <c r="AA268" s="153">
        <f t="shared" si="63"/>
        <v>0</v>
      </c>
      <c r="AR268" s="19" t="s">
        <v>285</v>
      </c>
      <c r="AT268" s="19" t="s">
        <v>298</v>
      </c>
      <c r="AU268" s="19" t="s">
        <v>87</v>
      </c>
      <c r="AY268" s="19" t="s">
        <v>157</v>
      </c>
      <c r="BE268" s="154">
        <f t="shared" si="64"/>
        <v>0</v>
      </c>
      <c r="BF268" s="154">
        <f t="shared" si="65"/>
        <v>0</v>
      </c>
      <c r="BG268" s="154">
        <f t="shared" si="66"/>
        <v>0</v>
      </c>
      <c r="BH268" s="154">
        <f t="shared" si="67"/>
        <v>0</v>
      </c>
      <c r="BI268" s="154">
        <f t="shared" si="68"/>
        <v>0</v>
      </c>
      <c r="BJ268" s="19" t="s">
        <v>87</v>
      </c>
      <c r="BK268" s="155">
        <f t="shared" si="69"/>
        <v>0</v>
      </c>
      <c r="BL268" s="19" t="s">
        <v>222</v>
      </c>
      <c r="BM268" s="19" t="s">
        <v>638</v>
      </c>
    </row>
    <row r="269" spans="2:65" s="1" customFormat="1" ht="25.5" customHeight="1">
      <c r="B269" s="145"/>
      <c r="C269" s="146" t="s">
        <v>639</v>
      </c>
      <c r="D269" s="146" t="s">
        <v>158</v>
      </c>
      <c r="E269" s="147" t="s">
        <v>640</v>
      </c>
      <c r="F269" s="220" t="s">
        <v>641</v>
      </c>
      <c r="G269" s="220"/>
      <c r="H269" s="220"/>
      <c r="I269" s="220"/>
      <c r="J269" s="148" t="s">
        <v>504</v>
      </c>
      <c r="K269" s="149">
        <v>4.8369999999999997</v>
      </c>
      <c r="L269" s="221"/>
      <c r="M269" s="221"/>
      <c r="N269" s="221">
        <f t="shared" si="60"/>
        <v>0</v>
      </c>
      <c r="O269" s="221"/>
      <c r="P269" s="221"/>
      <c r="Q269" s="221"/>
      <c r="R269" s="150"/>
      <c r="T269" s="151" t="s">
        <v>5</v>
      </c>
      <c r="U269" s="41" t="s">
        <v>42</v>
      </c>
      <c r="V269" s="152">
        <v>0</v>
      </c>
      <c r="W269" s="152">
        <f t="shared" si="61"/>
        <v>0</v>
      </c>
      <c r="X269" s="152">
        <v>0</v>
      </c>
      <c r="Y269" s="152">
        <f t="shared" si="62"/>
        <v>0</v>
      </c>
      <c r="Z269" s="152">
        <v>0</v>
      </c>
      <c r="AA269" s="153">
        <f t="shared" si="63"/>
        <v>0</v>
      </c>
      <c r="AR269" s="19" t="s">
        <v>222</v>
      </c>
      <c r="AT269" s="19" t="s">
        <v>158</v>
      </c>
      <c r="AU269" s="19" t="s">
        <v>87</v>
      </c>
      <c r="AY269" s="19" t="s">
        <v>157</v>
      </c>
      <c r="BE269" s="154">
        <f t="shared" si="64"/>
        <v>0</v>
      </c>
      <c r="BF269" s="154">
        <f t="shared" si="65"/>
        <v>0</v>
      </c>
      <c r="BG269" s="154">
        <f t="shared" si="66"/>
        <v>0</v>
      </c>
      <c r="BH269" s="154">
        <f t="shared" si="67"/>
        <v>0</v>
      </c>
      <c r="BI269" s="154">
        <f t="shared" si="68"/>
        <v>0</v>
      </c>
      <c r="BJ269" s="19" t="s">
        <v>87</v>
      </c>
      <c r="BK269" s="155">
        <f t="shared" si="69"/>
        <v>0</v>
      </c>
      <c r="BL269" s="19" t="s">
        <v>222</v>
      </c>
      <c r="BM269" s="19" t="s">
        <v>642</v>
      </c>
    </row>
    <row r="270" spans="2:65" s="10" customFormat="1" ht="29.85" customHeight="1">
      <c r="B270" s="134"/>
      <c r="C270" s="135"/>
      <c r="D270" s="144" t="s">
        <v>132</v>
      </c>
      <c r="E270" s="144"/>
      <c r="F270" s="144"/>
      <c r="G270" s="144"/>
      <c r="H270" s="144"/>
      <c r="I270" s="144"/>
      <c r="J270" s="144"/>
      <c r="K270" s="144"/>
      <c r="L270" s="144"/>
      <c r="M270" s="144"/>
      <c r="N270" s="207">
        <f>BK270</f>
        <v>0</v>
      </c>
      <c r="O270" s="208"/>
      <c r="P270" s="208"/>
      <c r="Q270" s="208"/>
      <c r="R270" s="137"/>
      <c r="T270" s="138"/>
      <c r="U270" s="135"/>
      <c r="V270" s="135"/>
      <c r="W270" s="139">
        <f>SUM(W271:W273)</f>
        <v>5.9860747499999993</v>
      </c>
      <c r="X270" s="135"/>
      <c r="Y270" s="139">
        <f>SUM(Y271:Y273)</f>
        <v>0.151742025</v>
      </c>
      <c r="Z270" s="135"/>
      <c r="AA270" s="140">
        <f>SUM(AA271:AA273)</f>
        <v>0</v>
      </c>
      <c r="AR270" s="141" t="s">
        <v>87</v>
      </c>
      <c r="AT270" s="142" t="s">
        <v>74</v>
      </c>
      <c r="AU270" s="142" t="s">
        <v>82</v>
      </c>
      <c r="AY270" s="141" t="s">
        <v>157</v>
      </c>
      <c r="BK270" s="143">
        <f>SUM(BK271:BK273)</f>
        <v>0</v>
      </c>
    </row>
    <row r="271" spans="2:65" s="1" customFormat="1" ht="38.25" customHeight="1">
      <c r="B271" s="145"/>
      <c r="C271" s="146" t="s">
        <v>643</v>
      </c>
      <c r="D271" s="146" t="s">
        <v>158</v>
      </c>
      <c r="E271" s="147" t="s">
        <v>644</v>
      </c>
      <c r="F271" s="220" t="s">
        <v>645</v>
      </c>
      <c r="G271" s="220"/>
      <c r="H271" s="220"/>
      <c r="I271" s="220"/>
      <c r="J271" s="148" t="s">
        <v>196</v>
      </c>
      <c r="K271" s="149">
        <v>2.9249999999999998</v>
      </c>
      <c r="L271" s="221"/>
      <c r="M271" s="221"/>
      <c r="N271" s="221">
        <f>ROUND(L271*K271,3)</f>
        <v>0</v>
      </c>
      <c r="O271" s="221"/>
      <c r="P271" s="221"/>
      <c r="Q271" s="221"/>
      <c r="R271" s="150"/>
      <c r="T271" s="151" t="s">
        <v>5</v>
      </c>
      <c r="U271" s="41" t="s">
        <v>42</v>
      </c>
      <c r="V271" s="152">
        <v>0.91486999999999996</v>
      </c>
      <c r="W271" s="152">
        <f>V271*K271</f>
        <v>2.6759947499999996</v>
      </c>
      <c r="X271" s="152">
        <v>3.3293000000000003E-2</v>
      </c>
      <c r="Y271" s="152">
        <f>X271*K271</f>
        <v>9.7382024999999997E-2</v>
      </c>
      <c r="Z271" s="152">
        <v>0</v>
      </c>
      <c r="AA271" s="153">
        <f>Z271*K271</f>
        <v>0</v>
      </c>
      <c r="AR271" s="19" t="s">
        <v>222</v>
      </c>
      <c r="AT271" s="19" t="s">
        <v>158</v>
      </c>
      <c r="AU271" s="19" t="s">
        <v>87</v>
      </c>
      <c r="AY271" s="19" t="s">
        <v>157</v>
      </c>
      <c r="BE271" s="154">
        <f>IF(U271="základná",N271,0)</f>
        <v>0</v>
      </c>
      <c r="BF271" s="154">
        <f>IF(U271="znížená",N271,0)</f>
        <v>0</v>
      </c>
      <c r="BG271" s="154">
        <f>IF(U271="zákl. prenesená",N271,0)</f>
        <v>0</v>
      </c>
      <c r="BH271" s="154">
        <f>IF(U271="zníž. prenesená",N271,0)</f>
        <v>0</v>
      </c>
      <c r="BI271" s="154">
        <f>IF(U271="nulová",N271,0)</f>
        <v>0</v>
      </c>
      <c r="BJ271" s="19" t="s">
        <v>87</v>
      </c>
      <c r="BK271" s="155">
        <f>ROUND(L271*K271,3)</f>
        <v>0</v>
      </c>
      <c r="BL271" s="19" t="s">
        <v>222</v>
      </c>
      <c r="BM271" s="19" t="s">
        <v>646</v>
      </c>
    </row>
    <row r="272" spans="2:65" s="1" customFormat="1" ht="38.25" customHeight="1">
      <c r="B272" s="145"/>
      <c r="C272" s="146" t="s">
        <v>647</v>
      </c>
      <c r="D272" s="146" t="s">
        <v>158</v>
      </c>
      <c r="E272" s="147" t="s">
        <v>648</v>
      </c>
      <c r="F272" s="220" t="s">
        <v>649</v>
      </c>
      <c r="G272" s="220"/>
      <c r="H272" s="220"/>
      <c r="I272" s="220"/>
      <c r="J272" s="148" t="s">
        <v>196</v>
      </c>
      <c r="K272" s="149">
        <v>2.4</v>
      </c>
      <c r="L272" s="221"/>
      <c r="M272" s="221"/>
      <c r="N272" s="221">
        <f>ROUND(L272*K272,3)</f>
        <v>0</v>
      </c>
      <c r="O272" s="221"/>
      <c r="P272" s="221"/>
      <c r="Q272" s="221"/>
      <c r="R272" s="150"/>
      <c r="T272" s="151" t="s">
        <v>5</v>
      </c>
      <c r="U272" s="41" t="s">
        <v>42</v>
      </c>
      <c r="V272" s="152">
        <v>1.3792</v>
      </c>
      <c r="W272" s="152">
        <f>V272*K272</f>
        <v>3.3100799999999997</v>
      </c>
      <c r="X272" s="152">
        <v>2.265E-2</v>
      </c>
      <c r="Y272" s="152">
        <f>X272*K272</f>
        <v>5.4359999999999999E-2</v>
      </c>
      <c r="Z272" s="152">
        <v>0</v>
      </c>
      <c r="AA272" s="153">
        <f>Z272*K272</f>
        <v>0</v>
      </c>
      <c r="AR272" s="19" t="s">
        <v>222</v>
      </c>
      <c r="AT272" s="19" t="s">
        <v>158</v>
      </c>
      <c r="AU272" s="19" t="s">
        <v>87</v>
      </c>
      <c r="AY272" s="19" t="s">
        <v>157</v>
      </c>
      <c r="BE272" s="154">
        <f>IF(U272="základná",N272,0)</f>
        <v>0</v>
      </c>
      <c r="BF272" s="154">
        <f>IF(U272="znížená",N272,0)</f>
        <v>0</v>
      </c>
      <c r="BG272" s="154">
        <f>IF(U272="zákl. prenesená",N272,0)</f>
        <v>0</v>
      </c>
      <c r="BH272" s="154">
        <f>IF(U272="zníž. prenesená",N272,0)</f>
        <v>0</v>
      </c>
      <c r="BI272" s="154">
        <f>IF(U272="nulová",N272,0)</f>
        <v>0</v>
      </c>
      <c r="BJ272" s="19" t="s">
        <v>87</v>
      </c>
      <c r="BK272" s="155">
        <f>ROUND(L272*K272,3)</f>
        <v>0</v>
      </c>
      <c r="BL272" s="19" t="s">
        <v>222</v>
      </c>
      <c r="BM272" s="19" t="s">
        <v>650</v>
      </c>
    </row>
    <row r="273" spans="2:65" s="1" customFormat="1" ht="38.25" customHeight="1">
      <c r="B273" s="145"/>
      <c r="C273" s="146" t="s">
        <v>651</v>
      </c>
      <c r="D273" s="146" t="s">
        <v>158</v>
      </c>
      <c r="E273" s="147" t="s">
        <v>652</v>
      </c>
      <c r="F273" s="220" t="s">
        <v>653</v>
      </c>
      <c r="G273" s="220"/>
      <c r="H273" s="220"/>
      <c r="I273" s="220"/>
      <c r="J273" s="148" t="s">
        <v>504</v>
      </c>
      <c r="K273" s="149">
        <v>1.4179999999999999</v>
      </c>
      <c r="L273" s="221"/>
      <c r="M273" s="221"/>
      <c r="N273" s="221">
        <f>ROUND(L273*K273,3)</f>
        <v>0</v>
      </c>
      <c r="O273" s="221"/>
      <c r="P273" s="221"/>
      <c r="Q273" s="221"/>
      <c r="R273" s="150"/>
      <c r="T273" s="151" t="s">
        <v>5</v>
      </c>
      <c r="U273" s="41" t="s">
        <v>42</v>
      </c>
      <c r="V273" s="152">
        <v>0</v>
      </c>
      <c r="W273" s="152">
        <f>V273*K273</f>
        <v>0</v>
      </c>
      <c r="X273" s="152">
        <v>0</v>
      </c>
      <c r="Y273" s="152">
        <f>X273*K273</f>
        <v>0</v>
      </c>
      <c r="Z273" s="152">
        <v>0</v>
      </c>
      <c r="AA273" s="153">
        <f>Z273*K273</f>
        <v>0</v>
      </c>
      <c r="AR273" s="19" t="s">
        <v>222</v>
      </c>
      <c r="AT273" s="19" t="s">
        <v>158</v>
      </c>
      <c r="AU273" s="19" t="s">
        <v>87</v>
      </c>
      <c r="AY273" s="19" t="s">
        <v>157</v>
      </c>
      <c r="BE273" s="154">
        <f>IF(U273="základná",N273,0)</f>
        <v>0</v>
      </c>
      <c r="BF273" s="154">
        <f>IF(U273="znížená",N273,0)</f>
        <v>0</v>
      </c>
      <c r="BG273" s="154">
        <f>IF(U273="zákl. prenesená",N273,0)</f>
        <v>0</v>
      </c>
      <c r="BH273" s="154">
        <f>IF(U273="zníž. prenesená",N273,0)</f>
        <v>0</v>
      </c>
      <c r="BI273" s="154">
        <f>IF(U273="nulová",N273,0)</f>
        <v>0</v>
      </c>
      <c r="BJ273" s="19" t="s">
        <v>87</v>
      </c>
      <c r="BK273" s="155">
        <f>ROUND(L273*K273,3)</f>
        <v>0</v>
      </c>
      <c r="BL273" s="19" t="s">
        <v>222</v>
      </c>
      <c r="BM273" s="19" t="s">
        <v>654</v>
      </c>
    </row>
    <row r="274" spans="2:65" s="10" customFormat="1" ht="29.85" customHeight="1">
      <c r="B274" s="134"/>
      <c r="C274" s="135"/>
      <c r="D274" s="144" t="s">
        <v>133</v>
      </c>
      <c r="E274" s="144"/>
      <c r="F274" s="144"/>
      <c r="G274" s="144"/>
      <c r="H274" s="144"/>
      <c r="I274" s="144"/>
      <c r="J274" s="144"/>
      <c r="K274" s="144"/>
      <c r="L274" s="144"/>
      <c r="M274" s="144"/>
      <c r="N274" s="207">
        <f>BK274</f>
        <v>0</v>
      </c>
      <c r="O274" s="208"/>
      <c r="P274" s="208"/>
      <c r="Q274" s="208"/>
      <c r="R274" s="137"/>
      <c r="T274" s="138"/>
      <c r="U274" s="135"/>
      <c r="V274" s="135"/>
      <c r="W274" s="139">
        <f>SUM(W275:W277)</f>
        <v>1.51397</v>
      </c>
      <c r="X274" s="135"/>
      <c r="Y274" s="139">
        <f>SUM(Y275:Y277)</f>
        <v>4.15E-4</v>
      </c>
      <c r="Z274" s="135"/>
      <c r="AA274" s="140">
        <f>SUM(AA275:AA277)</f>
        <v>7.5100000000000002E-3</v>
      </c>
      <c r="AR274" s="141" t="s">
        <v>87</v>
      </c>
      <c r="AT274" s="142" t="s">
        <v>74</v>
      </c>
      <c r="AU274" s="142" t="s">
        <v>82</v>
      </c>
      <c r="AY274" s="141" t="s">
        <v>157</v>
      </c>
      <c r="BK274" s="143">
        <f>SUM(BK275:BK277)</f>
        <v>0</v>
      </c>
    </row>
    <row r="275" spans="2:65" s="1" customFormat="1" ht="38.25" customHeight="1">
      <c r="B275" s="145"/>
      <c r="C275" s="146" t="s">
        <v>655</v>
      </c>
      <c r="D275" s="146" t="s">
        <v>158</v>
      </c>
      <c r="E275" s="147" t="s">
        <v>656</v>
      </c>
      <c r="F275" s="220" t="s">
        <v>657</v>
      </c>
      <c r="G275" s="220"/>
      <c r="H275" s="220"/>
      <c r="I275" s="220"/>
      <c r="J275" s="148" t="s">
        <v>196</v>
      </c>
      <c r="K275" s="149">
        <v>1</v>
      </c>
      <c r="L275" s="221"/>
      <c r="M275" s="221"/>
      <c r="N275" s="221">
        <f>ROUND(L275*K275,3)</f>
        <v>0</v>
      </c>
      <c r="O275" s="221"/>
      <c r="P275" s="221"/>
      <c r="Q275" s="221"/>
      <c r="R275" s="150"/>
      <c r="T275" s="151" t="s">
        <v>5</v>
      </c>
      <c r="U275" s="41" t="s">
        <v>42</v>
      </c>
      <c r="V275" s="152">
        <v>1.4099699999999999</v>
      </c>
      <c r="W275" s="152">
        <f>V275*K275</f>
        <v>1.4099699999999999</v>
      </c>
      <c r="X275" s="152">
        <v>4.15E-4</v>
      </c>
      <c r="Y275" s="152">
        <f>X275*K275</f>
        <v>4.15E-4</v>
      </c>
      <c r="Z275" s="152">
        <v>0</v>
      </c>
      <c r="AA275" s="153">
        <f>Z275*K275</f>
        <v>0</v>
      </c>
      <c r="AR275" s="19" t="s">
        <v>222</v>
      </c>
      <c r="AT275" s="19" t="s">
        <v>158</v>
      </c>
      <c r="AU275" s="19" t="s">
        <v>87</v>
      </c>
      <c r="AY275" s="19" t="s">
        <v>157</v>
      </c>
      <c r="BE275" s="154">
        <f>IF(U275="základná",N275,0)</f>
        <v>0</v>
      </c>
      <c r="BF275" s="154">
        <f>IF(U275="znížená",N275,0)</f>
        <v>0</v>
      </c>
      <c r="BG275" s="154">
        <f>IF(U275="zákl. prenesená",N275,0)</f>
        <v>0</v>
      </c>
      <c r="BH275" s="154">
        <f>IF(U275="zníž. prenesená",N275,0)</f>
        <v>0</v>
      </c>
      <c r="BI275" s="154">
        <f>IF(U275="nulová",N275,0)</f>
        <v>0</v>
      </c>
      <c r="BJ275" s="19" t="s">
        <v>87</v>
      </c>
      <c r="BK275" s="155">
        <f>ROUND(L275*K275,3)</f>
        <v>0</v>
      </c>
      <c r="BL275" s="19" t="s">
        <v>222</v>
      </c>
      <c r="BM275" s="19" t="s">
        <v>658</v>
      </c>
    </row>
    <row r="276" spans="2:65" s="1" customFormat="1" ht="38.25" customHeight="1">
      <c r="B276" s="145"/>
      <c r="C276" s="146" t="s">
        <v>659</v>
      </c>
      <c r="D276" s="146" t="s">
        <v>158</v>
      </c>
      <c r="E276" s="147" t="s">
        <v>660</v>
      </c>
      <c r="F276" s="220" t="s">
        <v>661</v>
      </c>
      <c r="G276" s="220"/>
      <c r="H276" s="220"/>
      <c r="I276" s="220"/>
      <c r="J276" s="148" t="s">
        <v>196</v>
      </c>
      <c r="K276" s="149">
        <v>1</v>
      </c>
      <c r="L276" s="221"/>
      <c r="M276" s="221"/>
      <c r="N276" s="221">
        <f>ROUND(L276*K276,3)</f>
        <v>0</v>
      </c>
      <c r="O276" s="221"/>
      <c r="P276" s="221"/>
      <c r="Q276" s="221"/>
      <c r="R276" s="150"/>
      <c r="T276" s="151" t="s">
        <v>5</v>
      </c>
      <c r="U276" s="41" t="s">
        <v>42</v>
      </c>
      <c r="V276" s="152">
        <v>0.104</v>
      </c>
      <c r="W276" s="152">
        <f>V276*K276</f>
        <v>0.104</v>
      </c>
      <c r="X276" s="152">
        <v>0</v>
      </c>
      <c r="Y276" s="152">
        <f>X276*K276</f>
        <v>0</v>
      </c>
      <c r="Z276" s="152">
        <v>7.5100000000000002E-3</v>
      </c>
      <c r="AA276" s="153">
        <f>Z276*K276</f>
        <v>7.5100000000000002E-3</v>
      </c>
      <c r="AR276" s="19" t="s">
        <v>222</v>
      </c>
      <c r="AT276" s="19" t="s">
        <v>158</v>
      </c>
      <c r="AU276" s="19" t="s">
        <v>87</v>
      </c>
      <c r="AY276" s="19" t="s">
        <v>157</v>
      </c>
      <c r="BE276" s="154">
        <f>IF(U276="základná",N276,0)</f>
        <v>0</v>
      </c>
      <c r="BF276" s="154">
        <f>IF(U276="znížená",N276,0)</f>
        <v>0</v>
      </c>
      <c r="BG276" s="154">
        <f>IF(U276="zákl. prenesená",N276,0)</f>
        <v>0</v>
      </c>
      <c r="BH276" s="154">
        <f>IF(U276="zníž. prenesená",N276,0)</f>
        <v>0</v>
      </c>
      <c r="BI276" s="154">
        <f>IF(U276="nulová",N276,0)</f>
        <v>0</v>
      </c>
      <c r="BJ276" s="19" t="s">
        <v>87</v>
      </c>
      <c r="BK276" s="155">
        <f>ROUND(L276*K276,3)</f>
        <v>0</v>
      </c>
      <c r="BL276" s="19" t="s">
        <v>222</v>
      </c>
      <c r="BM276" s="19" t="s">
        <v>662</v>
      </c>
    </row>
    <row r="277" spans="2:65" s="1" customFormat="1" ht="38.25" customHeight="1">
      <c r="B277" s="145"/>
      <c r="C277" s="146" t="s">
        <v>663</v>
      </c>
      <c r="D277" s="146" t="s">
        <v>158</v>
      </c>
      <c r="E277" s="147" t="s">
        <v>664</v>
      </c>
      <c r="F277" s="220" t="s">
        <v>665</v>
      </c>
      <c r="G277" s="220"/>
      <c r="H277" s="220"/>
      <c r="I277" s="220"/>
      <c r="J277" s="148" t="s">
        <v>504</v>
      </c>
      <c r="K277" s="149">
        <v>0.28199999999999997</v>
      </c>
      <c r="L277" s="221"/>
      <c r="M277" s="221"/>
      <c r="N277" s="221">
        <f>ROUND(L277*K277,3)</f>
        <v>0</v>
      </c>
      <c r="O277" s="221"/>
      <c r="P277" s="221"/>
      <c r="Q277" s="221"/>
      <c r="R277" s="150"/>
      <c r="T277" s="151" t="s">
        <v>5</v>
      </c>
      <c r="U277" s="41" t="s">
        <v>42</v>
      </c>
      <c r="V277" s="152">
        <v>0</v>
      </c>
      <c r="W277" s="152">
        <f>V277*K277</f>
        <v>0</v>
      </c>
      <c r="X277" s="152">
        <v>0</v>
      </c>
      <c r="Y277" s="152">
        <f>X277*K277</f>
        <v>0</v>
      </c>
      <c r="Z277" s="152">
        <v>0</v>
      </c>
      <c r="AA277" s="153">
        <f>Z277*K277</f>
        <v>0</v>
      </c>
      <c r="AR277" s="19" t="s">
        <v>222</v>
      </c>
      <c r="AT277" s="19" t="s">
        <v>158</v>
      </c>
      <c r="AU277" s="19" t="s">
        <v>87</v>
      </c>
      <c r="AY277" s="19" t="s">
        <v>157</v>
      </c>
      <c r="BE277" s="154">
        <f>IF(U277="základná",N277,0)</f>
        <v>0</v>
      </c>
      <c r="BF277" s="154">
        <f>IF(U277="znížená",N277,0)</f>
        <v>0</v>
      </c>
      <c r="BG277" s="154">
        <f>IF(U277="zákl. prenesená",N277,0)</f>
        <v>0</v>
      </c>
      <c r="BH277" s="154">
        <f>IF(U277="zníž. prenesená",N277,0)</f>
        <v>0</v>
      </c>
      <c r="BI277" s="154">
        <f>IF(U277="nulová",N277,0)</f>
        <v>0</v>
      </c>
      <c r="BJ277" s="19" t="s">
        <v>87</v>
      </c>
      <c r="BK277" s="155">
        <f>ROUND(L277*K277,3)</f>
        <v>0</v>
      </c>
      <c r="BL277" s="19" t="s">
        <v>222</v>
      </c>
      <c r="BM277" s="19" t="s">
        <v>666</v>
      </c>
    </row>
    <row r="278" spans="2:65" s="10" customFormat="1" ht="29.85" customHeight="1">
      <c r="B278" s="134"/>
      <c r="C278" s="135"/>
      <c r="D278" s="144" t="s">
        <v>134</v>
      </c>
      <c r="E278" s="144"/>
      <c r="F278" s="144"/>
      <c r="G278" s="144"/>
      <c r="H278" s="144"/>
      <c r="I278" s="144"/>
      <c r="J278" s="144"/>
      <c r="K278" s="144"/>
      <c r="L278" s="144"/>
      <c r="M278" s="144"/>
      <c r="N278" s="207">
        <f>BK278</f>
        <v>0</v>
      </c>
      <c r="O278" s="208"/>
      <c r="P278" s="208"/>
      <c r="Q278" s="208"/>
      <c r="R278" s="137"/>
      <c r="T278" s="138"/>
      <c r="U278" s="135"/>
      <c r="V278" s="135"/>
      <c r="W278" s="139">
        <f>SUM(W279:W303)</f>
        <v>54.585470000000015</v>
      </c>
      <c r="X278" s="135"/>
      <c r="Y278" s="139">
        <f>SUM(Y279:Y303)</f>
        <v>0.65930748799999994</v>
      </c>
      <c r="Z278" s="135"/>
      <c r="AA278" s="140">
        <f>SUM(AA279:AA303)</f>
        <v>3.8000000000000006E-2</v>
      </c>
      <c r="AR278" s="141" t="s">
        <v>87</v>
      </c>
      <c r="AT278" s="142" t="s">
        <v>74</v>
      </c>
      <c r="AU278" s="142" t="s">
        <v>82</v>
      </c>
      <c r="AY278" s="141" t="s">
        <v>157</v>
      </c>
      <c r="BK278" s="143">
        <f>SUM(BK279:BK303)</f>
        <v>0</v>
      </c>
    </row>
    <row r="279" spans="2:65" s="1" customFormat="1" ht="38.25" customHeight="1">
      <c r="B279" s="145"/>
      <c r="C279" s="146" t="s">
        <v>667</v>
      </c>
      <c r="D279" s="146" t="s">
        <v>158</v>
      </c>
      <c r="E279" s="147" t="s">
        <v>668</v>
      </c>
      <c r="F279" s="220" t="s">
        <v>669</v>
      </c>
      <c r="G279" s="220"/>
      <c r="H279" s="220"/>
      <c r="I279" s="220"/>
      <c r="J279" s="148" t="s">
        <v>187</v>
      </c>
      <c r="K279" s="149">
        <v>56</v>
      </c>
      <c r="L279" s="221"/>
      <c r="M279" s="221"/>
      <c r="N279" s="221">
        <f t="shared" ref="N279:N303" si="70">ROUND(L279*K279,3)</f>
        <v>0</v>
      </c>
      <c r="O279" s="221"/>
      <c r="P279" s="221"/>
      <c r="Q279" s="221"/>
      <c r="R279" s="150"/>
      <c r="T279" s="151" t="s">
        <v>5</v>
      </c>
      <c r="U279" s="41" t="s">
        <v>42</v>
      </c>
      <c r="V279" s="152">
        <v>0.60304999999999997</v>
      </c>
      <c r="W279" s="152">
        <f t="shared" ref="W279:W303" si="71">V279*K279</f>
        <v>33.770800000000001</v>
      </c>
      <c r="X279" s="152">
        <v>2.1499999999999999E-4</v>
      </c>
      <c r="Y279" s="152">
        <f t="shared" ref="Y279:Y303" si="72">X279*K279</f>
        <v>1.204E-2</v>
      </c>
      <c r="Z279" s="152">
        <v>0</v>
      </c>
      <c r="AA279" s="153">
        <f t="shared" ref="AA279:AA303" si="73">Z279*K279</f>
        <v>0</v>
      </c>
      <c r="AR279" s="19" t="s">
        <v>222</v>
      </c>
      <c r="AT279" s="19" t="s">
        <v>158</v>
      </c>
      <c r="AU279" s="19" t="s">
        <v>87</v>
      </c>
      <c r="AY279" s="19" t="s">
        <v>157</v>
      </c>
      <c r="BE279" s="154">
        <f t="shared" ref="BE279:BE303" si="74">IF(U279="základná",N279,0)</f>
        <v>0</v>
      </c>
      <c r="BF279" s="154">
        <f t="shared" ref="BF279:BF303" si="75">IF(U279="znížená",N279,0)</f>
        <v>0</v>
      </c>
      <c r="BG279" s="154">
        <f t="shared" ref="BG279:BG303" si="76">IF(U279="zákl. prenesená",N279,0)</f>
        <v>0</v>
      </c>
      <c r="BH279" s="154">
        <f t="shared" ref="BH279:BH303" si="77">IF(U279="zníž. prenesená",N279,0)</f>
        <v>0</v>
      </c>
      <c r="BI279" s="154">
        <f t="shared" ref="BI279:BI303" si="78">IF(U279="nulová",N279,0)</f>
        <v>0</v>
      </c>
      <c r="BJ279" s="19" t="s">
        <v>87</v>
      </c>
      <c r="BK279" s="155">
        <f t="shared" ref="BK279:BK303" si="79">ROUND(L279*K279,3)</f>
        <v>0</v>
      </c>
      <c r="BL279" s="19" t="s">
        <v>222</v>
      </c>
      <c r="BM279" s="19" t="s">
        <v>670</v>
      </c>
    </row>
    <row r="280" spans="2:65" s="1" customFormat="1" ht="25.5" customHeight="1">
      <c r="B280" s="145"/>
      <c r="C280" s="156" t="s">
        <v>671</v>
      </c>
      <c r="D280" s="156" t="s">
        <v>298</v>
      </c>
      <c r="E280" s="157" t="s">
        <v>672</v>
      </c>
      <c r="F280" s="222" t="s">
        <v>673</v>
      </c>
      <c r="G280" s="222"/>
      <c r="H280" s="222"/>
      <c r="I280" s="222"/>
      <c r="J280" s="158" t="s">
        <v>187</v>
      </c>
      <c r="K280" s="159">
        <v>58.8</v>
      </c>
      <c r="L280" s="223"/>
      <c r="M280" s="223"/>
      <c r="N280" s="223">
        <f t="shared" si="70"/>
        <v>0</v>
      </c>
      <c r="O280" s="221"/>
      <c r="P280" s="221"/>
      <c r="Q280" s="221"/>
      <c r="R280" s="150"/>
      <c r="T280" s="151" t="s">
        <v>5</v>
      </c>
      <c r="U280" s="41" t="s">
        <v>42</v>
      </c>
      <c r="V280" s="152">
        <v>0</v>
      </c>
      <c r="W280" s="152">
        <f t="shared" si="71"/>
        <v>0</v>
      </c>
      <c r="X280" s="152">
        <v>1E-4</v>
      </c>
      <c r="Y280" s="152">
        <f t="shared" si="72"/>
        <v>5.8799999999999998E-3</v>
      </c>
      <c r="Z280" s="152">
        <v>0</v>
      </c>
      <c r="AA280" s="153">
        <f t="shared" si="73"/>
        <v>0</v>
      </c>
      <c r="AR280" s="19" t="s">
        <v>285</v>
      </c>
      <c r="AT280" s="19" t="s">
        <v>298</v>
      </c>
      <c r="AU280" s="19" t="s">
        <v>87</v>
      </c>
      <c r="AY280" s="19" t="s">
        <v>157</v>
      </c>
      <c r="BE280" s="154">
        <f t="shared" si="74"/>
        <v>0</v>
      </c>
      <c r="BF280" s="154">
        <f t="shared" si="75"/>
        <v>0</v>
      </c>
      <c r="BG280" s="154">
        <f t="shared" si="76"/>
        <v>0</v>
      </c>
      <c r="BH280" s="154">
        <f t="shared" si="77"/>
        <v>0</v>
      </c>
      <c r="BI280" s="154">
        <f t="shared" si="78"/>
        <v>0</v>
      </c>
      <c r="BJ280" s="19" t="s">
        <v>87</v>
      </c>
      <c r="BK280" s="155">
        <f t="shared" si="79"/>
        <v>0</v>
      </c>
      <c r="BL280" s="19" t="s">
        <v>222</v>
      </c>
      <c r="BM280" s="19" t="s">
        <v>674</v>
      </c>
    </row>
    <row r="281" spans="2:65" s="1" customFormat="1" ht="25.5" customHeight="1">
      <c r="B281" s="145"/>
      <c r="C281" s="156" t="s">
        <v>675</v>
      </c>
      <c r="D281" s="156" t="s">
        <v>298</v>
      </c>
      <c r="E281" s="157" t="s">
        <v>676</v>
      </c>
      <c r="F281" s="222" t="s">
        <v>677</v>
      </c>
      <c r="G281" s="222"/>
      <c r="H281" s="222"/>
      <c r="I281" s="222"/>
      <c r="J281" s="158" t="s">
        <v>187</v>
      </c>
      <c r="K281" s="159">
        <v>58.8</v>
      </c>
      <c r="L281" s="223"/>
      <c r="M281" s="223"/>
      <c r="N281" s="223">
        <f t="shared" si="70"/>
        <v>0</v>
      </c>
      <c r="O281" s="221"/>
      <c r="P281" s="221"/>
      <c r="Q281" s="221"/>
      <c r="R281" s="150"/>
      <c r="T281" s="151" t="s">
        <v>5</v>
      </c>
      <c r="U281" s="41" t="s">
        <v>42</v>
      </c>
      <c r="V281" s="152">
        <v>0</v>
      </c>
      <c r="W281" s="152">
        <f t="shared" si="71"/>
        <v>0</v>
      </c>
      <c r="X281" s="152">
        <v>1E-4</v>
      </c>
      <c r="Y281" s="152">
        <f t="shared" si="72"/>
        <v>5.8799999999999998E-3</v>
      </c>
      <c r="Z281" s="152">
        <v>0</v>
      </c>
      <c r="AA281" s="153">
        <f t="shared" si="73"/>
        <v>0</v>
      </c>
      <c r="AR281" s="19" t="s">
        <v>285</v>
      </c>
      <c r="AT281" s="19" t="s">
        <v>298</v>
      </c>
      <c r="AU281" s="19" t="s">
        <v>87</v>
      </c>
      <c r="AY281" s="19" t="s">
        <v>157</v>
      </c>
      <c r="BE281" s="154">
        <f t="shared" si="74"/>
        <v>0</v>
      </c>
      <c r="BF281" s="154">
        <f t="shared" si="75"/>
        <v>0</v>
      </c>
      <c r="BG281" s="154">
        <f t="shared" si="76"/>
        <v>0</v>
      </c>
      <c r="BH281" s="154">
        <f t="shared" si="77"/>
        <v>0</v>
      </c>
      <c r="BI281" s="154">
        <f t="shared" si="78"/>
        <v>0</v>
      </c>
      <c r="BJ281" s="19" t="s">
        <v>87</v>
      </c>
      <c r="BK281" s="155">
        <f t="shared" si="79"/>
        <v>0</v>
      </c>
      <c r="BL281" s="19" t="s">
        <v>222</v>
      </c>
      <c r="BM281" s="19" t="s">
        <v>678</v>
      </c>
    </row>
    <row r="282" spans="2:65" s="1" customFormat="1" ht="76.5" customHeight="1">
      <c r="B282" s="145"/>
      <c r="C282" s="156" t="s">
        <v>679</v>
      </c>
      <c r="D282" s="156" t="s">
        <v>298</v>
      </c>
      <c r="E282" s="157" t="s">
        <v>680</v>
      </c>
      <c r="F282" s="222" t="s">
        <v>681</v>
      </c>
      <c r="G282" s="222"/>
      <c r="H282" s="222"/>
      <c r="I282" s="222"/>
      <c r="J282" s="158" t="s">
        <v>166</v>
      </c>
      <c r="K282" s="159">
        <v>3</v>
      </c>
      <c r="L282" s="223"/>
      <c r="M282" s="223"/>
      <c r="N282" s="223">
        <f t="shared" si="70"/>
        <v>0</v>
      </c>
      <c r="O282" s="221"/>
      <c r="P282" s="221"/>
      <c r="Q282" s="221"/>
      <c r="R282" s="150"/>
      <c r="T282" s="151" t="s">
        <v>5</v>
      </c>
      <c r="U282" s="41" t="s">
        <v>42</v>
      </c>
      <c r="V282" s="152">
        <v>0</v>
      </c>
      <c r="W282" s="152">
        <f t="shared" si="71"/>
        <v>0</v>
      </c>
      <c r="X282" s="152">
        <v>2.1700000000000001E-2</v>
      </c>
      <c r="Y282" s="152">
        <f t="shared" si="72"/>
        <v>6.5100000000000005E-2</v>
      </c>
      <c r="Z282" s="152">
        <v>0</v>
      </c>
      <c r="AA282" s="153">
        <f t="shared" si="73"/>
        <v>0</v>
      </c>
      <c r="AR282" s="19" t="s">
        <v>285</v>
      </c>
      <c r="AT282" s="19" t="s">
        <v>298</v>
      </c>
      <c r="AU282" s="19" t="s">
        <v>87</v>
      </c>
      <c r="AY282" s="19" t="s">
        <v>157</v>
      </c>
      <c r="BE282" s="154">
        <f t="shared" si="74"/>
        <v>0</v>
      </c>
      <c r="BF282" s="154">
        <f t="shared" si="75"/>
        <v>0</v>
      </c>
      <c r="BG282" s="154">
        <f t="shared" si="76"/>
        <v>0</v>
      </c>
      <c r="BH282" s="154">
        <f t="shared" si="77"/>
        <v>0</v>
      </c>
      <c r="BI282" s="154">
        <f t="shared" si="78"/>
        <v>0</v>
      </c>
      <c r="BJ282" s="19" t="s">
        <v>87</v>
      </c>
      <c r="BK282" s="155">
        <f t="shared" si="79"/>
        <v>0</v>
      </c>
      <c r="BL282" s="19" t="s">
        <v>222</v>
      </c>
      <c r="BM282" s="19" t="s">
        <v>682</v>
      </c>
    </row>
    <row r="283" spans="2:65" s="1" customFormat="1" ht="76.5" customHeight="1">
      <c r="B283" s="145"/>
      <c r="C283" s="156" t="s">
        <v>683</v>
      </c>
      <c r="D283" s="156" t="s">
        <v>298</v>
      </c>
      <c r="E283" s="157" t="s">
        <v>684</v>
      </c>
      <c r="F283" s="222" t="s">
        <v>685</v>
      </c>
      <c r="G283" s="222"/>
      <c r="H283" s="222"/>
      <c r="I283" s="222"/>
      <c r="J283" s="158" t="s">
        <v>166</v>
      </c>
      <c r="K283" s="159">
        <v>1</v>
      </c>
      <c r="L283" s="223"/>
      <c r="M283" s="223"/>
      <c r="N283" s="223">
        <f t="shared" si="70"/>
        <v>0</v>
      </c>
      <c r="O283" s="221"/>
      <c r="P283" s="221"/>
      <c r="Q283" s="221"/>
      <c r="R283" s="150"/>
      <c r="T283" s="151" t="s">
        <v>5</v>
      </c>
      <c r="U283" s="41" t="s">
        <v>42</v>
      </c>
      <c r="V283" s="152">
        <v>0</v>
      </c>
      <c r="W283" s="152">
        <f t="shared" si="71"/>
        <v>0</v>
      </c>
      <c r="X283" s="152">
        <v>1.627E-2</v>
      </c>
      <c r="Y283" s="152">
        <f t="shared" si="72"/>
        <v>1.627E-2</v>
      </c>
      <c r="Z283" s="152">
        <v>0</v>
      </c>
      <c r="AA283" s="153">
        <f t="shared" si="73"/>
        <v>0</v>
      </c>
      <c r="AR283" s="19" t="s">
        <v>285</v>
      </c>
      <c r="AT283" s="19" t="s">
        <v>298</v>
      </c>
      <c r="AU283" s="19" t="s">
        <v>87</v>
      </c>
      <c r="AY283" s="19" t="s">
        <v>157</v>
      </c>
      <c r="BE283" s="154">
        <f t="shared" si="74"/>
        <v>0</v>
      </c>
      <c r="BF283" s="154">
        <f t="shared" si="75"/>
        <v>0</v>
      </c>
      <c r="BG283" s="154">
        <f t="shared" si="76"/>
        <v>0</v>
      </c>
      <c r="BH283" s="154">
        <f t="shared" si="77"/>
        <v>0</v>
      </c>
      <c r="BI283" s="154">
        <f t="shared" si="78"/>
        <v>0</v>
      </c>
      <c r="BJ283" s="19" t="s">
        <v>87</v>
      </c>
      <c r="BK283" s="155">
        <f t="shared" si="79"/>
        <v>0</v>
      </c>
      <c r="BL283" s="19" t="s">
        <v>222</v>
      </c>
      <c r="BM283" s="19" t="s">
        <v>686</v>
      </c>
    </row>
    <row r="284" spans="2:65" s="1" customFormat="1" ht="76.5" customHeight="1">
      <c r="B284" s="145"/>
      <c r="C284" s="156" t="s">
        <v>687</v>
      </c>
      <c r="D284" s="156" t="s">
        <v>298</v>
      </c>
      <c r="E284" s="157" t="s">
        <v>688</v>
      </c>
      <c r="F284" s="222" t="s">
        <v>689</v>
      </c>
      <c r="G284" s="222"/>
      <c r="H284" s="222"/>
      <c r="I284" s="222"/>
      <c r="J284" s="158" t="s">
        <v>166</v>
      </c>
      <c r="K284" s="159">
        <v>3</v>
      </c>
      <c r="L284" s="223"/>
      <c r="M284" s="223"/>
      <c r="N284" s="223">
        <f t="shared" si="70"/>
        <v>0</v>
      </c>
      <c r="O284" s="221"/>
      <c r="P284" s="221"/>
      <c r="Q284" s="221"/>
      <c r="R284" s="150"/>
      <c r="T284" s="151" t="s">
        <v>5</v>
      </c>
      <c r="U284" s="41" t="s">
        <v>42</v>
      </c>
      <c r="V284" s="152">
        <v>0</v>
      </c>
      <c r="W284" s="152">
        <f t="shared" si="71"/>
        <v>0</v>
      </c>
      <c r="X284" s="152">
        <v>1.085E-2</v>
      </c>
      <c r="Y284" s="152">
        <f t="shared" si="72"/>
        <v>3.2550000000000003E-2</v>
      </c>
      <c r="Z284" s="152">
        <v>0</v>
      </c>
      <c r="AA284" s="153">
        <f t="shared" si="73"/>
        <v>0</v>
      </c>
      <c r="AR284" s="19" t="s">
        <v>285</v>
      </c>
      <c r="AT284" s="19" t="s">
        <v>298</v>
      </c>
      <c r="AU284" s="19" t="s">
        <v>87</v>
      </c>
      <c r="AY284" s="19" t="s">
        <v>157</v>
      </c>
      <c r="BE284" s="154">
        <f t="shared" si="74"/>
        <v>0</v>
      </c>
      <c r="BF284" s="154">
        <f t="shared" si="75"/>
        <v>0</v>
      </c>
      <c r="BG284" s="154">
        <f t="shared" si="76"/>
        <v>0</v>
      </c>
      <c r="BH284" s="154">
        <f t="shared" si="77"/>
        <v>0</v>
      </c>
      <c r="BI284" s="154">
        <f t="shared" si="78"/>
        <v>0</v>
      </c>
      <c r="BJ284" s="19" t="s">
        <v>87</v>
      </c>
      <c r="BK284" s="155">
        <f t="shared" si="79"/>
        <v>0</v>
      </c>
      <c r="BL284" s="19" t="s">
        <v>222</v>
      </c>
      <c r="BM284" s="19" t="s">
        <v>690</v>
      </c>
    </row>
    <row r="285" spans="2:65" s="1" customFormat="1" ht="38.25" customHeight="1">
      <c r="B285" s="145"/>
      <c r="C285" s="156" t="s">
        <v>691</v>
      </c>
      <c r="D285" s="156" t="s">
        <v>298</v>
      </c>
      <c r="E285" s="157" t="s">
        <v>692</v>
      </c>
      <c r="F285" s="222" t="s">
        <v>693</v>
      </c>
      <c r="G285" s="222"/>
      <c r="H285" s="222"/>
      <c r="I285" s="222"/>
      <c r="J285" s="158" t="s">
        <v>166</v>
      </c>
      <c r="K285" s="159">
        <v>2</v>
      </c>
      <c r="L285" s="223"/>
      <c r="M285" s="223"/>
      <c r="N285" s="223">
        <f t="shared" si="70"/>
        <v>0</v>
      </c>
      <c r="O285" s="221"/>
      <c r="P285" s="221"/>
      <c r="Q285" s="221"/>
      <c r="R285" s="150"/>
      <c r="T285" s="151" t="s">
        <v>5</v>
      </c>
      <c r="U285" s="41" t="s">
        <v>42</v>
      </c>
      <c r="V285" s="152">
        <v>0</v>
      </c>
      <c r="W285" s="152">
        <f t="shared" si="71"/>
        <v>0</v>
      </c>
      <c r="X285" s="152">
        <v>4.2709999999999998E-2</v>
      </c>
      <c r="Y285" s="152">
        <f t="shared" si="72"/>
        <v>8.5419999999999996E-2</v>
      </c>
      <c r="Z285" s="152">
        <v>0</v>
      </c>
      <c r="AA285" s="153">
        <f t="shared" si="73"/>
        <v>0</v>
      </c>
      <c r="AR285" s="19" t="s">
        <v>285</v>
      </c>
      <c r="AT285" s="19" t="s">
        <v>298</v>
      </c>
      <c r="AU285" s="19" t="s">
        <v>87</v>
      </c>
      <c r="AY285" s="19" t="s">
        <v>157</v>
      </c>
      <c r="BE285" s="154">
        <f t="shared" si="74"/>
        <v>0</v>
      </c>
      <c r="BF285" s="154">
        <f t="shared" si="75"/>
        <v>0</v>
      </c>
      <c r="BG285" s="154">
        <f t="shared" si="76"/>
        <v>0</v>
      </c>
      <c r="BH285" s="154">
        <f t="shared" si="77"/>
        <v>0</v>
      </c>
      <c r="BI285" s="154">
        <f t="shared" si="78"/>
        <v>0</v>
      </c>
      <c r="BJ285" s="19" t="s">
        <v>87</v>
      </c>
      <c r="BK285" s="155">
        <f t="shared" si="79"/>
        <v>0</v>
      </c>
      <c r="BL285" s="19" t="s">
        <v>222</v>
      </c>
      <c r="BM285" s="19" t="s">
        <v>694</v>
      </c>
    </row>
    <row r="286" spans="2:65" s="1" customFormat="1" ht="51" customHeight="1">
      <c r="B286" s="145"/>
      <c r="C286" s="156" t="s">
        <v>695</v>
      </c>
      <c r="D286" s="156" t="s">
        <v>298</v>
      </c>
      <c r="E286" s="157" t="s">
        <v>696</v>
      </c>
      <c r="F286" s="222" t="s">
        <v>697</v>
      </c>
      <c r="G286" s="222"/>
      <c r="H286" s="222"/>
      <c r="I286" s="222"/>
      <c r="J286" s="158" t="s">
        <v>166</v>
      </c>
      <c r="K286" s="159">
        <v>1</v>
      </c>
      <c r="L286" s="223"/>
      <c r="M286" s="223"/>
      <c r="N286" s="223">
        <f t="shared" si="70"/>
        <v>0</v>
      </c>
      <c r="O286" s="221"/>
      <c r="P286" s="221"/>
      <c r="Q286" s="221"/>
      <c r="R286" s="150"/>
      <c r="T286" s="151" t="s">
        <v>5</v>
      </c>
      <c r="U286" s="41" t="s">
        <v>42</v>
      </c>
      <c r="V286" s="152">
        <v>0</v>
      </c>
      <c r="W286" s="152">
        <f t="shared" si="71"/>
        <v>0</v>
      </c>
      <c r="X286" s="152">
        <v>5.6950000000000001E-2</v>
      </c>
      <c r="Y286" s="152">
        <f t="shared" si="72"/>
        <v>5.6950000000000001E-2</v>
      </c>
      <c r="Z286" s="152">
        <v>0</v>
      </c>
      <c r="AA286" s="153">
        <f t="shared" si="73"/>
        <v>0</v>
      </c>
      <c r="AR286" s="19" t="s">
        <v>285</v>
      </c>
      <c r="AT286" s="19" t="s">
        <v>298</v>
      </c>
      <c r="AU286" s="19" t="s">
        <v>87</v>
      </c>
      <c r="AY286" s="19" t="s">
        <v>157</v>
      </c>
      <c r="BE286" s="154">
        <f t="shared" si="74"/>
        <v>0</v>
      </c>
      <c r="BF286" s="154">
        <f t="shared" si="75"/>
        <v>0</v>
      </c>
      <c r="BG286" s="154">
        <f t="shared" si="76"/>
        <v>0</v>
      </c>
      <c r="BH286" s="154">
        <f t="shared" si="77"/>
        <v>0</v>
      </c>
      <c r="BI286" s="154">
        <f t="shared" si="78"/>
        <v>0</v>
      </c>
      <c r="BJ286" s="19" t="s">
        <v>87</v>
      </c>
      <c r="BK286" s="155">
        <f t="shared" si="79"/>
        <v>0</v>
      </c>
      <c r="BL286" s="19" t="s">
        <v>222</v>
      </c>
      <c r="BM286" s="19" t="s">
        <v>698</v>
      </c>
    </row>
    <row r="287" spans="2:65" s="1" customFormat="1" ht="38.25" customHeight="1">
      <c r="B287" s="145"/>
      <c r="C287" s="156" t="s">
        <v>699</v>
      </c>
      <c r="D287" s="156" t="s">
        <v>298</v>
      </c>
      <c r="E287" s="157" t="s">
        <v>700</v>
      </c>
      <c r="F287" s="222" t="s">
        <v>701</v>
      </c>
      <c r="G287" s="222"/>
      <c r="H287" s="222"/>
      <c r="I287" s="222"/>
      <c r="J287" s="158" t="s">
        <v>166</v>
      </c>
      <c r="K287" s="159">
        <v>3</v>
      </c>
      <c r="L287" s="223"/>
      <c r="M287" s="223"/>
      <c r="N287" s="223">
        <f t="shared" si="70"/>
        <v>0</v>
      </c>
      <c r="O287" s="221"/>
      <c r="P287" s="221"/>
      <c r="Q287" s="221"/>
      <c r="R287" s="150"/>
      <c r="T287" s="151" t="s">
        <v>5</v>
      </c>
      <c r="U287" s="41" t="s">
        <v>42</v>
      </c>
      <c r="V287" s="152">
        <v>0</v>
      </c>
      <c r="W287" s="152">
        <f t="shared" si="71"/>
        <v>0</v>
      </c>
      <c r="X287" s="152">
        <v>2.034E-2</v>
      </c>
      <c r="Y287" s="152">
        <f t="shared" si="72"/>
        <v>6.1020000000000005E-2</v>
      </c>
      <c r="Z287" s="152">
        <v>0</v>
      </c>
      <c r="AA287" s="153">
        <f t="shared" si="73"/>
        <v>0</v>
      </c>
      <c r="AR287" s="19" t="s">
        <v>285</v>
      </c>
      <c r="AT287" s="19" t="s">
        <v>298</v>
      </c>
      <c r="AU287" s="19" t="s">
        <v>87</v>
      </c>
      <c r="AY287" s="19" t="s">
        <v>157</v>
      </c>
      <c r="BE287" s="154">
        <f t="shared" si="74"/>
        <v>0</v>
      </c>
      <c r="BF287" s="154">
        <f t="shared" si="75"/>
        <v>0</v>
      </c>
      <c r="BG287" s="154">
        <f t="shared" si="76"/>
        <v>0</v>
      </c>
      <c r="BH287" s="154">
        <f t="shared" si="77"/>
        <v>0</v>
      </c>
      <c r="BI287" s="154">
        <f t="shared" si="78"/>
        <v>0</v>
      </c>
      <c r="BJ287" s="19" t="s">
        <v>87</v>
      </c>
      <c r="BK287" s="155">
        <f t="shared" si="79"/>
        <v>0</v>
      </c>
      <c r="BL287" s="19" t="s">
        <v>222</v>
      </c>
      <c r="BM287" s="19" t="s">
        <v>702</v>
      </c>
    </row>
    <row r="288" spans="2:65" s="1" customFormat="1" ht="25.5" customHeight="1">
      <c r="B288" s="145"/>
      <c r="C288" s="146" t="s">
        <v>703</v>
      </c>
      <c r="D288" s="146" t="s">
        <v>158</v>
      </c>
      <c r="E288" s="147" t="s">
        <v>704</v>
      </c>
      <c r="F288" s="220" t="s">
        <v>705</v>
      </c>
      <c r="G288" s="220"/>
      <c r="H288" s="220"/>
      <c r="I288" s="220"/>
      <c r="J288" s="148" t="s">
        <v>166</v>
      </c>
      <c r="K288" s="149">
        <v>3</v>
      </c>
      <c r="L288" s="221"/>
      <c r="M288" s="221"/>
      <c r="N288" s="221">
        <f t="shared" si="70"/>
        <v>0</v>
      </c>
      <c r="O288" s="221"/>
      <c r="P288" s="221"/>
      <c r="Q288" s="221"/>
      <c r="R288" s="150"/>
      <c r="T288" s="151" t="s">
        <v>5</v>
      </c>
      <c r="U288" s="41" t="s">
        <v>42</v>
      </c>
      <c r="V288" s="152">
        <v>1.3280000000000001</v>
      </c>
      <c r="W288" s="152">
        <f t="shared" si="71"/>
        <v>3.984</v>
      </c>
      <c r="X288" s="152">
        <v>1.1999999999999999E-3</v>
      </c>
      <c r="Y288" s="152">
        <f t="shared" si="72"/>
        <v>3.5999999999999999E-3</v>
      </c>
      <c r="Z288" s="152">
        <v>0</v>
      </c>
      <c r="AA288" s="153">
        <f t="shared" si="73"/>
        <v>0</v>
      </c>
      <c r="AR288" s="19" t="s">
        <v>222</v>
      </c>
      <c r="AT288" s="19" t="s">
        <v>158</v>
      </c>
      <c r="AU288" s="19" t="s">
        <v>87</v>
      </c>
      <c r="AY288" s="19" t="s">
        <v>157</v>
      </c>
      <c r="BE288" s="154">
        <f t="shared" si="74"/>
        <v>0</v>
      </c>
      <c r="BF288" s="154">
        <f t="shared" si="75"/>
        <v>0</v>
      </c>
      <c r="BG288" s="154">
        <f t="shared" si="76"/>
        <v>0</v>
      </c>
      <c r="BH288" s="154">
        <f t="shared" si="77"/>
        <v>0</v>
      </c>
      <c r="BI288" s="154">
        <f t="shared" si="78"/>
        <v>0</v>
      </c>
      <c r="BJ288" s="19" t="s">
        <v>87</v>
      </c>
      <c r="BK288" s="155">
        <f t="shared" si="79"/>
        <v>0</v>
      </c>
      <c r="BL288" s="19" t="s">
        <v>222</v>
      </c>
      <c r="BM288" s="19" t="s">
        <v>706</v>
      </c>
    </row>
    <row r="289" spans="2:65" s="1" customFormat="1" ht="51" customHeight="1">
      <c r="B289" s="145"/>
      <c r="C289" s="156" t="s">
        <v>707</v>
      </c>
      <c r="D289" s="156" t="s">
        <v>298</v>
      </c>
      <c r="E289" s="157" t="s">
        <v>708</v>
      </c>
      <c r="F289" s="222" t="s">
        <v>709</v>
      </c>
      <c r="G289" s="222"/>
      <c r="H289" s="222"/>
      <c r="I289" s="222"/>
      <c r="J289" s="158" t="s">
        <v>166</v>
      </c>
      <c r="K289" s="159">
        <v>1</v>
      </c>
      <c r="L289" s="223"/>
      <c r="M289" s="223"/>
      <c r="N289" s="223">
        <f t="shared" si="70"/>
        <v>0</v>
      </c>
      <c r="O289" s="221"/>
      <c r="P289" s="221"/>
      <c r="Q289" s="221"/>
      <c r="R289" s="150"/>
      <c r="T289" s="151" t="s">
        <v>5</v>
      </c>
      <c r="U289" s="41" t="s">
        <v>42</v>
      </c>
      <c r="V289" s="152">
        <v>0</v>
      </c>
      <c r="W289" s="152">
        <f t="shared" si="71"/>
        <v>0</v>
      </c>
      <c r="X289" s="152">
        <v>0.03</v>
      </c>
      <c r="Y289" s="152">
        <f t="shared" si="72"/>
        <v>0.03</v>
      </c>
      <c r="Z289" s="152">
        <v>0</v>
      </c>
      <c r="AA289" s="153">
        <f t="shared" si="73"/>
        <v>0</v>
      </c>
      <c r="AR289" s="19" t="s">
        <v>285</v>
      </c>
      <c r="AT289" s="19" t="s">
        <v>298</v>
      </c>
      <c r="AU289" s="19" t="s">
        <v>87</v>
      </c>
      <c r="AY289" s="19" t="s">
        <v>157</v>
      </c>
      <c r="BE289" s="154">
        <f t="shared" si="74"/>
        <v>0</v>
      </c>
      <c r="BF289" s="154">
        <f t="shared" si="75"/>
        <v>0</v>
      </c>
      <c r="BG289" s="154">
        <f t="shared" si="76"/>
        <v>0</v>
      </c>
      <c r="BH289" s="154">
        <f t="shared" si="77"/>
        <v>0</v>
      </c>
      <c r="BI289" s="154">
        <f t="shared" si="78"/>
        <v>0</v>
      </c>
      <c r="BJ289" s="19" t="s">
        <v>87</v>
      </c>
      <c r="BK289" s="155">
        <f t="shared" si="79"/>
        <v>0</v>
      </c>
      <c r="BL289" s="19" t="s">
        <v>222</v>
      </c>
      <c r="BM289" s="19" t="s">
        <v>710</v>
      </c>
    </row>
    <row r="290" spans="2:65" s="1" customFormat="1" ht="51" customHeight="1">
      <c r="B290" s="145"/>
      <c r="C290" s="156" t="s">
        <v>711</v>
      </c>
      <c r="D290" s="156" t="s">
        <v>298</v>
      </c>
      <c r="E290" s="157" t="s">
        <v>712</v>
      </c>
      <c r="F290" s="222" t="s">
        <v>713</v>
      </c>
      <c r="G290" s="222"/>
      <c r="H290" s="222"/>
      <c r="I290" s="222"/>
      <c r="J290" s="158" t="s">
        <v>166</v>
      </c>
      <c r="K290" s="159">
        <v>1</v>
      </c>
      <c r="L290" s="223"/>
      <c r="M290" s="223"/>
      <c r="N290" s="223">
        <f t="shared" si="70"/>
        <v>0</v>
      </c>
      <c r="O290" s="221"/>
      <c r="P290" s="221"/>
      <c r="Q290" s="221"/>
      <c r="R290" s="150"/>
      <c r="T290" s="151" t="s">
        <v>5</v>
      </c>
      <c r="U290" s="41" t="s">
        <v>42</v>
      </c>
      <c r="V290" s="152">
        <v>0</v>
      </c>
      <c r="W290" s="152">
        <f t="shared" si="71"/>
        <v>0</v>
      </c>
      <c r="X290" s="152">
        <v>0.03</v>
      </c>
      <c r="Y290" s="152">
        <f t="shared" si="72"/>
        <v>0.03</v>
      </c>
      <c r="Z290" s="152">
        <v>0</v>
      </c>
      <c r="AA290" s="153">
        <f t="shared" si="73"/>
        <v>0</v>
      </c>
      <c r="AR290" s="19" t="s">
        <v>285</v>
      </c>
      <c r="AT290" s="19" t="s">
        <v>298</v>
      </c>
      <c r="AU290" s="19" t="s">
        <v>87</v>
      </c>
      <c r="AY290" s="19" t="s">
        <v>157</v>
      </c>
      <c r="BE290" s="154">
        <f t="shared" si="74"/>
        <v>0</v>
      </c>
      <c r="BF290" s="154">
        <f t="shared" si="75"/>
        <v>0</v>
      </c>
      <c r="BG290" s="154">
        <f t="shared" si="76"/>
        <v>0</v>
      </c>
      <c r="BH290" s="154">
        <f t="shared" si="77"/>
        <v>0</v>
      </c>
      <c r="BI290" s="154">
        <f t="shared" si="78"/>
        <v>0</v>
      </c>
      <c r="BJ290" s="19" t="s">
        <v>87</v>
      </c>
      <c r="BK290" s="155">
        <f t="shared" si="79"/>
        <v>0</v>
      </c>
      <c r="BL290" s="19" t="s">
        <v>222</v>
      </c>
      <c r="BM290" s="19" t="s">
        <v>714</v>
      </c>
    </row>
    <row r="291" spans="2:65" s="1" customFormat="1" ht="51" customHeight="1">
      <c r="B291" s="145"/>
      <c r="C291" s="156" t="s">
        <v>715</v>
      </c>
      <c r="D291" s="156" t="s">
        <v>298</v>
      </c>
      <c r="E291" s="157" t="s">
        <v>716</v>
      </c>
      <c r="F291" s="222" t="s">
        <v>717</v>
      </c>
      <c r="G291" s="222"/>
      <c r="H291" s="222"/>
      <c r="I291" s="222"/>
      <c r="J291" s="158" t="s">
        <v>166</v>
      </c>
      <c r="K291" s="159">
        <v>1</v>
      </c>
      <c r="L291" s="223"/>
      <c r="M291" s="223"/>
      <c r="N291" s="223">
        <f t="shared" si="70"/>
        <v>0</v>
      </c>
      <c r="O291" s="221"/>
      <c r="P291" s="221"/>
      <c r="Q291" s="221"/>
      <c r="R291" s="150"/>
      <c r="T291" s="151" t="s">
        <v>5</v>
      </c>
      <c r="U291" s="41" t="s">
        <v>42</v>
      </c>
      <c r="V291" s="152">
        <v>0</v>
      </c>
      <c r="W291" s="152">
        <f t="shared" si="71"/>
        <v>0</v>
      </c>
      <c r="X291" s="152">
        <v>0.03</v>
      </c>
      <c r="Y291" s="152">
        <f t="shared" si="72"/>
        <v>0.03</v>
      </c>
      <c r="Z291" s="152">
        <v>0</v>
      </c>
      <c r="AA291" s="153">
        <f t="shared" si="73"/>
        <v>0</v>
      </c>
      <c r="AR291" s="19" t="s">
        <v>285</v>
      </c>
      <c r="AT291" s="19" t="s">
        <v>298</v>
      </c>
      <c r="AU291" s="19" t="s">
        <v>87</v>
      </c>
      <c r="AY291" s="19" t="s">
        <v>157</v>
      </c>
      <c r="BE291" s="154">
        <f t="shared" si="74"/>
        <v>0</v>
      </c>
      <c r="BF291" s="154">
        <f t="shared" si="75"/>
        <v>0</v>
      </c>
      <c r="BG291" s="154">
        <f t="shared" si="76"/>
        <v>0</v>
      </c>
      <c r="BH291" s="154">
        <f t="shared" si="77"/>
        <v>0</v>
      </c>
      <c r="BI291" s="154">
        <f t="shared" si="78"/>
        <v>0</v>
      </c>
      <c r="BJ291" s="19" t="s">
        <v>87</v>
      </c>
      <c r="BK291" s="155">
        <f t="shared" si="79"/>
        <v>0</v>
      </c>
      <c r="BL291" s="19" t="s">
        <v>222</v>
      </c>
      <c r="BM291" s="19" t="s">
        <v>718</v>
      </c>
    </row>
    <row r="292" spans="2:65" s="1" customFormat="1" ht="25.5" customHeight="1">
      <c r="B292" s="145"/>
      <c r="C292" s="146" t="s">
        <v>719</v>
      </c>
      <c r="D292" s="146" t="s">
        <v>158</v>
      </c>
      <c r="E292" s="147" t="s">
        <v>720</v>
      </c>
      <c r="F292" s="220" t="s">
        <v>721</v>
      </c>
      <c r="G292" s="220"/>
      <c r="H292" s="220"/>
      <c r="I292" s="220"/>
      <c r="J292" s="148" t="s">
        <v>166</v>
      </c>
      <c r="K292" s="149">
        <v>3</v>
      </c>
      <c r="L292" s="221"/>
      <c r="M292" s="221"/>
      <c r="N292" s="221">
        <f t="shared" si="70"/>
        <v>0</v>
      </c>
      <c r="O292" s="221"/>
      <c r="P292" s="221"/>
      <c r="Q292" s="221"/>
      <c r="R292" s="150"/>
      <c r="T292" s="151" t="s">
        <v>5</v>
      </c>
      <c r="U292" s="41" t="s">
        <v>42</v>
      </c>
      <c r="V292" s="152">
        <v>0.44019000000000003</v>
      </c>
      <c r="W292" s="152">
        <f t="shared" si="71"/>
        <v>1.32057</v>
      </c>
      <c r="X292" s="152">
        <v>0</v>
      </c>
      <c r="Y292" s="152">
        <f t="shared" si="72"/>
        <v>0</v>
      </c>
      <c r="Z292" s="152">
        <v>0</v>
      </c>
      <c r="AA292" s="153">
        <f t="shared" si="73"/>
        <v>0</v>
      </c>
      <c r="AR292" s="19" t="s">
        <v>222</v>
      </c>
      <c r="AT292" s="19" t="s">
        <v>158</v>
      </c>
      <c r="AU292" s="19" t="s">
        <v>87</v>
      </c>
      <c r="AY292" s="19" t="s">
        <v>157</v>
      </c>
      <c r="BE292" s="154">
        <f t="shared" si="74"/>
        <v>0</v>
      </c>
      <c r="BF292" s="154">
        <f t="shared" si="75"/>
        <v>0</v>
      </c>
      <c r="BG292" s="154">
        <f t="shared" si="76"/>
        <v>0</v>
      </c>
      <c r="BH292" s="154">
        <f t="shared" si="77"/>
        <v>0</v>
      </c>
      <c r="BI292" s="154">
        <f t="shared" si="78"/>
        <v>0</v>
      </c>
      <c r="BJ292" s="19" t="s">
        <v>87</v>
      </c>
      <c r="BK292" s="155">
        <f t="shared" si="79"/>
        <v>0</v>
      </c>
      <c r="BL292" s="19" t="s">
        <v>222</v>
      </c>
      <c r="BM292" s="19" t="s">
        <v>722</v>
      </c>
    </row>
    <row r="293" spans="2:65" s="1" customFormat="1" ht="25.5" customHeight="1">
      <c r="B293" s="145"/>
      <c r="C293" s="156" t="s">
        <v>723</v>
      </c>
      <c r="D293" s="156" t="s">
        <v>298</v>
      </c>
      <c r="E293" s="157" t="s">
        <v>724</v>
      </c>
      <c r="F293" s="222" t="s">
        <v>725</v>
      </c>
      <c r="G293" s="222"/>
      <c r="H293" s="222"/>
      <c r="I293" s="222"/>
      <c r="J293" s="158" t="s">
        <v>166</v>
      </c>
      <c r="K293" s="159">
        <v>3</v>
      </c>
      <c r="L293" s="223"/>
      <c r="M293" s="223"/>
      <c r="N293" s="223">
        <f t="shared" si="70"/>
        <v>0</v>
      </c>
      <c r="O293" s="221"/>
      <c r="P293" s="221"/>
      <c r="Q293" s="221"/>
      <c r="R293" s="150"/>
      <c r="T293" s="151" t="s">
        <v>5</v>
      </c>
      <c r="U293" s="41" t="s">
        <v>42</v>
      </c>
      <c r="V293" s="152">
        <v>0</v>
      </c>
      <c r="W293" s="152">
        <f t="shared" si="71"/>
        <v>0</v>
      </c>
      <c r="X293" s="152">
        <v>1E-3</v>
      </c>
      <c r="Y293" s="152">
        <f t="shared" si="72"/>
        <v>3.0000000000000001E-3</v>
      </c>
      <c r="Z293" s="152">
        <v>0</v>
      </c>
      <c r="AA293" s="153">
        <f t="shared" si="73"/>
        <v>0</v>
      </c>
      <c r="AR293" s="19" t="s">
        <v>285</v>
      </c>
      <c r="AT293" s="19" t="s">
        <v>298</v>
      </c>
      <c r="AU293" s="19" t="s">
        <v>87</v>
      </c>
      <c r="AY293" s="19" t="s">
        <v>157</v>
      </c>
      <c r="BE293" s="154">
        <f t="shared" si="74"/>
        <v>0</v>
      </c>
      <c r="BF293" s="154">
        <f t="shared" si="75"/>
        <v>0</v>
      </c>
      <c r="BG293" s="154">
        <f t="shared" si="76"/>
        <v>0</v>
      </c>
      <c r="BH293" s="154">
        <f t="shared" si="77"/>
        <v>0</v>
      </c>
      <c r="BI293" s="154">
        <f t="shared" si="78"/>
        <v>0</v>
      </c>
      <c r="BJ293" s="19" t="s">
        <v>87</v>
      </c>
      <c r="BK293" s="155">
        <f t="shared" si="79"/>
        <v>0</v>
      </c>
      <c r="BL293" s="19" t="s">
        <v>222</v>
      </c>
      <c r="BM293" s="19" t="s">
        <v>726</v>
      </c>
    </row>
    <row r="294" spans="2:65" s="1" customFormat="1" ht="51" customHeight="1">
      <c r="B294" s="145"/>
      <c r="C294" s="146" t="s">
        <v>727</v>
      </c>
      <c r="D294" s="146" t="s">
        <v>158</v>
      </c>
      <c r="E294" s="147" t="s">
        <v>728</v>
      </c>
      <c r="F294" s="220" t="s">
        <v>729</v>
      </c>
      <c r="G294" s="220"/>
      <c r="H294" s="220"/>
      <c r="I294" s="220"/>
      <c r="J294" s="148" t="s">
        <v>166</v>
      </c>
      <c r="K294" s="149">
        <v>8</v>
      </c>
      <c r="L294" s="221"/>
      <c r="M294" s="221"/>
      <c r="N294" s="221">
        <f t="shared" si="70"/>
        <v>0</v>
      </c>
      <c r="O294" s="221"/>
      <c r="P294" s="221"/>
      <c r="Q294" s="221"/>
      <c r="R294" s="150"/>
      <c r="T294" s="151" t="s">
        <v>5</v>
      </c>
      <c r="U294" s="41" t="s">
        <v>42</v>
      </c>
      <c r="V294" s="152">
        <v>1.2250099999999999</v>
      </c>
      <c r="W294" s="152">
        <f t="shared" si="71"/>
        <v>9.8000799999999995</v>
      </c>
      <c r="X294" s="152">
        <v>0</v>
      </c>
      <c r="Y294" s="152">
        <f t="shared" si="72"/>
        <v>0</v>
      </c>
      <c r="Z294" s="152">
        <v>0</v>
      </c>
      <c r="AA294" s="153">
        <f t="shared" si="73"/>
        <v>0</v>
      </c>
      <c r="AR294" s="19" t="s">
        <v>222</v>
      </c>
      <c r="AT294" s="19" t="s">
        <v>158</v>
      </c>
      <c r="AU294" s="19" t="s">
        <v>87</v>
      </c>
      <c r="AY294" s="19" t="s">
        <v>157</v>
      </c>
      <c r="BE294" s="154">
        <f t="shared" si="74"/>
        <v>0</v>
      </c>
      <c r="BF294" s="154">
        <f t="shared" si="75"/>
        <v>0</v>
      </c>
      <c r="BG294" s="154">
        <f t="shared" si="76"/>
        <v>0</v>
      </c>
      <c r="BH294" s="154">
        <f t="shared" si="77"/>
        <v>0</v>
      </c>
      <c r="BI294" s="154">
        <f t="shared" si="78"/>
        <v>0</v>
      </c>
      <c r="BJ294" s="19" t="s">
        <v>87</v>
      </c>
      <c r="BK294" s="155">
        <f t="shared" si="79"/>
        <v>0</v>
      </c>
      <c r="BL294" s="19" t="s">
        <v>222</v>
      </c>
      <c r="BM294" s="19" t="s">
        <v>730</v>
      </c>
    </row>
    <row r="295" spans="2:65" s="1" customFormat="1" ht="25.5" customHeight="1">
      <c r="B295" s="145"/>
      <c r="C295" s="156" t="s">
        <v>731</v>
      </c>
      <c r="D295" s="156" t="s">
        <v>298</v>
      </c>
      <c r="E295" s="157" t="s">
        <v>732</v>
      </c>
      <c r="F295" s="222" t="s">
        <v>733</v>
      </c>
      <c r="G295" s="222"/>
      <c r="H295" s="222"/>
      <c r="I295" s="222"/>
      <c r="J295" s="158" t="s">
        <v>166</v>
      </c>
      <c r="K295" s="159">
        <v>8</v>
      </c>
      <c r="L295" s="223"/>
      <c r="M295" s="223"/>
      <c r="N295" s="223">
        <f t="shared" si="70"/>
        <v>0</v>
      </c>
      <c r="O295" s="221"/>
      <c r="P295" s="221"/>
      <c r="Q295" s="221"/>
      <c r="R295" s="150"/>
      <c r="T295" s="151" t="s">
        <v>5</v>
      </c>
      <c r="U295" s="41" t="s">
        <v>42</v>
      </c>
      <c r="V295" s="152">
        <v>0</v>
      </c>
      <c r="W295" s="152">
        <f t="shared" si="71"/>
        <v>0</v>
      </c>
      <c r="X295" s="152">
        <v>1E-3</v>
      </c>
      <c r="Y295" s="152">
        <f t="shared" si="72"/>
        <v>8.0000000000000002E-3</v>
      </c>
      <c r="Z295" s="152">
        <v>0</v>
      </c>
      <c r="AA295" s="153">
        <f t="shared" si="73"/>
        <v>0</v>
      </c>
      <c r="AR295" s="19" t="s">
        <v>285</v>
      </c>
      <c r="AT295" s="19" t="s">
        <v>298</v>
      </c>
      <c r="AU295" s="19" t="s">
        <v>87</v>
      </c>
      <c r="AY295" s="19" t="s">
        <v>157</v>
      </c>
      <c r="BE295" s="154">
        <f t="shared" si="74"/>
        <v>0</v>
      </c>
      <c r="BF295" s="154">
        <f t="shared" si="75"/>
        <v>0</v>
      </c>
      <c r="BG295" s="154">
        <f t="shared" si="76"/>
        <v>0</v>
      </c>
      <c r="BH295" s="154">
        <f t="shared" si="77"/>
        <v>0</v>
      </c>
      <c r="BI295" s="154">
        <f t="shared" si="78"/>
        <v>0</v>
      </c>
      <c r="BJ295" s="19" t="s">
        <v>87</v>
      </c>
      <c r="BK295" s="155">
        <f t="shared" si="79"/>
        <v>0</v>
      </c>
      <c r="BL295" s="19" t="s">
        <v>222</v>
      </c>
      <c r="BM295" s="19" t="s">
        <v>734</v>
      </c>
    </row>
    <row r="296" spans="2:65" s="1" customFormat="1" ht="51" customHeight="1">
      <c r="B296" s="145"/>
      <c r="C296" s="156" t="s">
        <v>735</v>
      </c>
      <c r="D296" s="156" t="s">
        <v>298</v>
      </c>
      <c r="E296" s="157" t="s">
        <v>736</v>
      </c>
      <c r="F296" s="222" t="s">
        <v>737</v>
      </c>
      <c r="G296" s="222"/>
      <c r="H296" s="222"/>
      <c r="I296" s="222"/>
      <c r="J296" s="158" t="s">
        <v>166</v>
      </c>
      <c r="K296" s="159">
        <v>3</v>
      </c>
      <c r="L296" s="223"/>
      <c r="M296" s="223"/>
      <c r="N296" s="223">
        <f t="shared" si="70"/>
        <v>0</v>
      </c>
      <c r="O296" s="221"/>
      <c r="P296" s="221"/>
      <c r="Q296" s="221"/>
      <c r="R296" s="150"/>
      <c r="T296" s="151" t="s">
        <v>5</v>
      </c>
      <c r="U296" s="41" t="s">
        <v>42</v>
      </c>
      <c r="V296" s="152">
        <v>0</v>
      </c>
      <c r="W296" s="152">
        <f t="shared" si="71"/>
        <v>0</v>
      </c>
      <c r="X296" s="152">
        <v>2.5000000000000001E-2</v>
      </c>
      <c r="Y296" s="152">
        <f t="shared" si="72"/>
        <v>7.5000000000000011E-2</v>
      </c>
      <c r="Z296" s="152">
        <v>0</v>
      </c>
      <c r="AA296" s="153">
        <f t="shared" si="73"/>
        <v>0</v>
      </c>
      <c r="AR296" s="19" t="s">
        <v>285</v>
      </c>
      <c r="AT296" s="19" t="s">
        <v>298</v>
      </c>
      <c r="AU296" s="19" t="s">
        <v>87</v>
      </c>
      <c r="AY296" s="19" t="s">
        <v>157</v>
      </c>
      <c r="BE296" s="154">
        <f t="shared" si="74"/>
        <v>0</v>
      </c>
      <c r="BF296" s="154">
        <f t="shared" si="75"/>
        <v>0</v>
      </c>
      <c r="BG296" s="154">
        <f t="shared" si="76"/>
        <v>0</v>
      </c>
      <c r="BH296" s="154">
        <f t="shared" si="77"/>
        <v>0</v>
      </c>
      <c r="BI296" s="154">
        <f t="shared" si="78"/>
        <v>0</v>
      </c>
      <c r="BJ296" s="19" t="s">
        <v>87</v>
      </c>
      <c r="BK296" s="155">
        <f t="shared" si="79"/>
        <v>0</v>
      </c>
      <c r="BL296" s="19" t="s">
        <v>222</v>
      </c>
      <c r="BM296" s="19" t="s">
        <v>738</v>
      </c>
    </row>
    <row r="297" spans="2:65" s="1" customFormat="1" ht="51" customHeight="1">
      <c r="B297" s="145"/>
      <c r="C297" s="156" t="s">
        <v>739</v>
      </c>
      <c r="D297" s="156" t="s">
        <v>298</v>
      </c>
      <c r="E297" s="157" t="s">
        <v>740</v>
      </c>
      <c r="F297" s="222" t="s">
        <v>741</v>
      </c>
      <c r="G297" s="222"/>
      <c r="H297" s="222"/>
      <c r="I297" s="222"/>
      <c r="J297" s="158" t="s">
        <v>166</v>
      </c>
      <c r="K297" s="159">
        <v>5</v>
      </c>
      <c r="L297" s="223"/>
      <c r="M297" s="223"/>
      <c r="N297" s="223">
        <f t="shared" si="70"/>
        <v>0</v>
      </c>
      <c r="O297" s="221"/>
      <c r="P297" s="221"/>
      <c r="Q297" s="221"/>
      <c r="R297" s="150"/>
      <c r="T297" s="151" t="s">
        <v>5</v>
      </c>
      <c r="U297" s="41" t="s">
        <v>42</v>
      </c>
      <c r="V297" s="152">
        <v>0</v>
      </c>
      <c r="W297" s="152">
        <f t="shared" si="71"/>
        <v>0</v>
      </c>
      <c r="X297" s="152">
        <v>2.5000000000000001E-2</v>
      </c>
      <c r="Y297" s="152">
        <f t="shared" si="72"/>
        <v>0.125</v>
      </c>
      <c r="Z297" s="152">
        <v>0</v>
      </c>
      <c r="AA297" s="153">
        <f t="shared" si="73"/>
        <v>0</v>
      </c>
      <c r="AR297" s="19" t="s">
        <v>285</v>
      </c>
      <c r="AT297" s="19" t="s">
        <v>298</v>
      </c>
      <c r="AU297" s="19" t="s">
        <v>87</v>
      </c>
      <c r="AY297" s="19" t="s">
        <v>157</v>
      </c>
      <c r="BE297" s="154">
        <f t="shared" si="74"/>
        <v>0</v>
      </c>
      <c r="BF297" s="154">
        <f t="shared" si="75"/>
        <v>0</v>
      </c>
      <c r="BG297" s="154">
        <f t="shared" si="76"/>
        <v>0</v>
      </c>
      <c r="BH297" s="154">
        <f t="shared" si="77"/>
        <v>0</v>
      </c>
      <c r="BI297" s="154">
        <f t="shared" si="78"/>
        <v>0</v>
      </c>
      <c r="BJ297" s="19" t="s">
        <v>87</v>
      </c>
      <c r="BK297" s="155">
        <f t="shared" si="79"/>
        <v>0</v>
      </c>
      <c r="BL297" s="19" t="s">
        <v>222</v>
      </c>
      <c r="BM297" s="19" t="s">
        <v>742</v>
      </c>
    </row>
    <row r="298" spans="2:65" s="1" customFormat="1" ht="25.5" customHeight="1">
      <c r="B298" s="145"/>
      <c r="C298" s="146" t="s">
        <v>743</v>
      </c>
      <c r="D298" s="146" t="s">
        <v>158</v>
      </c>
      <c r="E298" s="147" t="s">
        <v>744</v>
      </c>
      <c r="F298" s="220" t="s">
        <v>745</v>
      </c>
      <c r="G298" s="220"/>
      <c r="H298" s="220"/>
      <c r="I298" s="220"/>
      <c r="J298" s="148" t="s">
        <v>166</v>
      </c>
      <c r="K298" s="149">
        <v>12</v>
      </c>
      <c r="L298" s="221"/>
      <c r="M298" s="221"/>
      <c r="N298" s="221">
        <f t="shared" si="70"/>
        <v>0</v>
      </c>
      <c r="O298" s="221"/>
      <c r="P298" s="221"/>
      <c r="Q298" s="221"/>
      <c r="R298" s="150"/>
      <c r="T298" s="151" t="s">
        <v>5</v>
      </c>
      <c r="U298" s="41" t="s">
        <v>42</v>
      </c>
      <c r="V298" s="152">
        <v>0.115</v>
      </c>
      <c r="W298" s="152">
        <f t="shared" si="71"/>
        <v>1.3800000000000001</v>
      </c>
      <c r="X298" s="152">
        <v>0</v>
      </c>
      <c r="Y298" s="152">
        <f t="shared" si="72"/>
        <v>0</v>
      </c>
      <c r="Z298" s="152">
        <v>1E-3</v>
      </c>
      <c r="AA298" s="153">
        <f t="shared" si="73"/>
        <v>1.2E-2</v>
      </c>
      <c r="AR298" s="19" t="s">
        <v>222</v>
      </c>
      <c r="AT298" s="19" t="s">
        <v>158</v>
      </c>
      <c r="AU298" s="19" t="s">
        <v>87</v>
      </c>
      <c r="AY298" s="19" t="s">
        <v>157</v>
      </c>
      <c r="BE298" s="154">
        <f t="shared" si="74"/>
        <v>0</v>
      </c>
      <c r="BF298" s="154">
        <f t="shared" si="75"/>
        <v>0</v>
      </c>
      <c r="BG298" s="154">
        <f t="shared" si="76"/>
        <v>0</v>
      </c>
      <c r="BH298" s="154">
        <f t="shared" si="77"/>
        <v>0</v>
      </c>
      <c r="BI298" s="154">
        <f t="shared" si="78"/>
        <v>0</v>
      </c>
      <c r="BJ298" s="19" t="s">
        <v>87</v>
      </c>
      <c r="BK298" s="155">
        <f t="shared" si="79"/>
        <v>0</v>
      </c>
      <c r="BL298" s="19" t="s">
        <v>222</v>
      </c>
      <c r="BM298" s="19" t="s">
        <v>746</v>
      </c>
    </row>
    <row r="299" spans="2:65" s="1" customFormat="1" ht="25.5" customHeight="1">
      <c r="B299" s="145"/>
      <c r="C299" s="146" t="s">
        <v>747</v>
      </c>
      <c r="D299" s="146" t="s">
        <v>158</v>
      </c>
      <c r="E299" s="147" t="s">
        <v>748</v>
      </c>
      <c r="F299" s="220" t="s">
        <v>749</v>
      </c>
      <c r="G299" s="220"/>
      <c r="H299" s="220"/>
      <c r="I299" s="220"/>
      <c r="J299" s="148" t="s">
        <v>166</v>
      </c>
      <c r="K299" s="149">
        <v>4</v>
      </c>
      <c r="L299" s="221"/>
      <c r="M299" s="221"/>
      <c r="N299" s="221">
        <f t="shared" si="70"/>
        <v>0</v>
      </c>
      <c r="O299" s="221"/>
      <c r="P299" s="221"/>
      <c r="Q299" s="221"/>
      <c r="R299" s="150"/>
      <c r="T299" s="151" t="s">
        <v>5</v>
      </c>
      <c r="U299" s="41" t="s">
        <v>42</v>
      </c>
      <c r="V299" s="152">
        <v>0.156</v>
      </c>
      <c r="W299" s="152">
        <f t="shared" si="71"/>
        <v>0.624</v>
      </c>
      <c r="X299" s="152">
        <v>0</v>
      </c>
      <c r="Y299" s="152">
        <f t="shared" si="72"/>
        <v>0</v>
      </c>
      <c r="Z299" s="152">
        <v>2E-3</v>
      </c>
      <c r="AA299" s="153">
        <f t="shared" si="73"/>
        <v>8.0000000000000002E-3</v>
      </c>
      <c r="AR299" s="19" t="s">
        <v>222</v>
      </c>
      <c r="AT299" s="19" t="s">
        <v>158</v>
      </c>
      <c r="AU299" s="19" t="s">
        <v>87</v>
      </c>
      <c r="AY299" s="19" t="s">
        <v>157</v>
      </c>
      <c r="BE299" s="154">
        <f t="shared" si="74"/>
        <v>0</v>
      </c>
      <c r="BF299" s="154">
        <f t="shared" si="75"/>
        <v>0</v>
      </c>
      <c r="BG299" s="154">
        <f t="shared" si="76"/>
        <v>0</v>
      </c>
      <c r="BH299" s="154">
        <f t="shared" si="77"/>
        <v>0</v>
      </c>
      <c r="BI299" s="154">
        <f t="shared" si="78"/>
        <v>0</v>
      </c>
      <c r="BJ299" s="19" t="s">
        <v>87</v>
      </c>
      <c r="BK299" s="155">
        <f t="shared" si="79"/>
        <v>0</v>
      </c>
      <c r="BL299" s="19" t="s">
        <v>222</v>
      </c>
      <c r="BM299" s="19" t="s">
        <v>750</v>
      </c>
    </row>
    <row r="300" spans="2:65" s="1" customFormat="1" ht="25.5" customHeight="1">
      <c r="B300" s="145"/>
      <c r="C300" s="146" t="s">
        <v>751</v>
      </c>
      <c r="D300" s="146" t="s">
        <v>158</v>
      </c>
      <c r="E300" s="147" t="s">
        <v>752</v>
      </c>
      <c r="F300" s="220" t="s">
        <v>753</v>
      </c>
      <c r="G300" s="220"/>
      <c r="H300" s="220"/>
      <c r="I300" s="220"/>
      <c r="J300" s="148" t="s">
        <v>166</v>
      </c>
      <c r="K300" s="149">
        <v>6</v>
      </c>
      <c r="L300" s="221"/>
      <c r="M300" s="221"/>
      <c r="N300" s="221">
        <f t="shared" si="70"/>
        <v>0</v>
      </c>
      <c r="O300" s="221"/>
      <c r="P300" s="221"/>
      <c r="Q300" s="221"/>
      <c r="R300" s="150"/>
      <c r="T300" s="151" t="s">
        <v>5</v>
      </c>
      <c r="U300" s="41" t="s">
        <v>42</v>
      </c>
      <c r="V300" s="152">
        <v>0.51766999999999996</v>
      </c>
      <c r="W300" s="152">
        <f t="shared" si="71"/>
        <v>3.10602</v>
      </c>
      <c r="X300" s="152">
        <v>6.1247999999999994E-5</v>
      </c>
      <c r="Y300" s="152">
        <f t="shared" si="72"/>
        <v>3.6748799999999996E-4</v>
      </c>
      <c r="Z300" s="152">
        <v>0</v>
      </c>
      <c r="AA300" s="153">
        <f t="shared" si="73"/>
        <v>0</v>
      </c>
      <c r="AR300" s="19" t="s">
        <v>222</v>
      </c>
      <c r="AT300" s="19" t="s">
        <v>158</v>
      </c>
      <c r="AU300" s="19" t="s">
        <v>87</v>
      </c>
      <c r="AY300" s="19" t="s">
        <v>157</v>
      </c>
      <c r="BE300" s="154">
        <f t="shared" si="74"/>
        <v>0</v>
      </c>
      <c r="BF300" s="154">
        <f t="shared" si="75"/>
        <v>0</v>
      </c>
      <c r="BG300" s="154">
        <f t="shared" si="76"/>
        <v>0</v>
      </c>
      <c r="BH300" s="154">
        <f t="shared" si="77"/>
        <v>0</v>
      </c>
      <c r="BI300" s="154">
        <f t="shared" si="78"/>
        <v>0</v>
      </c>
      <c r="BJ300" s="19" t="s">
        <v>87</v>
      </c>
      <c r="BK300" s="155">
        <f t="shared" si="79"/>
        <v>0</v>
      </c>
      <c r="BL300" s="19" t="s">
        <v>222</v>
      </c>
      <c r="BM300" s="19" t="s">
        <v>754</v>
      </c>
    </row>
    <row r="301" spans="2:65" s="1" customFormat="1" ht="25.5" customHeight="1">
      <c r="B301" s="145"/>
      <c r="C301" s="156" t="s">
        <v>755</v>
      </c>
      <c r="D301" s="156" t="s">
        <v>298</v>
      </c>
      <c r="E301" s="157" t="s">
        <v>756</v>
      </c>
      <c r="F301" s="222" t="s">
        <v>757</v>
      </c>
      <c r="G301" s="222"/>
      <c r="H301" s="222"/>
      <c r="I301" s="222"/>
      <c r="J301" s="158" t="s">
        <v>187</v>
      </c>
      <c r="K301" s="159">
        <v>4.2</v>
      </c>
      <c r="L301" s="223"/>
      <c r="M301" s="223"/>
      <c r="N301" s="223">
        <f t="shared" si="70"/>
        <v>0</v>
      </c>
      <c r="O301" s="221"/>
      <c r="P301" s="221"/>
      <c r="Q301" s="221"/>
      <c r="R301" s="150"/>
      <c r="T301" s="151" t="s">
        <v>5</v>
      </c>
      <c r="U301" s="41" t="s">
        <v>42</v>
      </c>
      <c r="V301" s="152">
        <v>0</v>
      </c>
      <c r="W301" s="152">
        <f t="shared" si="71"/>
        <v>0</v>
      </c>
      <c r="X301" s="152">
        <v>3.15E-3</v>
      </c>
      <c r="Y301" s="152">
        <f t="shared" si="72"/>
        <v>1.323E-2</v>
      </c>
      <c r="Z301" s="152">
        <v>0</v>
      </c>
      <c r="AA301" s="153">
        <f t="shared" si="73"/>
        <v>0</v>
      </c>
      <c r="AR301" s="19" t="s">
        <v>285</v>
      </c>
      <c r="AT301" s="19" t="s">
        <v>298</v>
      </c>
      <c r="AU301" s="19" t="s">
        <v>87</v>
      </c>
      <c r="AY301" s="19" t="s">
        <v>157</v>
      </c>
      <c r="BE301" s="154">
        <f t="shared" si="74"/>
        <v>0</v>
      </c>
      <c r="BF301" s="154">
        <f t="shared" si="75"/>
        <v>0</v>
      </c>
      <c r="BG301" s="154">
        <f t="shared" si="76"/>
        <v>0</v>
      </c>
      <c r="BH301" s="154">
        <f t="shared" si="77"/>
        <v>0</v>
      </c>
      <c r="BI301" s="154">
        <f t="shared" si="78"/>
        <v>0</v>
      </c>
      <c r="BJ301" s="19" t="s">
        <v>87</v>
      </c>
      <c r="BK301" s="155">
        <f t="shared" si="79"/>
        <v>0</v>
      </c>
      <c r="BL301" s="19" t="s">
        <v>222</v>
      </c>
      <c r="BM301" s="19" t="s">
        <v>758</v>
      </c>
    </row>
    <row r="302" spans="2:65" s="1" customFormat="1" ht="38.25" customHeight="1">
      <c r="B302" s="145"/>
      <c r="C302" s="146" t="s">
        <v>759</v>
      </c>
      <c r="D302" s="146" t="s">
        <v>158</v>
      </c>
      <c r="E302" s="147" t="s">
        <v>760</v>
      </c>
      <c r="F302" s="220" t="s">
        <v>761</v>
      </c>
      <c r="G302" s="220"/>
      <c r="H302" s="220"/>
      <c r="I302" s="220"/>
      <c r="J302" s="148" t="s">
        <v>166</v>
      </c>
      <c r="K302" s="149">
        <v>6</v>
      </c>
      <c r="L302" s="221"/>
      <c r="M302" s="221"/>
      <c r="N302" s="221">
        <f t="shared" si="70"/>
        <v>0</v>
      </c>
      <c r="O302" s="221"/>
      <c r="P302" s="221"/>
      <c r="Q302" s="221"/>
      <c r="R302" s="150"/>
      <c r="T302" s="151" t="s">
        <v>5</v>
      </c>
      <c r="U302" s="41" t="s">
        <v>42</v>
      </c>
      <c r="V302" s="152">
        <v>0.1</v>
      </c>
      <c r="W302" s="152">
        <f t="shared" si="71"/>
        <v>0.60000000000000009</v>
      </c>
      <c r="X302" s="152">
        <v>0</v>
      </c>
      <c r="Y302" s="152">
        <f t="shared" si="72"/>
        <v>0</v>
      </c>
      <c r="Z302" s="152">
        <v>3.0000000000000001E-3</v>
      </c>
      <c r="AA302" s="153">
        <f t="shared" si="73"/>
        <v>1.8000000000000002E-2</v>
      </c>
      <c r="AR302" s="19" t="s">
        <v>222</v>
      </c>
      <c r="AT302" s="19" t="s">
        <v>158</v>
      </c>
      <c r="AU302" s="19" t="s">
        <v>87</v>
      </c>
      <c r="AY302" s="19" t="s">
        <v>157</v>
      </c>
      <c r="BE302" s="154">
        <f t="shared" si="74"/>
        <v>0</v>
      </c>
      <c r="BF302" s="154">
        <f t="shared" si="75"/>
        <v>0</v>
      </c>
      <c r="BG302" s="154">
        <f t="shared" si="76"/>
        <v>0</v>
      </c>
      <c r="BH302" s="154">
        <f t="shared" si="77"/>
        <v>0</v>
      </c>
      <c r="BI302" s="154">
        <f t="shared" si="78"/>
        <v>0</v>
      </c>
      <c r="BJ302" s="19" t="s">
        <v>87</v>
      </c>
      <c r="BK302" s="155">
        <f t="shared" si="79"/>
        <v>0</v>
      </c>
      <c r="BL302" s="19" t="s">
        <v>222</v>
      </c>
      <c r="BM302" s="19" t="s">
        <v>762</v>
      </c>
    </row>
    <row r="303" spans="2:65" s="1" customFormat="1" ht="25.5" customHeight="1">
      <c r="B303" s="145"/>
      <c r="C303" s="146" t="s">
        <v>763</v>
      </c>
      <c r="D303" s="146" t="s">
        <v>158</v>
      </c>
      <c r="E303" s="147" t="s">
        <v>764</v>
      </c>
      <c r="F303" s="220" t="s">
        <v>765</v>
      </c>
      <c r="G303" s="220"/>
      <c r="H303" s="220"/>
      <c r="I303" s="220"/>
      <c r="J303" s="148" t="s">
        <v>504</v>
      </c>
      <c r="K303" s="149">
        <v>72.837000000000003</v>
      </c>
      <c r="L303" s="221"/>
      <c r="M303" s="221"/>
      <c r="N303" s="221">
        <f t="shared" si="70"/>
        <v>0</v>
      </c>
      <c r="O303" s="221"/>
      <c r="P303" s="221"/>
      <c r="Q303" s="221"/>
      <c r="R303" s="150"/>
      <c r="T303" s="151" t="s">
        <v>5</v>
      </c>
      <c r="U303" s="41" t="s">
        <v>42</v>
      </c>
      <c r="V303" s="152">
        <v>0</v>
      </c>
      <c r="W303" s="152">
        <f t="shared" si="71"/>
        <v>0</v>
      </c>
      <c r="X303" s="152">
        <v>0</v>
      </c>
      <c r="Y303" s="152">
        <f t="shared" si="72"/>
        <v>0</v>
      </c>
      <c r="Z303" s="152">
        <v>0</v>
      </c>
      <c r="AA303" s="153">
        <f t="shared" si="73"/>
        <v>0</v>
      </c>
      <c r="AR303" s="19" t="s">
        <v>222</v>
      </c>
      <c r="AT303" s="19" t="s">
        <v>158</v>
      </c>
      <c r="AU303" s="19" t="s">
        <v>87</v>
      </c>
      <c r="AY303" s="19" t="s">
        <v>157</v>
      </c>
      <c r="BE303" s="154">
        <f t="shared" si="74"/>
        <v>0</v>
      </c>
      <c r="BF303" s="154">
        <f t="shared" si="75"/>
        <v>0</v>
      </c>
      <c r="BG303" s="154">
        <f t="shared" si="76"/>
        <v>0</v>
      </c>
      <c r="BH303" s="154">
        <f t="shared" si="77"/>
        <v>0</v>
      </c>
      <c r="BI303" s="154">
        <f t="shared" si="78"/>
        <v>0</v>
      </c>
      <c r="BJ303" s="19" t="s">
        <v>87</v>
      </c>
      <c r="BK303" s="155">
        <f t="shared" si="79"/>
        <v>0</v>
      </c>
      <c r="BL303" s="19" t="s">
        <v>222</v>
      </c>
      <c r="BM303" s="19" t="s">
        <v>766</v>
      </c>
    </row>
    <row r="304" spans="2:65" s="10" customFormat="1" ht="29.85" customHeight="1">
      <c r="B304" s="134"/>
      <c r="C304" s="135"/>
      <c r="D304" s="144" t="s">
        <v>135</v>
      </c>
      <c r="E304" s="144"/>
      <c r="F304" s="144"/>
      <c r="G304" s="144"/>
      <c r="H304" s="144"/>
      <c r="I304" s="144"/>
      <c r="J304" s="144"/>
      <c r="K304" s="144"/>
      <c r="L304" s="144"/>
      <c r="M304" s="144"/>
      <c r="N304" s="207">
        <f>BK304</f>
        <v>0</v>
      </c>
      <c r="O304" s="208"/>
      <c r="P304" s="208"/>
      <c r="Q304" s="208"/>
      <c r="R304" s="137"/>
      <c r="T304" s="138"/>
      <c r="U304" s="135"/>
      <c r="V304" s="135"/>
      <c r="W304" s="139">
        <f>SUM(W305:W312)</f>
        <v>20.913203099999997</v>
      </c>
      <c r="X304" s="135"/>
      <c r="Y304" s="139">
        <f>SUM(Y305:Y312)</f>
        <v>0.28566219999999998</v>
      </c>
      <c r="Z304" s="135"/>
      <c r="AA304" s="140">
        <f>SUM(AA305:AA312)</f>
        <v>0</v>
      </c>
      <c r="AR304" s="141" t="s">
        <v>87</v>
      </c>
      <c r="AT304" s="142" t="s">
        <v>74</v>
      </c>
      <c r="AU304" s="142" t="s">
        <v>82</v>
      </c>
      <c r="AY304" s="141" t="s">
        <v>157</v>
      </c>
      <c r="BK304" s="143">
        <f>SUM(BK305:BK312)</f>
        <v>0</v>
      </c>
    </row>
    <row r="305" spans="2:65" s="1" customFormat="1" ht="38.25" customHeight="1">
      <c r="B305" s="145"/>
      <c r="C305" s="146" t="s">
        <v>767</v>
      </c>
      <c r="D305" s="146" t="s">
        <v>158</v>
      </c>
      <c r="E305" s="147" t="s">
        <v>768</v>
      </c>
      <c r="F305" s="220" t="s">
        <v>769</v>
      </c>
      <c r="G305" s="220"/>
      <c r="H305" s="220"/>
      <c r="I305" s="220"/>
      <c r="J305" s="148" t="s">
        <v>187</v>
      </c>
      <c r="K305" s="149">
        <v>1.03</v>
      </c>
      <c r="L305" s="221"/>
      <c r="M305" s="221"/>
      <c r="N305" s="221">
        <f t="shared" ref="N305:N312" si="80">ROUND(L305*K305,3)</f>
        <v>0</v>
      </c>
      <c r="O305" s="221"/>
      <c r="P305" s="221"/>
      <c r="Q305" s="221"/>
      <c r="R305" s="150"/>
      <c r="T305" s="151" t="s">
        <v>5</v>
      </c>
      <c r="U305" s="41" t="s">
        <v>42</v>
      </c>
      <c r="V305" s="152">
        <v>1.8560700000000001</v>
      </c>
      <c r="W305" s="152">
        <f t="shared" ref="W305:W312" si="81">V305*K305</f>
        <v>1.9117521000000002</v>
      </c>
      <c r="X305" s="152">
        <v>1.72E-3</v>
      </c>
      <c r="Y305" s="152">
        <f t="shared" ref="Y305:Y312" si="82">X305*K305</f>
        <v>1.7715999999999999E-3</v>
      </c>
      <c r="Z305" s="152">
        <v>0</v>
      </c>
      <c r="AA305" s="153">
        <f t="shared" ref="AA305:AA312" si="83">Z305*K305</f>
        <v>0</v>
      </c>
      <c r="AR305" s="19" t="s">
        <v>222</v>
      </c>
      <c r="AT305" s="19" t="s">
        <v>158</v>
      </c>
      <c r="AU305" s="19" t="s">
        <v>87</v>
      </c>
      <c r="AY305" s="19" t="s">
        <v>157</v>
      </c>
      <c r="BE305" s="154">
        <f t="shared" ref="BE305:BE312" si="84">IF(U305="základná",N305,0)</f>
        <v>0</v>
      </c>
      <c r="BF305" s="154">
        <f t="shared" ref="BF305:BF312" si="85">IF(U305="znížená",N305,0)</f>
        <v>0</v>
      </c>
      <c r="BG305" s="154">
        <f t="shared" ref="BG305:BG312" si="86">IF(U305="zákl. prenesená",N305,0)</f>
        <v>0</v>
      </c>
      <c r="BH305" s="154">
        <f t="shared" ref="BH305:BH312" si="87">IF(U305="zníž. prenesená",N305,0)</f>
        <v>0</v>
      </c>
      <c r="BI305" s="154">
        <f t="shared" ref="BI305:BI312" si="88">IF(U305="nulová",N305,0)</f>
        <v>0</v>
      </c>
      <c r="BJ305" s="19" t="s">
        <v>87</v>
      </c>
      <c r="BK305" s="155">
        <f t="shared" ref="BK305:BK312" si="89">ROUND(L305*K305,3)</f>
        <v>0</v>
      </c>
      <c r="BL305" s="19" t="s">
        <v>222</v>
      </c>
      <c r="BM305" s="19" t="s">
        <v>770</v>
      </c>
    </row>
    <row r="306" spans="2:65" s="1" customFormat="1" ht="25.5" customHeight="1">
      <c r="B306" s="145"/>
      <c r="C306" s="156" t="s">
        <v>771</v>
      </c>
      <c r="D306" s="156" t="s">
        <v>298</v>
      </c>
      <c r="E306" s="157" t="s">
        <v>772</v>
      </c>
      <c r="F306" s="222" t="s">
        <v>773</v>
      </c>
      <c r="G306" s="222"/>
      <c r="H306" s="222"/>
      <c r="I306" s="222"/>
      <c r="J306" s="158" t="s">
        <v>187</v>
      </c>
      <c r="K306" s="159">
        <v>1.03</v>
      </c>
      <c r="L306" s="223"/>
      <c r="M306" s="223"/>
      <c r="N306" s="223">
        <f t="shared" si="80"/>
        <v>0</v>
      </c>
      <c r="O306" s="221"/>
      <c r="P306" s="221"/>
      <c r="Q306" s="221"/>
      <c r="R306" s="150"/>
      <c r="T306" s="151" t="s">
        <v>5</v>
      </c>
      <c r="U306" s="41" t="s">
        <v>42</v>
      </c>
      <c r="V306" s="152">
        <v>0</v>
      </c>
      <c r="W306" s="152">
        <f t="shared" si="81"/>
        <v>0</v>
      </c>
      <c r="X306" s="152">
        <v>6.2700000000000004E-3</v>
      </c>
      <c r="Y306" s="152">
        <f t="shared" si="82"/>
        <v>6.4581000000000005E-3</v>
      </c>
      <c r="Z306" s="152">
        <v>0</v>
      </c>
      <c r="AA306" s="153">
        <f t="shared" si="83"/>
        <v>0</v>
      </c>
      <c r="AR306" s="19" t="s">
        <v>285</v>
      </c>
      <c r="AT306" s="19" t="s">
        <v>298</v>
      </c>
      <c r="AU306" s="19" t="s">
        <v>87</v>
      </c>
      <c r="AY306" s="19" t="s">
        <v>157</v>
      </c>
      <c r="BE306" s="154">
        <f t="shared" si="84"/>
        <v>0</v>
      </c>
      <c r="BF306" s="154">
        <f t="shared" si="85"/>
        <v>0</v>
      </c>
      <c r="BG306" s="154">
        <f t="shared" si="86"/>
        <v>0</v>
      </c>
      <c r="BH306" s="154">
        <f t="shared" si="87"/>
        <v>0</v>
      </c>
      <c r="BI306" s="154">
        <f t="shared" si="88"/>
        <v>0</v>
      </c>
      <c r="BJ306" s="19" t="s">
        <v>87</v>
      </c>
      <c r="BK306" s="155">
        <f t="shared" si="89"/>
        <v>0</v>
      </c>
      <c r="BL306" s="19" t="s">
        <v>222</v>
      </c>
      <c r="BM306" s="19" t="s">
        <v>774</v>
      </c>
    </row>
    <row r="307" spans="2:65" s="1" customFormat="1" ht="38.25" customHeight="1">
      <c r="B307" s="145"/>
      <c r="C307" s="146" t="s">
        <v>775</v>
      </c>
      <c r="D307" s="146" t="s">
        <v>158</v>
      </c>
      <c r="E307" s="147" t="s">
        <v>776</v>
      </c>
      <c r="F307" s="220" t="s">
        <v>777</v>
      </c>
      <c r="G307" s="220"/>
      <c r="H307" s="220"/>
      <c r="I307" s="220"/>
      <c r="J307" s="148" t="s">
        <v>187</v>
      </c>
      <c r="K307" s="149">
        <v>8.1</v>
      </c>
      <c r="L307" s="221"/>
      <c r="M307" s="221"/>
      <c r="N307" s="221">
        <f t="shared" si="80"/>
        <v>0</v>
      </c>
      <c r="O307" s="221"/>
      <c r="P307" s="221"/>
      <c r="Q307" s="221"/>
      <c r="R307" s="150"/>
      <c r="T307" s="151" t="s">
        <v>5</v>
      </c>
      <c r="U307" s="41" t="s">
        <v>42</v>
      </c>
      <c r="V307" s="152">
        <v>1.0759099999999999</v>
      </c>
      <c r="W307" s="152">
        <f t="shared" si="81"/>
        <v>8.7148709999999987</v>
      </c>
      <c r="X307" s="152">
        <v>2.1499999999999999E-4</v>
      </c>
      <c r="Y307" s="152">
        <f t="shared" si="82"/>
        <v>1.7414999999999998E-3</v>
      </c>
      <c r="Z307" s="152">
        <v>0</v>
      </c>
      <c r="AA307" s="153">
        <f t="shared" si="83"/>
        <v>0</v>
      </c>
      <c r="AR307" s="19" t="s">
        <v>222</v>
      </c>
      <c r="AT307" s="19" t="s">
        <v>158</v>
      </c>
      <c r="AU307" s="19" t="s">
        <v>87</v>
      </c>
      <c r="AY307" s="19" t="s">
        <v>157</v>
      </c>
      <c r="BE307" s="154">
        <f t="shared" si="84"/>
        <v>0</v>
      </c>
      <c r="BF307" s="154">
        <f t="shared" si="85"/>
        <v>0</v>
      </c>
      <c r="BG307" s="154">
        <f t="shared" si="86"/>
        <v>0</v>
      </c>
      <c r="BH307" s="154">
        <f t="shared" si="87"/>
        <v>0</v>
      </c>
      <c r="BI307" s="154">
        <f t="shared" si="88"/>
        <v>0</v>
      </c>
      <c r="BJ307" s="19" t="s">
        <v>87</v>
      </c>
      <c r="BK307" s="155">
        <f t="shared" si="89"/>
        <v>0</v>
      </c>
      <c r="BL307" s="19" t="s">
        <v>222</v>
      </c>
      <c r="BM307" s="19" t="s">
        <v>778</v>
      </c>
    </row>
    <row r="308" spans="2:65" s="1" customFormat="1" ht="25.5" customHeight="1">
      <c r="B308" s="145"/>
      <c r="C308" s="156" t="s">
        <v>779</v>
      </c>
      <c r="D308" s="156" t="s">
        <v>298</v>
      </c>
      <c r="E308" s="157" t="s">
        <v>676</v>
      </c>
      <c r="F308" s="222" t="s">
        <v>677</v>
      </c>
      <c r="G308" s="222"/>
      <c r="H308" s="222"/>
      <c r="I308" s="222"/>
      <c r="J308" s="158" t="s">
        <v>187</v>
      </c>
      <c r="K308" s="159">
        <v>17.010000000000002</v>
      </c>
      <c r="L308" s="223"/>
      <c r="M308" s="223"/>
      <c r="N308" s="223">
        <f t="shared" si="80"/>
        <v>0</v>
      </c>
      <c r="O308" s="221"/>
      <c r="P308" s="221"/>
      <c r="Q308" s="221"/>
      <c r="R308" s="150"/>
      <c r="T308" s="151" t="s">
        <v>5</v>
      </c>
      <c r="U308" s="41" t="s">
        <v>42</v>
      </c>
      <c r="V308" s="152">
        <v>0</v>
      </c>
      <c r="W308" s="152">
        <f t="shared" si="81"/>
        <v>0</v>
      </c>
      <c r="X308" s="152">
        <v>1E-4</v>
      </c>
      <c r="Y308" s="152">
        <f t="shared" si="82"/>
        <v>1.7010000000000003E-3</v>
      </c>
      <c r="Z308" s="152">
        <v>0</v>
      </c>
      <c r="AA308" s="153">
        <f t="shared" si="83"/>
        <v>0</v>
      </c>
      <c r="AR308" s="19" t="s">
        <v>285</v>
      </c>
      <c r="AT308" s="19" t="s">
        <v>298</v>
      </c>
      <c r="AU308" s="19" t="s">
        <v>87</v>
      </c>
      <c r="AY308" s="19" t="s">
        <v>157</v>
      </c>
      <c r="BE308" s="154">
        <f t="shared" si="84"/>
        <v>0</v>
      </c>
      <c r="BF308" s="154">
        <f t="shared" si="85"/>
        <v>0</v>
      </c>
      <c r="BG308" s="154">
        <f t="shared" si="86"/>
        <v>0</v>
      </c>
      <c r="BH308" s="154">
        <f t="shared" si="87"/>
        <v>0</v>
      </c>
      <c r="BI308" s="154">
        <f t="shared" si="88"/>
        <v>0</v>
      </c>
      <c r="BJ308" s="19" t="s">
        <v>87</v>
      </c>
      <c r="BK308" s="155">
        <f t="shared" si="89"/>
        <v>0</v>
      </c>
      <c r="BL308" s="19" t="s">
        <v>222</v>
      </c>
      <c r="BM308" s="19" t="s">
        <v>780</v>
      </c>
    </row>
    <row r="309" spans="2:65" s="1" customFormat="1" ht="51" customHeight="1">
      <c r="B309" s="145"/>
      <c r="C309" s="156" t="s">
        <v>781</v>
      </c>
      <c r="D309" s="156" t="s">
        <v>298</v>
      </c>
      <c r="E309" s="157" t="s">
        <v>782</v>
      </c>
      <c r="F309" s="222" t="s">
        <v>783</v>
      </c>
      <c r="G309" s="222"/>
      <c r="H309" s="222"/>
      <c r="I309" s="222"/>
      <c r="J309" s="158" t="s">
        <v>166</v>
      </c>
      <c r="K309" s="159">
        <v>1</v>
      </c>
      <c r="L309" s="223"/>
      <c r="M309" s="223"/>
      <c r="N309" s="223">
        <f t="shared" si="80"/>
        <v>0</v>
      </c>
      <c r="O309" s="221"/>
      <c r="P309" s="221"/>
      <c r="Q309" s="221"/>
      <c r="R309" s="150"/>
      <c r="T309" s="151" t="s">
        <v>5</v>
      </c>
      <c r="U309" s="41" t="s">
        <v>42</v>
      </c>
      <c r="V309" s="152">
        <v>0</v>
      </c>
      <c r="W309" s="152">
        <f t="shared" si="81"/>
        <v>0</v>
      </c>
      <c r="X309" s="152">
        <v>0.16500000000000001</v>
      </c>
      <c r="Y309" s="152">
        <f t="shared" si="82"/>
        <v>0.16500000000000001</v>
      </c>
      <c r="Z309" s="152">
        <v>0</v>
      </c>
      <c r="AA309" s="153">
        <f t="shared" si="83"/>
        <v>0</v>
      </c>
      <c r="AR309" s="19" t="s">
        <v>285</v>
      </c>
      <c r="AT309" s="19" t="s">
        <v>298</v>
      </c>
      <c r="AU309" s="19" t="s">
        <v>87</v>
      </c>
      <c r="AY309" s="19" t="s">
        <v>157</v>
      </c>
      <c r="BE309" s="154">
        <f t="shared" si="84"/>
        <v>0</v>
      </c>
      <c r="BF309" s="154">
        <f t="shared" si="85"/>
        <v>0</v>
      </c>
      <c r="BG309" s="154">
        <f t="shared" si="86"/>
        <v>0</v>
      </c>
      <c r="BH309" s="154">
        <f t="shared" si="87"/>
        <v>0</v>
      </c>
      <c r="BI309" s="154">
        <f t="shared" si="88"/>
        <v>0</v>
      </c>
      <c r="BJ309" s="19" t="s">
        <v>87</v>
      </c>
      <c r="BK309" s="155">
        <f t="shared" si="89"/>
        <v>0</v>
      </c>
      <c r="BL309" s="19" t="s">
        <v>222</v>
      </c>
      <c r="BM309" s="19" t="s">
        <v>784</v>
      </c>
    </row>
    <row r="310" spans="2:65" s="1" customFormat="1" ht="38.25" customHeight="1">
      <c r="B310" s="145"/>
      <c r="C310" s="146" t="s">
        <v>785</v>
      </c>
      <c r="D310" s="146" t="s">
        <v>158</v>
      </c>
      <c r="E310" s="147" t="s">
        <v>786</v>
      </c>
      <c r="F310" s="220" t="s">
        <v>787</v>
      </c>
      <c r="G310" s="220"/>
      <c r="H310" s="220"/>
      <c r="I310" s="220"/>
      <c r="J310" s="148" t="s">
        <v>493</v>
      </c>
      <c r="K310" s="149">
        <v>103.8</v>
      </c>
      <c r="L310" s="221"/>
      <c r="M310" s="221"/>
      <c r="N310" s="221">
        <f t="shared" si="80"/>
        <v>0</v>
      </c>
      <c r="O310" s="221"/>
      <c r="P310" s="221"/>
      <c r="Q310" s="221"/>
      <c r="R310" s="150"/>
      <c r="T310" s="151" t="s">
        <v>5</v>
      </c>
      <c r="U310" s="41" t="s">
        <v>42</v>
      </c>
      <c r="V310" s="152">
        <v>9.9099999999999994E-2</v>
      </c>
      <c r="W310" s="152">
        <f t="shared" si="81"/>
        <v>10.286579999999999</v>
      </c>
      <c r="X310" s="152">
        <v>5.0000000000000002E-5</v>
      </c>
      <c r="Y310" s="152">
        <f t="shared" si="82"/>
        <v>5.1900000000000002E-3</v>
      </c>
      <c r="Z310" s="152">
        <v>0</v>
      </c>
      <c r="AA310" s="153">
        <f t="shared" si="83"/>
        <v>0</v>
      </c>
      <c r="AR310" s="19" t="s">
        <v>222</v>
      </c>
      <c r="AT310" s="19" t="s">
        <v>158</v>
      </c>
      <c r="AU310" s="19" t="s">
        <v>87</v>
      </c>
      <c r="AY310" s="19" t="s">
        <v>157</v>
      </c>
      <c r="BE310" s="154">
        <f t="shared" si="84"/>
        <v>0</v>
      </c>
      <c r="BF310" s="154">
        <f t="shared" si="85"/>
        <v>0</v>
      </c>
      <c r="BG310" s="154">
        <f t="shared" si="86"/>
        <v>0</v>
      </c>
      <c r="BH310" s="154">
        <f t="shared" si="87"/>
        <v>0</v>
      </c>
      <c r="BI310" s="154">
        <f t="shared" si="88"/>
        <v>0</v>
      </c>
      <c r="BJ310" s="19" t="s">
        <v>87</v>
      </c>
      <c r="BK310" s="155">
        <f t="shared" si="89"/>
        <v>0</v>
      </c>
      <c r="BL310" s="19" t="s">
        <v>222</v>
      </c>
      <c r="BM310" s="19" t="s">
        <v>788</v>
      </c>
    </row>
    <row r="311" spans="2:65" s="1" customFormat="1" ht="38.25" customHeight="1">
      <c r="B311" s="145"/>
      <c r="C311" s="156" t="s">
        <v>789</v>
      </c>
      <c r="D311" s="156" t="s">
        <v>298</v>
      </c>
      <c r="E311" s="157" t="s">
        <v>790</v>
      </c>
      <c r="F311" s="222" t="s">
        <v>791</v>
      </c>
      <c r="G311" s="222"/>
      <c r="H311" s="222"/>
      <c r="I311" s="222"/>
      <c r="J311" s="158" t="s">
        <v>493</v>
      </c>
      <c r="K311" s="159">
        <v>103.8</v>
      </c>
      <c r="L311" s="223"/>
      <c r="M311" s="223"/>
      <c r="N311" s="223">
        <f t="shared" si="80"/>
        <v>0</v>
      </c>
      <c r="O311" s="221"/>
      <c r="P311" s="221"/>
      <c r="Q311" s="221"/>
      <c r="R311" s="150"/>
      <c r="T311" s="151" t="s">
        <v>5</v>
      </c>
      <c r="U311" s="41" t="s">
        <v>42</v>
      </c>
      <c r="V311" s="152">
        <v>0</v>
      </c>
      <c r="W311" s="152">
        <f t="shared" si="81"/>
        <v>0</v>
      </c>
      <c r="X311" s="152">
        <v>1E-3</v>
      </c>
      <c r="Y311" s="152">
        <f t="shared" si="82"/>
        <v>0.1038</v>
      </c>
      <c r="Z311" s="152">
        <v>0</v>
      </c>
      <c r="AA311" s="153">
        <f t="shared" si="83"/>
        <v>0</v>
      </c>
      <c r="AR311" s="19" t="s">
        <v>285</v>
      </c>
      <c r="AT311" s="19" t="s">
        <v>298</v>
      </c>
      <c r="AU311" s="19" t="s">
        <v>87</v>
      </c>
      <c r="AY311" s="19" t="s">
        <v>157</v>
      </c>
      <c r="BE311" s="154">
        <f t="shared" si="84"/>
        <v>0</v>
      </c>
      <c r="BF311" s="154">
        <f t="shared" si="85"/>
        <v>0</v>
      </c>
      <c r="BG311" s="154">
        <f t="shared" si="86"/>
        <v>0</v>
      </c>
      <c r="BH311" s="154">
        <f t="shared" si="87"/>
        <v>0</v>
      </c>
      <c r="BI311" s="154">
        <f t="shared" si="88"/>
        <v>0</v>
      </c>
      <c r="BJ311" s="19" t="s">
        <v>87</v>
      </c>
      <c r="BK311" s="155">
        <f t="shared" si="89"/>
        <v>0</v>
      </c>
      <c r="BL311" s="19" t="s">
        <v>222</v>
      </c>
      <c r="BM311" s="19" t="s">
        <v>792</v>
      </c>
    </row>
    <row r="312" spans="2:65" s="1" customFormat="1" ht="38.25" customHeight="1">
      <c r="B312" s="145"/>
      <c r="C312" s="146" t="s">
        <v>793</v>
      </c>
      <c r="D312" s="146" t="s">
        <v>158</v>
      </c>
      <c r="E312" s="147" t="s">
        <v>794</v>
      </c>
      <c r="F312" s="220" t="s">
        <v>795</v>
      </c>
      <c r="G312" s="220"/>
      <c r="H312" s="220"/>
      <c r="I312" s="220"/>
      <c r="J312" s="148" t="s">
        <v>504</v>
      </c>
      <c r="K312" s="149">
        <v>24.643000000000001</v>
      </c>
      <c r="L312" s="221"/>
      <c r="M312" s="221"/>
      <c r="N312" s="221">
        <f t="shared" si="80"/>
        <v>0</v>
      </c>
      <c r="O312" s="221"/>
      <c r="P312" s="221"/>
      <c r="Q312" s="221"/>
      <c r="R312" s="150"/>
      <c r="T312" s="151" t="s">
        <v>5</v>
      </c>
      <c r="U312" s="41" t="s">
        <v>42</v>
      </c>
      <c r="V312" s="152">
        <v>0</v>
      </c>
      <c r="W312" s="152">
        <f t="shared" si="81"/>
        <v>0</v>
      </c>
      <c r="X312" s="152">
        <v>0</v>
      </c>
      <c r="Y312" s="152">
        <f t="shared" si="82"/>
        <v>0</v>
      </c>
      <c r="Z312" s="152">
        <v>0</v>
      </c>
      <c r="AA312" s="153">
        <f t="shared" si="83"/>
        <v>0</v>
      </c>
      <c r="AR312" s="19" t="s">
        <v>222</v>
      </c>
      <c r="AT312" s="19" t="s">
        <v>158</v>
      </c>
      <c r="AU312" s="19" t="s">
        <v>87</v>
      </c>
      <c r="AY312" s="19" t="s">
        <v>157</v>
      </c>
      <c r="BE312" s="154">
        <f t="shared" si="84"/>
        <v>0</v>
      </c>
      <c r="BF312" s="154">
        <f t="shared" si="85"/>
        <v>0</v>
      </c>
      <c r="BG312" s="154">
        <f t="shared" si="86"/>
        <v>0</v>
      </c>
      <c r="BH312" s="154">
        <f t="shared" si="87"/>
        <v>0</v>
      </c>
      <c r="BI312" s="154">
        <f t="shared" si="88"/>
        <v>0</v>
      </c>
      <c r="BJ312" s="19" t="s">
        <v>87</v>
      </c>
      <c r="BK312" s="155">
        <f t="shared" si="89"/>
        <v>0</v>
      </c>
      <c r="BL312" s="19" t="s">
        <v>222</v>
      </c>
      <c r="BM312" s="19" t="s">
        <v>796</v>
      </c>
    </row>
    <row r="313" spans="2:65" s="10" customFormat="1" ht="29.85" customHeight="1">
      <c r="B313" s="134"/>
      <c r="C313" s="135"/>
      <c r="D313" s="144" t="s">
        <v>136</v>
      </c>
      <c r="E313" s="144"/>
      <c r="F313" s="144"/>
      <c r="G313" s="144"/>
      <c r="H313" s="144"/>
      <c r="I313" s="144"/>
      <c r="J313" s="144"/>
      <c r="K313" s="144"/>
      <c r="L313" s="144"/>
      <c r="M313" s="144"/>
      <c r="N313" s="207">
        <f>BK313</f>
        <v>0</v>
      </c>
      <c r="O313" s="208"/>
      <c r="P313" s="208"/>
      <c r="Q313" s="208"/>
      <c r="R313" s="137"/>
      <c r="T313" s="138"/>
      <c r="U313" s="135"/>
      <c r="V313" s="135"/>
      <c r="W313" s="139">
        <f>SUM(W314:W327)</f>
        <v>7.8890000000000002</v>
      </c>
      <c r="X313" s="135"/>
      <c r="Y313" s="139">
        <f>SUM(Y314:Y327)</f>
        <v>3.4095E-2</v>
      </c>
      <c r="Z313" s="135"/>
      <c r="AA313" s="140">
        <f>SUM(AA314:AA327)</f>
        <v>0</v>
      </c>
      <c r="AR313" s="141" t="s">
        <v>87</v>
      </c>
      <c r="AT313" s="142" t="s">
        <v>74</v>
      </c>
      <c r="AU313" s="142" t="s">
        <v>82</v>
      </c>
      <c r="AY313" s="141" t="s">
        <v>157</v>
      </c>
      <c r="BK313" s="143">
        <f>SUM(BK314:BK327)</f>
        <v>0</v>
      </c>
    </row>
    <row r="314" spans="2:65" s="1" customFormat="1" ht="25.5" customHeight="1">
      <c r="B314" s="145"/>
      <c r="C314" s="146" t="s">
        <v>797</v>
      </c>
      <c r="D314" s="146" t="s">
        <v>158</v>
      </c>
      <c r="E314" s="147" t="s">
        <v>798</v>
      </c>
      <c r="F314" s="220" t="s">
        <v>799</v>
      </c>
      <c r="G314" s="220"/>
      <c r="H314" s="220"/>
      <c r="I314" s="220"/>
      <c r="J314" s="148" t="s">
        <v>166</v>
      </c>
      <c r="K314" s="149">
        <v>4</v>
      </c>
      <c r="L314" s="221"/>
      <c r="M314" s="221"/>
      <c r="N314" s="221">
        <f t="shared" ref="N314:N327" si="90">ROUND(L314*K314,3)</f>
        <v>0</v>
      </c>
      <c r="O314" s="221"/>
      <c r="P314" s="221"/>
      <c r="Q314" s="221"/>
      <c r="R314" s="150"/>
      <c r="T314" s="151" t="s">
        <v>5</v>
      </c>
      <c r="U314" s="41" t="s">
        <v>42</v>
      </c>
      <c r="V314" s="152">
        <v>0.79500000000000004</v>
      </c>
      <c r="W314" s="152">
        <f t="shared" ref="W314:W327" si="91">V314*K314</f>
        <v>3.18</v>
      </c>
      <c r="X314" s="152">
        <v>0</v>
      </c>
      <c r="Y314" s="152">
        <f t="shared" ref="Y314:Y327" si="92">X314*K314</f>
        <v>0</v>
      </c>
      <c r="Z314" s="152">
        <v>0</v>
      </c>
      <c r="AA314" s="153">
        <f t="shared" ref="AA314:AA327" si="93">Z314*K314</f>
        <v>0</v>
      </c>
      <c r="AR314" s="19" t="s">
        <v>222</v>
      </c>
      <c r="AT314" s="19" t="s">
        <v>158</v>
      </c>
      <c r="AU314" s="19" t="s">
        <v>87</v>
      </c>
      <c r="AY314" s="19" t="s">
        <v>157</v>
      </c>
      <c r="BE314" s="154">
        <f t="shared" ref="BE314:BE327" si="94">IF(U314="základná",N314,0)</f>
        <v>0</v>
      </c>
      <c r="BF314" s="154">
        <f t="shared" ref="BF314:BF327" si="95">IF(U314="znížená",N314,0)</f>
        <v>0</v>
      </c>
      <c r="BG314" s="154">
        <f t="shared" ref="BG314:BG327" si="96">IF(U314="zákl. prenesená",N314,0)</f>
        <v>0</v>
      </c>
      <c r="BH314" s="154">
        <f t="shared" ref="BH314:BH327" si="97">IF(U314="zníž. prenesená",N314,0)</f>
        <v>0</v>
      </c>
      <c r="BI314" s="154">
        <f t="shared" ref="BI314:BI327" si="98">IF(U314="nulová",N314,0)</f>
        <v>0</v>
      </c>
      <c r="BJ314" s="19" t="s">
        <v>87</v>
      </c>
      <c r="BK314" s="155">
        <f t="shared" ref="BK314:BK327" si="99">ROUND(L314*K314,3)</f>
        <v>0</v>
      </c>
      <c r="BL314" s="19" t="s">
        <v>222</v>
      </c>
      <c r="BM314" s="19" t="s">
        <v>800</v>
      </c>
    </row>
    <row r="315" spans="2:65" s="1" customFormat="1" ht="25.5" customHeight="1">
      <c r="B315" s="145"/>
      <c r="C315" s="156" t="s">
        <v>801</v>
      </c>
      <c r="D315" s="156" t="s">
        <v>298</v>
      </c>
      <c r="E315" s="157" t="s">
        <v>802</v>
      </c>
      <c r="F315" s="222" t="s">
        <v>803</v>
      </c>
      <c r="G315" s="222"/>
      <c r="H315" s="222"/>
      <c r="I315" s="222"/>
      <c r="J315" s="158" t="s">
        <v>166</v>
      </c>
      <c r="K315" s="159">
        <v>4</v>
      </c>
      <c r="L315" s="223"/>
      <c r="M315" s="223"/>
      <c r="N315" s="223">
        <f t="shared" si="90"/>
        <v>0</v>
      </c>
      <c r="O315" s="221"/>
      <c r="P315" s="221"/>
      <c r="Q315" s="221"/>
      <c r="R315" s="150"/>
      <c r="T315" s="151" t="s">
        <v>5</v>
      </c>
      <c r="U315" s="41" t="s">
        <v>42</v>
      </c>
      <c r="V315" s="152">
        <v>0</v>
      </c>
      <c r="W315" s="152">
        <f t="shared" si="91"/>
        <v>0</v>
      </c>
      <c r="X315" s="152">
        <v>1.8E-3</v>
      </c>
      <c r="Y315" s="152">
        <f t="shared" si="92"/>
        <v>7.1999999999999998E-3</v>
      </c>
      <c r="Z315" s="152">
        <v>0</v>
      </c>
      <c r="AA315" s="153">
        <f t="shared" si="93"/>
        <v>0</v>
      </c>
      <c r="AR315" s="19" t="s">
        <v>285</v>
      </c>
      <c r="AT315" s="19" t="s">
        <v>298</v>
      </c>
      <c r="AU315" s="19" t="s">
        <v>87</v>
      </c>
      <c r="AY315" s="19" t="s">
        <v>157</v>
      </c>
      <c r="BE315" s="154">
        <f t="shared" si="94"/>
        <v>0</v>
      </c>
      <c r="BF315" s="154">
        <f t="shared" si="95"/>
        <v>0</v>
      </c>
      <c r="BG315" s="154">
        <f t="shared" si="96"/>
        <v>0</v>
      </c>
      <c r="BH315" s="154">
        <f t="shared" si="97"/>
        <v>0</v>
      </c>
      <c r="BI315" s="154">
        <f t="shared" si="98"/>
        <v>0</v>
      </c>
      <c r="BJ315" s="19" t="s">
        <v>87</v>
      </c>
      <c r="BK315" s="155">
        <f t="shared" si="99"/>
        <v>0</v>
      </c>
      <c r="BL315" s="19" t="s">
        <v>222</v>
      </c>
      <c r="BM315" s="19" t="s">
        <v>804</v>
      </c>
    </row>
    <row r="316" spans="2:65" s="1" customFormat="1" ht="25.5" customHeight="1">
      <c r="B316" s="145"/>
      <c r="C316" s="146" t="s">
        <v>805</v>
      </c>
      <c r="D316" s="146" t="s">
        <v>158</v>
      </c>
      <c r="E316" s="147" t="s">
        <v>806</v>
      </c>
      <c r="F316" s="220" t="s">
        <v>807</v>
      </c>
      <c r="G316" s="220"/>
      <c r="H316" s="220"/>
      <c r="I316" s="220"/>
      <c r="J316" s="148" t="s">
        <v>166</v>
      </c>
      <c r="K316" s="149">
        <v>1</v>
      </c>
      <c r="L316" s="221"/>
      <c r="M316" s="221"/>
      <c r="N316" s="221">
        <f t="shared" si="90"/>
        <v>0</v>
      </c>
      <c r="O316" s="221"/>
      <c r="P316" s="221"/>
      <c r="Q316" s="221"/>
      <c r="R316" s="150"/>
      <c r="T316" s="151" t="s">
        <v>5</v>
      </c>
      <c r="U316" s="41" t="s">
        <v>42</v>
      </c>
      <c r="V316" s="152">
        <v>0.92700000000000005</v>
      </c>
      <c r="W316" s="152">
        <f t="shared" si="91"/>
        <v>0.92700000000000005</v>
      </c>
      <c r="X316" s="152">
        <v>0</v>
      </c>
      <c r="Y316" s="152">
        <f t="shared" si="92"/>
        <v>0</v>
      </c>
      <c r="Z316" s="152">
        <v>0</v>
      </c>
      <c r="AA316" s="153">
        <f t="shared" si="93"/>
        <v>0</v>
      </c>
      <c r="AR316" s="19" t="s">
        <v>222</v>
      </c>
      <c r="AT316" s="19" t="s">
        <v>158</v>
      </c>
      <c r="AU316" s="19" t="s">
        <v>87</v>
      </c>
      <c r="AY316" s="19" t="s">
        <v>157</v>
      </c>
      <c r="BE316" s="154">
        <f t="shared" si="94"/>
        <v>0</v>
      </c>
      <c r="BF316" s="154">
        <f t="shared" si="95"/>
        <v>0</v>
      </c>
      <c r="BG316" s="154">
        <f t="shared" si="96"/>
        <v>0</v>
      </c>
      <c r="BH316" s="154">
        <f t="shared" si="97"/>
        <v>0</v>
      </c>
      <c r="BI316" s="154">
        <f t="shared" si="98"/>
        <v>0</v>
      </c>
      <c r="BJ316" s="19" t="s">
        <v>87</v>
      </c>
      <c r="BK316" s="155">
        <f t="shared" si="99"/>
        <v>0</v>
      </c>
      <c r="BL316" s="19" t="s">
        <v>222</v>
      </c>
      <c r="BM316" s="19" t="s">
        <v>808</v>
      </c>
    </row>
    <row r="317" spans="2:65" s="1" customFormat="1" ht="25.5" customHeight="1">
      <c r="B317" s="145"/>
      <c r="C317" s="156" t="s">
        <v>809</v>
      </c>
      <c r="D317" s="156" t="s">
        <v>298</v>
      </c>
      <c r="E317" s="157" t="s">
        <v>810</v>
      </c>
      <c r="F317" s="222" t="s">
        <v>811</v>
      </c>
      <c r="G317" s="222"/>
      <c r="H317" s="222"/>
      <c r="I317" s="222"/>
      <c r="J317" s="158" t="s">
        <v>166</v>
      </c>
      <c r="K317" s="159">
        <v>1</v>
      </c>
      <c r="L317" s="223"/>
      <c r="M317" s="223"/>
      <c r="N317" s="223">
        <f t="shared" si="90"/>
        <v>0</v>
      </c>
      <c r="O317" s="221"/>
      <c r="P317" s="221"/>
      <c r="Q317" s="221"/>
      <c r="R317" s="150"/>
      <c r="T317" s="151" t="s">
        <v>5</v>
      </c>
      <c r="U317" s="41" t="s">
        <v>42</v>
      </c>
      <c r="V317" s="152">
        <v>0</v>
      </c>
      <c r="W317" s="152">
        <f t="shared" si="91"/>
        <v>0</v>
      </c>
      <c r="X317" s="152">
        <v>1.8E-3</v>
      </c>
      <c r="Y317" s="152">
        <f t="shared" si="92"/>
        <v>1.8E-3</v>
      </c>
      <c r="Z317" s="152">
        <v>0</v>
      </c>
      <c r="AA317" s="153">
        <f t="shared" si="93"/>
        <v>0</v>
      </c>
      <c r="AR317" s="19" t="s">
        <v>285</v>
      </c>
      <c r="AT317" s="19" t="s">
        <v>298</v>
      </c>
      <c r="AU317" s="19" t="s">
        <v>87</v>
      </c>
      <c r="AY317" s="19" t="s">
        <v>157</v>
      </c>
      <c r="BE317" s="154">
        <f t="shared" si="94"/>
        <v>0</v>
      </c>
      <c r="BF317" s="154">
        <f t="shared" si="95"/>
        <v>0</v>
      </c>
      <c r="BG317" s="154">
        <f t="shared" si="96"/>
        <v>0</v>
      </c>
      <c r="BH317" s="154">
        <f t="shared" si="97"/>
        <v>0</v>
      </c>
      <c r="BI317" s="154">
        <f t="shared" si="98"/>
        <v>0</v>
      </c>
      <c r="BJ317" s="19" t="s">
        <v>87</v>
      </c>
      <c r="BK317" s="155">
        <f t="shared" si="99"/>
        <v>0</v>
      </c>
      <c r="BL317" s="19" t="s">
        <v>222</v>
      </c>
      <c r="BM317" s="19" t="s">
        <v>812</v>
      </c>
    </row>
    <row r="318" spans="2:65" s="1" customFormat="1" ht="38.25" customHeight="1">
      <c r="B318" s="145"/>
      <c r="C318" s="146" t="s">
        <v>813</v>
      </c>
      <c r="D318" s="146" t="s">
        <v>158</v>
      </c>
      <c r="E318" s="147" t="s">
        <v>814</v>
      </c>
      <c r="F318" s="220" t="s">
        <v>815</v>
      </c>
      <c r="G318" s="220"/>
      <c r="H318" s="220"/>
      <c r="I318" s="220"/>
      <c r="J318" s="148" t="s">
        <v>166</v>
      </c>
      <c r="K318" s="149">
        <v>1</v>
      </c>
      <c r="L318" s="221"/>
      <c r="M318" s="221"/>
      <c r="N318" s="221">
        <f t="shared" si="90"/>
        <v>0</v>
      </c>
      <c r="O318" s="221"/>
      <c r="P318" s="221"/>
      <c r="Q318" s="221"/>
      <c r="R318" s="150"/>
      <c r="T318" s="151" t="s">
        <v>5</v>
      </c>
      <c r="U318" s="41" t="s">
        <v>42</v>
      </c>
      <c r="V318" s="152">
        <v>0.36299999999999999</v>
      </c>
      <c r="W318" s="152">
        <f t="shared" si="91"/>
        <v>0.36299999999999999</v>
      </c>
      <c r="X318" s="152">
        <v>0</v>
      </c>
      <c r="Y318" s="152">
        <f t="shared" si="92"/>
        <v>0</v>
      </c>
      <c r="Z318" s="152">
        <v>0</v>
      </c>
      <c r="AA318" s="153">
        <f t="shared" si="93"/>
        <v>0</v>
      </c>
      <c r="AR318" s="19" t="s">
        <v>222</v>
      </c>
      <c r="AT318" s="19" t="s">
        <v>158</v>
      </c>
      <c r="AU318" s="19" t="s">
        <v>87</v>
      </c>
      <c r="AY318" s="19" t="s">
        <v>157</v>
      </c>
      <c r="BE318" s="154">
        <f t="shared" si="94"/>
        <v>0</v>
      </c>
      <c r="BF318" s="154">
        <f t="shared" si="95"/>
        <v>0</v>
      </c>
      <c r="BG318" s="154">
        <f t="shared" si="96"/>
        <v>0</v>
      </c>
      <c r="BH318" s="154">
        <f t="shared" si="97"/>
        <v>0</v>
      </c>
      <c r="BI318" s="154">
        <f t="shared" si="98"/>
        <v>0</v>
      </c>
      <c r="BJ318" s="19" t="s">
        <v>87</v>
      </c>
      <c r="BK318" s="155">
        <f t="shared" si="99"/>
        <v>0</v>
      </c>
      <c r="BL318" s="19" t="s">
        <v>222</v>
      </c>
      <c r="BM318" s="19" t="s">
        <v>816</v>
      </c>
    </row>
    <row r="319" spans="2:65" s="1" customFormat="1" ht="25.5" customHeight="1">
      <c r="B319" s="145"/>
      <c r="C319" s="156" t="s">
        <v>817</v>
      </c>
      <c r="D319" s="156" t="s">
        <v>298</v>
      </c>
      <c r="E319" s="157" t="s">
        <v>818</v>
      </c>
      <c r="F319" s="222" t="s">
        <v>819</v>
      </c>
      <c r="G319" s="222"/>
      <c r="H319" s="222"/>
      <c r="I319" s="222"/>
      <c r="J319" s="158" t="s">
        <v>166</v>
      </c>
      <c r="K319" s="159">
        <v>1</v>
      </c>
      <c r="L319" s="223"/>
      <c r="M319" s="223"/>
      <c r="N319" s="223">
        <f t="shared" si="90"/>
        <v>0</v>
      </c>
      <c r="O319" s="221"/>
      <c r="P319" s="221"/>
      <c r="Q319" s="221"/>
      <c r="R319" s="150"/>
      <c r="T319" s="151" t="s">
        <v>5</v>
      </c>
      <c r="U319" s="41" t="s">
        <v>42</v>
      </c>
      <c r="V319" s="152">
        <v>0</v>
      </c>
      <c r="W319" s="152">
        <f t="shared" si="91"/>
        <v>0</v>
      </c>
      <c r="X319" s="152">
        <v>4.1999999999999997E-3</v>
      </c>
      <c r="Y319" s="152">
        <f t="shared" si="92"/>
        <v>4.1999999999999997E-3</v>
      </c>
      <c r="Z319" s="152">
        <v>0</v>
      </c>
      <c r="AA319" s="153">
        <f t="shared" si="93"/>
        <v>0</v>
      </c>
      <c r="AR319" s="19" t="s">
        <v>285</v>
      </c>
      <c r="AT319" s="19" t="s">
        <v>298</v>
      </c>
      <c r="AU319" s="19" t="s">
        <v>87</v>
      </c>
      <c r="AY319" s="19" t="s">
        <v>157</v>
      </c>
      <c r="BE319" s="154">
        <f t="shared" si="94"/>
        <v>0</v>
      </c>
      <c r="BF319" s="154">
        <f t="shared" si="95"/>
        <v>0</v>
      </c>
      <c r="BG319" s="154">
        <f t="shared" si="96"/>
        <v>0</v>
      </c>
      <c r="BH319" s="154">
        <f t="shared" si="97"/>
        <v>0</v>
      </c>
      <c r="BI319" s="154">
        <f t="shared" si="98"/>
        <v>0</v>
      </c>
      <c r="BJ319" s="19" t="s">
        <v>87</v>
      </c>
      <c r="BK319" s="155">
        <f t="shared" si="99"/>
        <v>0</v>
      </c>
      <c r="BL319" s="19" t="s">
        <v>222</v>
      </c>
      <c r="BM319" s="19" t="s">
        <v>820</v>
      </c>
    </row>
    <row r="320" spans="2:65" s="1" customFormat="1" ht="25.5" customHeight="1">
      <c r="B320" s="145"/>
      <c r="C320" s="146" t="s">
        <v>821</v>
      </c>
      <c r="D320" s="146" t="s">
        <v>158</v>
      </c>
      <c r="E320" s="147" t="s">
        <v>822</v>
      </c>
      <c r="F320" s="220" t="s">
        <v>823</v>
      </c>
      <c r="G320" s="220"/>
      <c r="H320" s="220"/>
      <c r="I320" s="220"/>
      <c r="J320" s="148" t="s">
        <v>166</v>
      </c>
      <c r="K320" s="149">
        <v>9</v>
      </c>
      <c r="L320" s="221"/>
      <c r="M320" s="221"/>
      <c r="N320" s="221">
        <f t="shared" si="90"/>
        <v>0</v>
      </c>
      <c r="O320" s="221"/>
      <c r="P320" s="221"/>
      <c r="Q320" s="221"/>
      <c r="R320" s="150"/>
      <c r="T320" s="151" t="s">
        <v>5</v>
      </c>
      <c r="U320" s="41" t="s">
        <v>42</v>
      </c>
      <c r="V320" s="152">
        <v>0.17299999999999999</v>
      </c>
      <c r="W320" s="152">
        <f t="shared" si="91"/>
        <v>1.5569999999999999</v>
      </c>
      <c r="X320" s="152">
        <v>0</v>
      </c>
      <c r="Y320" s="152">
        <f t="shared" si="92"/>
        <v>0</v>
      </c>
      <c r="Z320" s="152">
        <v>0</v>
      </c>
      <c r="AA320" s="153">
        <f t="shared" si="93"/>
        <v>0</v>
      </c>
      <c r="AR320" s="19" t="s">
        <v>222</v>
      </c>
      <c r="AT320" s="19" t="s">
        <v>158</v>
      </c>
      <c r="AU320" s="19" t="s">
        <v>87</v>
      </c>
      <c r="AY320" s="19" t="s">
        <v>157</v>
      </c>
      <c r="BE320" s="154">
        <f t="shared" si="94"/>
        <v>0</v>
      </c>
      <c r="BF320" s="154">
        <f t="shared" si="95"/>
        <v>0</v>
      </c>
      <c r="BG320" s="154">
        <f t="shared" si="96"/>
        <v>0</v>
      </c>
      <c r="BH320" s="154">
        <f t="shared" si="97"/>
        <v>0</v>
      </c>
      <c r="BI320" s="154">
        <f t="shared" si="98"/>
        <v>0</v>
      </c>
      <c r="BJ320" s="19" t="s">
        <v>87</v>
      </c>
      <c r="BK320" s="155">
        <f t="shared" si="99"/>
        <v>0</v>
      </c>
      <c r="BL320" s="19" t="s">
        <v>222</v>
      </c>
      <c r="BM320" s="19" t="s">
        <v>824</v>
      </c>
    </row>
    <row r="321" spans="2:65" s="1" customFormat="1" ht="25.5" customHeight="1">
      <c r="B321" s="145"/>
      <c r="C321" s="156" t="s">
        <v>825</v>
      </c>
      <c r="D321" s="156" t="s">
        <v>298</v>
      </c>
      <c r="E321" s="157" t="s">
        <v>826</v>
      </c>
      <c r="F321" s="222" t="s">
        <v>827</v>
      </c>
      <c r="G321" s="222"/>
      <c r="H321" s="222"/>
      <c r="I321" s="222"/>
      <c r="J321" s="158" t="s">
        <v>166</v>
      </c>
      <c r="K321" s="159">
        <v>9</v>
      </c>
      <c r="L321" s="223"/>
      <c r="M321" s="223"/>
      <c r="N321" s="223">
        <f t="shared" si="90"/>
        <v>0</v>
      </c>
      <c r="O321" s="221"/>
      <c r="P321" s="221"/>
      <c r="Q321" s="221"/>
      <c r="R321" s="150"/>
      <c r="T321" s="151" t="s">
        <v>5</v>
      </c>
      <c r="U321" s="41" t="s">
        <v>42</v>
      </c>
      <c r="V321" s="152">
        <v>0</v>
      </c>
      <c r="W321" s="152">
        <f t="shared" si="91"/>
        <v>0</v>
      </c>
      <c r="X321" s="152">
        <v>2.7999999999999998E-4</v>
      </c>
      <c r="Y321" s="152">
        <f t="shared" si="92"/>
        <v>2.5199999999999997E-3</v>
      </c>
      <c r="Z321" s="152">
        <v>0</v>
      </c>
      <c r="AA321" s="153">
        <f t="shared" si="93"/>
        <v>0</v>
      </c>
      <c r="AR321" s="19" t="s">
        <v>285</v>
      </c>
      <c r="AT321" s="19" t="s">
        <v>298</v>
      </c>
      <c r="AU321" s="19" t="s">
        <v>87</v>
      </c>
      <c r="AY321" s="19" t="s">
        <v>157</v>
      </c>
      <c r="BE321" s="154">
        <f t="shared" si="94"/>
        <v>0</v>
      </c>
      <c r="BF321" s="154">
        <f t="shared" si="95"/>
        <v>0</v>
      </c>
      <c r="BG321" s="154">
        <f t="shared" si="96"/>
        <v>0</v>
      </c>
      <c r="BH321" s="154">
        <f t="shared" si="97"/>
        <v>0</v>
      </c>
      <c r="BI321" s="154">
        <f t="shared" si="98"/>
        <v>0</v>
      </c>
      <c r="BJ321" s="19" t="s">
        <v>87</v>
      </c>
      <c r="BK321" s="155">
        <f t="shared" si="99"/>
        <v>0</v>
      </c>
      <c r="BL321" s="19" t="s">
        <v>222</v>
      </c>
      <c r="BM321" s="19" t="s">
        <v>828</v>
      </c>
    </row>
    <row r="322" spans="2:65" s="1" customFormat="1" ht="25.5" customHeight="1">
      <c r="B322" s="145"/>
      <c r="C322" s="146" t="s">
        <v>829</v>
      </c>
      <c r="D322" s="146" t="s">
        <v>158</v>
      </c>
      <c r="E322" s="147" t="s">
        <v>830</v>
      </c>
      <c r="F322" s="220" t="s">
        <v>831</v>
      </c>
      <c r="G322" s="220"/>
      <c r="H322" s="220"/>
      <c r="I322" s="220"/>
      <c r="J322" s="148" t="s">
        <v>509</v>
      </c>
      <c r="K322" s="149">
        <v>1</v>
      </c>
      <c r="L322" s="221"/>
      <c r="M322" s="221"/>
      <c r="N322" s="221">
        <f t="shared" si="90"/>
        <v>0</v>
      </c>
      <c r="O322" s="221"/>
      <c r="P322" s="221"/>
      <c r="Q322" s="221"/>
      <c r="R322" s="150"/>
      <c r="T322" s="151" t="s">
        <v>5</v>
      </c>
      <c r="U322" s="41" t="s">
        <v>42</v>
      </c>
      <c r="V322" s="152">
        <v>7.5999999999999998E-2</v>
      </c>
      <c r="W322" s="152">
        <f t="shared" si="91"/>
        <v>7.5999999999999998E-2</v>
      </c>
      <c r="X322" s="152">
        <v>7.5000000000000002E-4</v>
      </c>
      <c r="Y322" s="152">
        <f t="shared" si="92"/>
        <v>7.5000000000000002E-4</v>
      </c>
      <c r="Z322" s="152">
        <v>0</v>
      </c>
      <c r="AA322" s="153">
        <f t="shared" si="93"/>
        <v>0</v>
      </c>
      <c r="AR322" s="19" t="s">
        <v>222</v>
      </c>
      <c r="AT322" s="19" t="s">
        <v>158</v>
      </c>
      <c r="AU322" s="19" t="s">
        <v>87</v>
      </c>
      <c r="AY322" s="19" t="s">
        <v>157</v>
      </c>
      <c r="BE322" s="154">
        <f t="shared" si="94"/>
        <v>0</v>
      </c>
      <c r="BF322" s="154">
        <f t="shared" si="95"/>
        <v>0</v>
      </c>
      <c r="BG322" s="154">
        <f t="shared" si="96"/>
        <v>0</v>
      </c>
      <c r="BH322" s="154">
        <f t="shared" si="97"/>
        <v>0</v>
      </c>
      <c r="BI322" s="154">
        <f t="shared" si="98"/>
        <v>0</v>
      </c>
      <c r="BJ322" s="19" t="s">
        <v>87</v>
      </c>
      <c r="BK322" s="155">
        <f t="shared" si="99"/>
        <v>0</v>
      </c>
      <c r="BL322" s="19" t="s">
        <v>222</v>
      </c>
      <c r="BM322" s="19" t="s">
        <v>832</v>
      </c>
    </row>
    <row r="323" spans="2:65" s="1" customFormat="1" ht="25.5" customHeight="1">
      <c r="B323" s="145"/>
      <c r="C323" s="146" t="s">
        <v>833</v>
      </c>
      <c r="D323" s="146" t="s">
        <v>158</v>
      </c>
      <c r="E323" s="147" t="s">
        <v>834</v>
      </c>
      <c r="F323" s="220" t="s">
        <v>835</v>
      </c>
      <c r="G323" s="220"/>
      <c r="H323" s="220"/>
      <c r="I323" s="220"/>
      <c r="J323" s="148" t="s">
        <v>187</v>
      </c>
      <c r="K323" s="149">
        <v>7.5</v>
      </c>
      <c r="L323" s="221"/>
      <c r="M323" s="221"/>
      <c r="N323" s="221">
        <f t="shared" si="90"/>
        <v>0</v>
      </c>
      <c r="O323" s="221"/>
      <c r="P323" s="221"/>
      <c r="Q323" s="221"/>
      <c r="R323" s="150"/>
      <c r="T323" s="151" t="s">
        <v>5</v>
      </c>
      <c r="U323" s="41" t="s">
        <v>42</v>
      </c>
      <c r="V323" s="152">
        <v>7.5999999999999998E-2</v>
      </c>
      <c r="W323" s="152">
        <f t="shared" si="91"/>
        <v>0.56999999999999995</v>
      </c>
      <c r="X323" s="152">
        <v>7.5000000000000002E-4</v>
      </c>
      <c r="Y323" s="152">
        <f t="shared" si="92"/>
        <v>5.6249999999999998E-3</v>
      </c>
      <c r="Z323" s="152">
        <v>0</v>
      </c>
      <c r="AA323" s="153">
        <f t="shared" si="93"/>
        <v>0</v>
      </c>
      <c r="AR323" s="19" t="s">
        <v>222</v>
      </c>
      <c r="AT323" s="19" t="s">
        <v>158</v>
      </c>
      <c r="AU323" s="19" t="s">
        <v>87</v>
      </c>
      <c r="AY323" s="19" t="s">
        <v>157</v>
      </c>
      <c r="BE323" s="154">
        <f t="shared" si="94"/>
        <v>0</v>
      </c>
      <c r="BF323" s="154">
        <f t="shared" si="95"/>
        <v>0</v>
      </c>
      <c r="BG323" s="154">
        <f t="shared" si="96"/>
        <v>0</v>
      </c>
      <c r="BH323" s="154">
        <f t="shared" si="97"/>
        <v>0</v>
      </c>
      <c r="BI323" s="154">
        <f t="shared" si="98"/>
        <v>0</v>
      </c>
      <c r="BJ323" s="19" t="s">
        <v>87</v>
      </c>
      <c r="BK323" s="155">
        <f t="shared" si="99"/>
        <v>0</v>
      </c>
      <c r="BL323" s="19" t="s">
        <v>222</v>
      </c>
      <c r="BM323" s="19" t="s">
        <v>836</v>
      </c>
    </row>
    <row r="324" spans="2:65" s="1" customFormat="1" ht="25.5" customHeight="1">
      <c r="B324" s="145"/>
      <c r="C324" s="146" t="s">
        <v>837</v>
      </c>
      <c r="D324" s="146" t="s">
        <v>158</v>
      </c>
      <c r="E324" s="147" t="s">
        <v>838</v>
      </c>
      <c r="F324" s="220" t="s">
        <v>839</v>
      </c>
      <c r="G324" s="220"/>
      <c r="H324" s="220"/>
      <c r="I324" s="220"/>
      <c r="J324" s="148" t="s">
        <v>166</v>
      </c>
      <c r="K324" s="149">
        <v>1</v>
      </c>
      <c r="L324" s="221"/>
      <c r="M324" s="221"/>
      <c r="N324" s="221">
        <f t="shared" si="90"/>
        <v>0</v>
      </c>
      <c r="O324" s="221"/>
      <c r="P324" s="221"/>
      <c r="Q324" s="221"/>
      <c r="R324" s="150"/>
      <c r="T324" s="151" t="s">
        <v>5</v>
      </c>
      <c r="U324" s="41" t="s">
        <v>42</v>
      </c>
      <c r="V324" s="152">
        <v>7.5999999999999998E-2</v>
      </c>
      <c r="W324" s="152">
        <f t="shared" si="91"/>
        <v>7.5999999999999998E-2</v>
      </c>
      <c r="X324" s="152">
        <v>7.5000000000000002E-4</v>
      </c>
      <c r="Y324" s="152">
        <f t="shared" si="92"/>
        <v>7.5000000000000002E-4</v>
      </c>
      <c r="Z324" s="152">
        <v>0</v>
      </c>
      <c r="AA324" s="153">
        <f t="shared" si="93"/>
        <v>0</v>
      </c>
      <c r="AR324" s="19" t="s">
        <v>222</v>
      </c>
      <c r="AT324" s="19" t="s">
        <v>158</v>
      </c>
      <c r="AU324" s="19" t="s">
        <v>87</v>
      </c>
      <c r="AY324" s="19" t="s">
        <v>157</v>
      </c>
      <c r="BE324" s="154">
        <f t="shared" si="94"/>
        <v>0</v>
      </c>
      <c r="BF324" s="154">
        <f t="shared" si="95"/>
        <v>0</v>
      </c>
      <c r="BG324" s="154">
        <f t="shared" si="96"/>
        <v>0</v>
      </c>
      <c r="BH324" s="154">
        <f t="shared" si="97"/>
        <v>0</v>
      </c>
      <c r="BI324" s="154">
        <f t="shared" si="98"/>
        <v>0</v>
      </c>
      <c r="BJ324" s="19" t="s">
        <v>87</v>
      </c>
      <c r="BK324" s="155">
        <f t="shared" si="99"/>
        <v>0</v>
      </c>
      <c r="BL324" s="19" t="s">
        <v>222</v>
      </c>
      <c r="BM324" s="19" t="s">
        <v>840</v>
      </c>
    </row>
    <row r="325" spans="2:65" s="1" customFormat="1" ht="16.5" customHeight="1">
      <c r="B325" s="145"/>
      <c r="C325" s="146" t="s">
        <v>841</v>
      </c>
      <c r="D325" s="146" t="s">
        <v>158</v>
      </c>
      <c r="E325" s="147" t="s">
        <v>842</v>
      </c>
      <c r="F325" s="220" t="s">
        <v>843</v>
      </c>
      <c r="G325" s="220"/>
      <c r="H325" s="220"/>
      <c r="I325" s="220"/>
      <c r="J325" s="148" t="s">
        <v>166</v>
      </c>
      <c r="K325" s="149">
        <v>10</v>
      </c>
      <c r="L325" s="221"/>
      <c r="M325" s="221"/>
      <c r="N325" s="221">
        <f t="shared" si="90"/>
        <v>0</v>
      </c>
      <c r="O325" s="221"/>
      <c r="P325" s="221"/>
      <c r="Q325" s="221"/>
      <c r="R325" s="150"/>
      <c r="T325" s="151" t="s">
        <v>5</v>
      </c>
      <c r="U325" s="41" t="s">
        <v>42</v>
      </c>
      <c r="V325" s="152">
        <v>7.5999999999999998E-2</v>
      </c>
      <c r="W325" s="152">
        <f t="shared" si="91"/>
        <v>0.76</v>
      </c>
      <c r="X325" s="152">
        <v>7.5000000000000002E-4</v>
      </c>
      <c r="Y325" s="152">
        <f t="shared" si="92"/>
        <v>7.4999999999999997E-3</v>
      </c>
      <c r="Z325" s="152">
        <v>0</v>
      </c>
      <c r="AA325" s="153">
        <f t="shared" si="93"/>
        <v>0</v>
      </c>
      <c r="AR325" s="19" t="s">
        <v>222</v>
      </c>
      <c r="AT325" s="19" t="s">
        <v>158</v>
      </c>
      <c r="AU325" s="19" t="s">
        <v>87</v>
      </c>
      <c r="AY325" s="19" t="s">
        <v>157</v>
      </c>
      <c r="BE325" s="154">
        <f t="shared" si="94"/>
        <v>0</v>
      </c>
      <c r="BF325" s="154">
        <f t="shared" si="95"/>
        <v>0</v>
      </c>
      <c r="BG325" s="154">
        <f t="shared" si="96"/>
        <v>0</v>
      </c>
      <c r="BH325" s="154">
        <f t="shared" si="97"/>
        <v>0</v>
      </c>
      <c r="BI325" s="154">
        <f t="shared" si="98"/>
        <v>0</v>
      </c>
      <c r="BJ325" s="19" t="s">
        <v>87</v>
      </c>
      <c r="BK325" s="155">
        <f t="shared" si="99"/>
        <v>0</v>
      </c>
      <c r="BL325" s="19" t="s">
        <v>222</v>
      </c>
      <c r="BM325" s="19" t="s">
        <v>844</v>
      </c>
    </row>
    <row r="326" spans="2:65" s="1" customFormat="1" ht="16.5" customHeight="1">
      <c r="B326" s="145"/>
      <c r="C326" s="146" t="s">
        <v>845</v>
      </c>
      <c r="D326" s="146" t="s">
        <v>158</v>
      </c>
      <c r="E326" s="147" t="s">
        <v>846</v>
      </c>
      <c r="F326" s="220" t="s">
        <v>847</v>
      </c>
      <c r="G326" s="220"/>
      <c r="H326" s="220"/>
      <c r="I326" s="220"/>
      <c r="J326" s="148" t="s">
        <v>166</v>
      </c>
      <c r="K326" s="149">
        <v>5</v>
      </c>
      <c r="L326" s="221"/>
      <c r="M326" s="221"/>
      <c r="N326" s="221">
        <f t="shared" si="90"/>
        <v>0</v>
      </c>
      <c r="O326" s="221"/>
      <c r="P326" s="221"/>
      <c r="Q326" s="221"/>
      <c r="R326" s="150"/>
      <c r="T326" s="151" t="s">
        <v>5</v>
      </c>
      <c r="U326" s="41" t="s">
        <v>42</v>
      </c>
      <c r="V326" s="152">
        <v>7.5999999999999998E-2</v>
      </c>
      <c r="W326" s="152">
        <f t="shared" si="91"/>
        <v>0.38</v>
      </c>
      <c r="X326" s="152">
        <v>7.5000000000000002E-4</v>
      </c>
      <c r="Y326" s="152">
        <f t="shared" si="92"/>
        <v>3.7499999999999999E-3</v>
      </c>
      <c r="Z326" s="152">
        <v>0</v>
      </c>
      <c r="AA326" s="153">
        <f t="shared" si="93"/>
        <v>0</v>
      </c>
      <c r="AR326" s="19" t="s">
        <v>222</v>
      </c>
      <c r="AT326" s="19" t="s">
        <v>158</v>
      </c>
      <c r="AU326" s="19" t="s">
        <v>87</v>
      </c>
      <c r="AY326" s="19" t="s">
        <v>157</v>
      </c>
      <c r="BE326" s="154">
        <f t="shared" si="94"/>
        <v>0</v>
      </c>
      <c r="BF326" s="154">
        <f t="shared" si="95"/>
        <v>0</v>
      </c>
      <c r="BG326" s="154">
        <f t="shared" si="96"/>
        <v>0</v>
      </c>
      <c r="BH326" s="154">
        <f t="shared" si="97"/>
        <v>0</v>
      </c>
      <c r="BI326" s="154">
        <f t="shared" si="98"/>
        <v>0</v>
      </c>
      <c r="BJ326" s="19" t="s">
        <v>87</v>
      </c>
      <c r="BK326" s="155">
        <f t="shared" si="99"/>
        <v>0</v>
      </c>
      <c r="BL326" s="19" t="s">
        <v>222</v>
      </c>
      <c r="BM326" s="19" t="s">
        <v>848</v>
      </c>
    </row>
    <row r="327" spans="2:65" s="1" customFormat="1" ht="38.25" customHeight="1">
      <c r="B327" s="145"/>
      <c r="C327" s="146" t="s">
        <v>849</v>
      </c>
      <c r="D327" s="146" t="s">
        <v>158</v>
      </c>
      <c r="E327" s="147" t="s">
        <v>850</v>
      </c>
      <c r="F327" s="220" t="s">
        <v>851</v>
      </c>
      <c r="G327" s="220"/>
      <c r="H327" s="220"/>
      <c r="I327" s="220"/>
      <c r="J327" s="148" t="s">
        <v>504</v>
      </c>
      <c r="K327" s="149">
        <v>13.461</v>
      </c>
      <c r="L327" s="221"/>
      <c r="M327" s="221"/>
      <c r="N327" s="221">
        <f t="shared" si="90"/>
        <v>0</v>
      </c>
      <c r="O327" s="221"/>
      <c r="P327" s="221"/>
      <c r="Q327" s="221"/>
      <c r="R327" s="150"/>
      <c r="T327" s="151" t="s">
        <v>5</v>
      </c>
      <c r="U327" s="41" t="s">
        <v>42</v>
      </c>
      <c r="V327" s="152">
        <v>0</v>
      </c>
      <c r="W327" s="152">
        <f t="shared" si="91"/>
        <v>0</v>
      </c>
      <c r="X327" s="152">
        <v>0</v>
      </c>
      <c r="Y327" s="152">
        <f t="shared" si="92"/>
        <v>0</v>
      </c>
      <c r="Z327" s="152">
        <v>0</v>
      </c>
      <c r="AA327" s="153">
        <f t="shared" si="93"/>
        <v>0</v>
      </c>
      <c r="AR327" s="19" t="s">
        <v>222</v>
      </c>
      <c r="AT327" s="19" t="s">
        <v>158</v>
      </c>
      <c r="AU327" s="19" t="s">
        <v>87</v>
      </c>
      <c r="AY327" s="19" t="s">
        <v>157</v>
      </c>
      <c r="BE327" s="154">
        <f t="shared" si="94"/>
        <v>0</v>
      </c>
      <c r="BF327" s="154">
        <f t="shared" si="95"/>
        <v>0</v>
      </c>
      <c r="BG327" s="154">
        <f t="shared" si="96"/>
        <v>0</v>
      </c>
      <c r="BH327" s="154">
        <f t="shared" si="97"/>
        <v>0</v>
      </c>
      <c r="BI327" s="154">
        <f t="shared" si="98"/>
        <v>0</v>
      </c>
      <c r="BJ327" s="19" t="s">
        <v>87</v>
      </c>
      <c r="BK327" s="155">
        <f t="shared" si="99"/>
        <v>0</v>
      </c>
      <c r="BL327" s="19" t="s">
        <v>222</v>
      </c>
      <c r="BM327" s="19" t="s">
        <v>852</v>
      </c>
    </row>
    <row r="328" spans="2:65" s="10" customFormat="1" ht="29.85" customHeight="1">
      <c r="B328" s="134"/>
      <c r="C328" s="135"/>
      <c r="D328" s="144" t="s">
        <v>137</v>
      </c>
      <c r="E328" s="144"/>
      <c r="F328" s="144"/>
      <c r="G328" s="144"/>
      <c r="H328" s="144"/>
      <c r="I328" s="144"/>
      <c r="J328" s="144"/>
      <c r="K328" s="144"/>
      <c r="L328" s="144"/>
      <c r="M328" s="144"/>
      <c r="N328" s="207">
        <f>BK328</f>
        <v>0</v>
      </c>
      <c r="O328" s="208"/>
      <c r="P328" s="208"/>
      <c r="Q328" s="208"/>
      <c r="R328" s="137"/>
      <c r="T328" s="138"/>
      <c r="U328" s="135"/>
      <c r="V328" s="135"/>
      <c r="W328" s="139">
        <f>SUM(W329:W343)</f>
        <v>71.457526509999994</v>
      </c>
      <c r="X328" s="135"/>
      <c r="Y328" s="139">
        <f>SUM(Y329:Y343)</f>
        <v>0.34649338800000001</v>
      </c>
      <c r="Z328" s="135"/>
      <c r="AA328" s="140">
        <f>SUM(AA329:AA343)</f>
        <v>0.14886300000000002</v>
      </c>
      <c r="AR328" s="141" t="s">
        <v>87</v>
      </c>
      <c r="AT328" s="142" t="s">
        <v>74</v>
      </c>
      <c r="AU328" s="142" t="s">
        <v>82</v>
      </c>
      <c r="AY328" s="141" t="s">
        <v>157</v>
      </c>
      <c r="BK328" s="143">
        <f>SUM(BK329:BK343)</f>
        <v>0</v>
      </c>
    </row>
    <row r="329" spans="2:65" s="1" customFormat="1" ht="38.25" customHeight="1">
      <c r="B329" s="145"/>
      <c r="C329" s="146" t="s">
        <v>853</v>
      </c>
      <c r="D329" s="146" t="s">
        <v>158</v>
      </c>
      <c r="E329" s="147" t="s">
        <v>854</v>
      </c>
      <c r="F329" s="220" t="s">
        <v>855</v>
      </c>
      <c r="G329" s="220"/>
      <c r="H329" s="220"/>
      <c r="I329" s="220"/>
      <c r="J329" s="148" t="s">
        <v>196</v>
      </c>
      <c r="K329" s="149">
        <v>11.053000000000001</v>
      </c>
      <c r="L329" s="221"/>
      <c r="M329" s="221"/>
      <c r="N329" s="221">
        <f t="shared" ref="N329:N343" si="100">ROUND(L329*K329,3)</f>
        <v>0</v>
      </c>
      <c r="O329" s="221"/>
      <c r="P329" s="221"/>
      <c r="Q329" s="221"/>
      <c r="R329" s="150"/>
      <c r="T329" s="151" t="s">
        <v>5</v>
      </c>
      <c r="U329" s="41" t="s">
        <v>42</v>
      </c>
      <c r="V329" s="152">
        <v>0.19500000000000001</v>
      </c>
      <c r="W329" s="152">
        <f t="shared" ref="W329:W343" si="101">V329*K329</f>
        <v>2.1553350000000004</v>
      </c>
      <c r="X329" s="152">
        <v>0</v>
      </c>
      <c r="Y329" s="152">
        <f t="shared" ref="Y329:Y343" si="102">X329*K329</f>
        <v>0</v>
      </c>
      <c r="Z329" s="152">
        <v>1E-3</v>
      </c>
      <c r="AA329" s="153">
        <f t="shared" ref="AA329:AA343" si="103">Z329*K329</f>
        <v>1.1053E-2</v>
      </c>
      <c r="AR329" s="19" t="s">
        <v>222</v>
      </c>
      <c r="AT329" s="19" t="s">
        <v>158</v>
      </c>
      <c r="AU329" s="19" t="s">
        <v>87</v>
      </c>
      <c r="AY329" s="19" t="s">
        <v>157</v>
      </c>
      <c r="BE329" s="154">
        <f t="shared" ref="BE329:BE343" si="104">IF(U329="základná",N329,0)</f>
        <v>0</v>
      </c>
      <c r="BF329" s="154">
        <f t="shared" ref="BF329:BF343" si="105">IF(U329="znížená",N329,0)</f>
        <v>0</v>
      </c>
      <c r="BG329" s="154">
        <f t="shared" ref="BG329:BG343" si="106">IF(U329="zákl. prenesená",N329,0)</f>
        <v>0</v>
      </c>
      <c r="BH329" s="154">
        <f t="shared" ref="BH329:BH343" si="107">IF(U329="zníž. prenesená",N329,0)</f>
        <v>0</v>
      </c>
      <c r="BI329" s="154">
        <f t="shared" ref="BI329:BI343" si="108">IF(U329="nulová",N329,0)</f>
        <v>0</v>
      </c>
      <c r="BJ329" s="19" t="s">
        <v>87</v>
      </c>
      <c r="BK329" s="155">
        <f t="shared" ref="BK329:BK343" si="109">ROUND(L329*K329,3)</f>
        <v>0</v>
      </c>
      <c r="BL329" s="19" t="s">
        <v>222</v>
      </c>
      <c r="BM329" s="19" t="s">
        <v>856</v>
      </c>
    </row>
    <row r="330" spans="2:65" s="1" customFormat="1" ht="25.5" customHeight="1">
      <c r="B330" s="145"/>
      <c r="C330" s="146" t="s">
        <v>857</v>
      </c>
      <c r="D330" s="146" t="s">
        <v>158</v>
      </c>
      <c r="E330" s="147" t="s">
        <v>858</v>
      </c>
      <c r="F330" s="220" t="s">
        <v>859</v>
      </c>
      <c r="G330" s="220"/>
      <c r="H330" s="220"/>
      <c r="I330" s="220"/>
      <c r="J330" s="148" t="s">
        <v>187</v>
      </c>
      <c r="K330" s="149">
        <v>21.75</v>
      </c>
      <c r="L330" s="221"/>
      <c r="M330" s="221"/>
      <c r="N330" s="221">
        <f t="shared" si="100"/>
        <v>0</v>
      </c>
      <c r="O330" s="221"/>
      <c r="P330" s="221"/>
      <c r="Q330" s="221"/>
      <c r="R330" s="150"/>
      <c r="T330" s="151" t="s">
        <v>5</v>
      </c>
      <c r="U330" s="41" t="s">
        <v>42</v>
      </c>
      <c r="V330" s="152">
        <v>9.5000000000000001E-2</v>
      </c>
      <c r="W330" s="152">
        <f t="shared" si="101"/>
        <v>2.0662500000000001</v>
      </c>
      <c r="X330" s="152">
        <v>0</v>
      </c>
      <c r="Y330" s="152">
        <f t="shared" si="102"/>
        <v>0</v>
      </c>
      <c r="Z330" s="152">
        <v>3.0000000000000001E-3</v>
      </c>
      <c r="AA330" s="153">
        <f t="shared" si="103"/>
        <v>6.5250000000000002E-2</v>
      </c>
      <c r="AR330" s="19" t="s">
        <v>222</v>
      </c>
      <c r="AT330" s="19" t="s">
        <v>158</v>
      </c>
      <c r="AU330" s="19" t="s">
        <v>87</v>
      </c>
      <c r="AY330" s="19" t="s">
        <v>157</v>
      </c>
      <c r="BE330" s="154">
        <f t="shared" si="104"/>
        <v>0</v>
      </c>
      <c r="BF330" s="154">
        <f t="shared" si="105"/>
        <v>0</v>
      </c>
      <c r="BG330" s="154">
        <f t="shared" si="106"/>
        <v>0</v>
      </c>
      <c r="BH330" s="154">
        <f t="shared" si="107"/>
        <v>0</v>
      </c>
      <c r="BI330" s="154">
        <f t="shared" si="108"/>
        <v>0</v>
      </c>
      <c r="BJ330" s="19" t="s">
        <v>87</v>
      </c>
      <c r="BK330" s="155">
        <f t="shared" si="109"/>
        <v>0</v>
      </c>
      <c r="BL330" s="19" t="s">
        <v>222</v>
      </c>
      <c r="BM330" s="19" t="s">
        <v>860</v>
      </c>
    </row>
    <row r="331" spans="2:65" s="1" customFormat="1" ht="51" customHeight="1">
      <c r="B331" s="145"/>
      <c r="C331" s="146" t="s">
        <v>861</v>
      </c>
      <c r="D331" s="146" t="s">
        <v>158</v>
      </c>
      <c r="E331" s="147" t="s">
        <v>862</v>
      </c>
      <c r="F331" s="220" t="s">
        <v>863</v>
      </c>
      <c r="G331" s="220"/>
      <c r="H331" s="220"/>
      <c r="I331" s="220"/>
      <c r="J331" s="148" t="s">
        <v>187</v>
      </c>
      <c r="K331" s="149">
        <v>18.04</v>
      </c>
      <c r="L331" s="221"/>
      <c r="M331" s="221"/>
      <c r="N331" s="221">
        <f t="shared" si="100"/>
        <v>0</v>
      </c>
      <c r="O331" s="221"/>
      <c r="P331" s="221"/>
      <c r="Q331" s="221"/>
      <c r="R331" s="150"/>
      <c r="T331" s="151" t="s">
        <v>5</v>
      </c>
      <c r="U331" s="41" t="s">
        <v>42</v>
      </c>
      <c r="V331" s="152">
        <v>0.10222000000000001</v>
      </c>
      <c r="W331" s="152">
        <f t="shared" si="101"/>
        <v>1.8440487999999999</v>
      </c>
      <c r="X331" s="152">
        <v>1.16E-4</v>
      </c>
      <c r="Y331" s="152">
        <f t="shared" si="102"/>
        <v>2.0926399999999998E-3</v>
      </c>
      <c r="Z331" s="152">
        <v>0</v>
      </c>
      <c r="AA331" s="153">
        <f t="shared" si="103"/>
        <v>0</v>
      </c>
      <c r="AR331" s="19" t="s">
        <v>222</v>
      </c>
      <c r="AT331" s="19" t="s">
        <v>158</v>
      </c>
      <c r="AU331" s="19" t="s">
        <v>87</v>
      </c>
      <c r="AY331" s="19" t="s">
        <v>157</v>
      </c>
      <c r="BE331" s="154">
        <f t="shared" si="104"/>
        <v>0</v>
      </c>
      <c r="BF331" s="154">
        <f t="shared" si="105"/>
        <v>0</v>
      </c>
      <c r="BG331" s="154">
        <f t="shared" si="106"/>
        <v>0</v>
      </c>
      <c r="BH331" s="154">
        <f t="shared" si="107"/>
        <v>0</v>
      </c>
      <c r="BI331" s="154">
        <f t="shared" si="108"/>
        <v>0</v>
      </c>
      <c r="BJ331" s="19" t="s">
        <v>87</v>
      </c>
      <c r="BK331" s="155">
        <f t="shared" si="109"/>
        <v>0</v>
      </c>
      <c r="BL331" s="19" t="s">
        <v>222</v>
      </c>
      <c r="BM331" s="19" t="s">
        <v>864</v>
      </c>
    </row>
    <row r="332" spans="2:65" s="1" customFormat="1" ht="51" customHeight="1">
      <c r="B332" s="145"/>
      <c r="C332" s="146" t="s">
        <v>865</v>
      </c>
      <c r="D332" s="146" t="s">
        <v>158</v>
      </c>
      <c r="E332" s="147" t="s">
        <v>866</v>
      </c>
      <c r="F332" s="220" t="s">
        <v>867</v>
      </c>
      <c r="G332" s="220"/>
      <c r="H332" s="220"/>
      <c r="I332" s="220"/>
      <c r="J332" s="148" t="s">
        <v>187</v>
      </c>
      <c r="K332" s="149">
        <v>2.3929999999999998</v>
      </c>
      <c r="L332" s="221"/>
      <c r="M332" s="221"/>
      <c r="N332" s="221">
        <f t="shared" si="100"/>
        <v>0</v>
      </c>
      <c r="O332" s="221"/>
      <c r="P332" s="221"/>
      <c r="Q332" s="221"/>
      <c r="R332" s="150"/>
      <c r="T332" s="151" t="s">
        <v>5</v>
      </c>
      <c r="U332" s="41" t="s">
        <v>42</v>
      </c>
      <c r="V332" s="152">
        <v>0.12021999999999999</v>
      </c>
      <c r="W332" s="152">
        <f t="shared" si="101"/>
        <v>0.28768645999999998</v>
      </c>
      <c r="X332" s="152">
        <v>1.16E-4</v>
      </c>
      <c r="Y332" s="152">
        <f t="shared" si="102"/>
        <v>2.77588E-4</v>
      </c>
      <c r="Z332" s="152">
        <v>0</v>
      </c>
      <c r="AA332" s="153">
        <f t="shared" si="103"/>
        <v>0</v>
      </c>
      <c r="AR332" s="19" t="s">
        <v>222</v>
      </c>
      <c r="AT332" s="19" t="s">
        <v>158</v>
      </c>
      <c r="AU332" s="19" t="s">
        <v>87</v>
      </c>
      <c r="AY332" s="19" t="s">
        <v>157</v>
      </c>
      <c r="BE332" s="154">
        <f t="shared" si="104"/>
        <v>0</v>
      </c>
      <c r="BF332" s="154">
        <f t="shared" si="105"/>
        <v>0</v>
      </c>
      <c r="BG332" s="154">
        <f t="shared" si="106"/>
        <v>0</v>
      </c>
      <c r="BH332" s="154">
        <f t="shared" si="107"/>
        <v>0</v>
      </c>
      <c r="BI332" s="154">
        <f t="shared" si="108"/>
        <v>0</v>
      </c>
      <c r="BJ332" s="19" t="s">
        <v>87</v>
      </c>
      <c r="BK332" s="155">
        <f t="shared" si="109"/>
        <v>0</v>
      </c>
      <c r="BL332" s="19" t="s">
        <v>222</v>
      </c>
      <c r="BM332" s="19" t="s">
        <v>868</v>
      </c>
    </row>
    <row r="333" spans="2:65" s="1" customFormat="1" ht="51" customHeight="1">
      <c r="B333" s="145"/>
      <c r="C333" s="146" t="s">
        <v>869</v>
      </c>
      <c r="D333" s="146" t="s">
        <v>158</v>
      </c>
      <c r="E333" s="147" t="s">
        <v>870</v>
      </c>
      <c r="F333" s="220" t="s">
        <v>871</v>
      </c>
      <c r="G333" s="220"/>
      <c r="H333" s="220"/>
      <c r="I333" s="220"/>
      <c r="J333" s="148" t="s">
        <v>187</v>
      </c>
      <c r="K333" s="149">
        <v>20.433</v>
      </c>
      <c r="L333" s="221"/>
      <c r="M333" s="221"/>
      <c r="N333" s="221">
        <f t="shared" si="100"/>
        <v>0</v>
      </c>
      <c r="O333" s="221"/>
      <c r="P333" s="221"/>
      <c r="Q333" s="221"/>
      <c r="R333" s="150"/>
      <c r="T333" s="151" t="s">
        <v>5</v>
      </c>
      <c r="U333" s="41" t="s">
        <v>42</v>
      </c>
      <c r="V333" s="152">
        <v>7.1160000000000001E-2</v>
      </c>
      <c r="W333" s="152">
        <f t="shared" si="101"/>
        <v>1.4540122799999999</v>
      </c>
      <c r="X333" s="152">
        <v>9.0000000000000006E-5</v>
      </c>
      <c r="Y333" s="152">
        <f t="shared" si="102"/>
        <v>1.8389700000000001E-3</v>
      </c>
      <c r="Z333" s="152">
        <v>0</v>
      </c>
      <c r="AA333" s="153">
        <f t="shared" si="103"/>
        <v>0</v>
      </c>
      <c r="AR333" s="19" t="s">
        <v>222</v>
      </c>
      <c r="AT333" s="19" t="s">
        <v>158</v>
      </c>
      <c r="AU333" s="19" t="s">
        <v>87</v>
      </c>
      <c r="AY333" s="19" t="s">
        <v>157</v>
      </c>
      <c r="BE333" s="154">
        <f t="shared" si="104"/>
        <v>0</v>
      </c>
      <c r="BF333" s="154">
        <f t="shared" si="105"/>
        <v>0</v>
      </c>
      <c r="BG333" s="154">
        <f t="shared" si="106"/>
        <v>0</v>
      </c>
      <c r="BH333" s="154">
        <f t="shared" si="107"/>
        <v>0</v>
      </c>
      <c r="BI333" s="154">
        <f t="shared" si="108"/>
        <v>0</v>
      </c>
      <c r="BJ333" s="19" t="s">
        <v>87</v>
      </c>
      <c r="BK333" s="155">
        <f t="shared" si="109"/>
        <v>0</v>
      </c>
      <c r="BL333" s="19" t="s">
        <v>222</v>
      </c>
      <c r="BM333" s="19" t="s">
        <v>872</v>
      </c>
    </row>
    <row r="334" spans="2:65" s="1" customFormat="1" ht="16.5" customHeight="1">
      <c r="B334" s="145"/>
      <c r="C334" s="156" t="s">
        <v>873</v>
      </c>
      <c r="D334" s="156" t="s">
        <v>298</v>
      </c>
      <c r="E334" s="157" t="s">
        <v>874</v>
      </c>
      <c r="F334" s="222" t="s">
        <v>875</v>
      </c>
      <c r="G334" s="222"/>
      <c r="H334" s="222"/>
      <c r="I334" s="222"/>
      <c r="J334" s="158" t="s">
        <v>196</v>
      </c>
      <c r="K334" s="159">
        <v>9.4979999999999993</v>
      </c>
      <c r="L334" s="223"/>
      <c r="M334" s="223"/>
      <c r="N334" s="223">
        <f t="shared" si="100"/>
        <v>0</v>
      </c>
      <c r="O334" s="221"/>
      <c r="P334" s="221"/>
      <c r="Q334" s="221"/>
      <c r="R334" s="150"/>
      <c r="T334" s="151" t="s">
        <v>5</v>
      </c>
      <c r="U334" s="41" t="s">
        <v>42</v>
      </c>
      <c r="V334" s="152">
        <v>0</v>
      </c>
      <c r="W334" s="152">
        <f t="shared" si="101"/>
        <v>0</v>
      </c>
      <c r="X334" s="152">
        <v>2.8500000000000001E-3</v>
      </c>
      <c r="Y334" s="152">
        <f t="shared" si="102"/>
        <v>2.7069299999999998E-2</v>
      </c>
      <c r="Z334" s="152">
        <v>0</v>
      </c>
      <c r="AA334" s="153">
        <f t="shared" si="103"/>
        <v>0</v>
      </c>
      <c r="AR334" s="19" t="s">
        <v>285</v>
      </c>
      <c r="AT334" s="19" t="s">
        <v>298</v>
      </c>
      <c r="AU334" s="19" t="s">
        <v>87</v>
      </c>
      <c r="AY334" s="19" t="s">
        <v>157</v>
      </c>
      <c r="BE334" s="154">
        <f t="shared" si="104"/>
        <v>0</v>
      </c>
      <c r="BF334" s="154">
        <f t="shared" si="105"/>
        <v>0</v>
      </c>
      <c r="BG334" s="154">
        <f t="shared" si="106"/>
        <v>0</v>
      </c>
      <c r="BH334" s="154">
        <f t="shared" si="107"/>
        <v>0</v>
      </c>
      <c r="BI334" s="154">
        <f t="shared" si="108"/>
        <v>0</v>
      </c>
      <c r="BJ334" s="19" t="s">
        <v>87</v>
      </c>
      <c r="BK334" s="155">
        <f t="shared" si="109"/>
        <v>0</v>
      </c>
      <c r="BL334" s="19" t="s">
        <v>222</v>
      </c>
      <c r="BM334" s="19" t="s">
        <v>876</v>
      </c>
    </row>
    <row r="335" spans="2:65" s="1" customFormat="1" ht="25.5" customHeight="1">
      <c r="B335" s="145"/>
      <c r="C335" s="146" t="s">
        <v>877</v>
      </c>
      <c r="D335" s="146" t="s">
        <v>158</v>
      </c>
      <c r="E335" s="147" t="s">
        <v>878</v>
      </c>
      <c r="F335" s="220" t="s">
        <v>879</v>
      </c>
      <c r="G335" s="220"/>
      <c r="H335" s="220"/>
      <c r="I335" s="220"/>
      <c r="J335" s="148" t="s">
        <v>187</v>
      </c>
      <c r="K335" s="149">
        <v>20.433</v>
      </c>
      <c r="L335" s="221"/>
      <c r="M335" s="221"/>
      <c r="N335" s="221">
        <f t="shared" si="100"/>
        <v>0</v>
      </c>
      <c r="O335" s="221"/>
      <c r="P335" s="221"/>
      <c r="Q335" s="221"/>
      <c r="R335" s="150"/>
      <c r="T335" s="151" t="s">
        <v>5</v>
      </c>
      <c r="U335" s="41" t="s">
        <v>42</v>
      </c>
      <c r="V335" s="152">
        <v>9.5089999999999994E-2</v>
      </c>
      <c r="W335" s="152">
        <f t="shared" si="101"/>
        <v>1.9429739699999999</v>
      </c>
      <c r="X335" s="152">
        <v>3.0000000000000001E-5</v>
      </c>
      <c r="Y335" s="152">
        <f t="shared" si="102"/>
        <v>6.1299E-4</v>
      </c>
      <c r="Z335" s="152">
        <v>0</v>
      </c>
      <c r="AA335" s="153">
        <f t="shared" si="103"/>
        <v>0</v>
      </c>
      <c r="AR335" s="19" t="s">
        <v>222</v>
      </c>
      <c r="AT335" s="19" t="s">
        <v>158</v>
      </c>
      <c r="AU335" s="19" t="s">
        <v>87</v>
      </c>
      <c r="AY335" s="19" t="s">
        <v>157</v>
      </c>
      <c r="BE335" s="154">
        <f t="shared" si="104"/>
        <v>0</v>
      </c>
      <c r="BF335" s="154">
        <f t="shared" si="105"/>
        <v>0</v>
      </c>
      <c r="BG335" s="154">
        <f t="shared" si="106"/>
        <v>0</v>
      </c>
      <c r="BH335" s="154">
        <f t="shared" si="107"/>
        <v>0</v>
      </c>
      <c r="BI335" s="154">
        <f t="shared" si="108"/>
        <v>0</v>
      </c>
      <c r="BJ335" s="19" t="s">
        <v>87</v>
      </c>
      <c r="BK335" s="155">
        <f t="shared" si="109"/>
        <v>0</v>
      </c>
      <c r="BL335" s="19" t="s">
        <v>222</v>
      </c>
      <c r="BM335" s="19" t="s">
        <v>880</v>
      </c>
    </row>
    <row r="336" spans="2:65" s="1" customFormat="1" ht="16.5" customHeight="1">
      <c r="B336" s="145"/>
      <c r="C336" s="156" t="s">
        <v>881</v>
      </c>
      <c r="D336" s="156" t="s">
        <v>298</v>
      </c>
      <c r="E336" s="157" t="s">
        <v>882</v>
      </c>
      <c r="F336" s="222" t="s">
        <v>883</v>
      </c>
      <c r="G336" s="222"/>
      <c r="H336" s="222"/>
      <c r="I336" s="222"/>
      <c r="J336" s="158" t="s">
        <v>187</v>
      </c>
      <c r="K336" s="159">
        <v>20.841999999999999</v>
      </c>
      <c r="L336" s="223"/>
      <c r="M336" s="223"/>
      <c r="N336" s="223">
        <f t="shared" si="100"/>
        <v>0</v>
      </c>
      <c r="O336" s="221"/>
      <c r="P336" s="221"/>
      <c r="Q336" s="221"/>
      <c r="R336" s="150"/>
      <c r="T336" s="151" t="s">
        <v>5</v>
      </c>
      <c r="U336" s="41" t="s">
        <v>42</v>
      </c>
      <c r="V336" s="152">
        <v>0</v>
      </c>
      <c r="W336" s="152">
        <f t="shared" si="101"/>
        <v>0</v>
      </c>
      <c r="X336" s="152">
        <v>1.4999999999999999E-4</v>
      </c>
      <c r="Y336" s="152">
        <f t="shared" si="102"/>
        <v>3.1262999999999994E-3</v>
      </c>
      <c r="Z336" s="152">
        <v>0</v>
      </c>
      <c r="AA336" s="153">
        <f t="shared" si="103"/>
        <v>0</v>
      </c>
      <c r="AR336" s="19" t="s">
        <v>285</v>
      </c>
      <c r="AT336" s="19" t="s">
        <v>298</v>
      </c>
      <c r="AU336" s="19" t="s">
        <v>87</v>
      </c>
      <c r="AY336" s="19" t="s">
        <v>157</v>
      </c>
      <c r="BE336" s="154">
        <f t="shared" si="104"/>
        <v>0</v>
      </c>
      <c r="BF336" s="154">
        <f t="shared" si="105"/>
        <v>0</v>
      </c>
      <c r="BG336" s="154">
        <f t="shared" si="106"/>
        <v>0</v>
      </c>
      <c r="BH336" s="154">
        <f t="shared" si="107"/>
        <v>0</v>
      </c>
      <c r="BI336" s="154">
        <f t="shared" si="108"/>
        <v>0</v>
      </c>
      <c r="BJ336" s="19" t="s">
        <v>87</v>
      </c>
      <c r="BK336" s="155">
        <f t="shared" si="109"/>
        <v>0</v>
      </c>
      <c r="BL336" s="19" t="s">
        <v>222</v>
      </c>
      <c r="BM336" s="19" t="s">
        <v>884</v>
      </c>
    </row>
    <row r="337" spans="2:65" s="1" customFormat="1" ht="16.5" customHeight="1">
      <c r="B337" s="145"/>
      <c r="C337" s="146" t="s">
        <v>885</v>
      </c>
      <c r="D337" s="146" t="s">
        <v>158</v>
      </c>
      <c r="E337" s="147" t="s">
        <v>886</v>
      </c>
      <c r="F337" s="220" t="s">
        <v>887</v>
      </c>
      <c r="G337" s="220"/>
      <c r="H337" s="220"/>
      <c r="I337" s="220"/>
      <c r="J337" s="148" t="s">
        <v>187</v>
      </c>
      <c r="K337" s="149">
        <v>46.56</v>
      </c>
      <c r="L337" s="221"/>
      <c r="M337" s="221"/>
      <c r="N337" s="221">
        <f t="shared" si="100"/>
        <v>0</v>
      </c>
      <c r="O337" s="221"/>
      <c r="P337" s="221"/>
      <c r="Q337" s="221"/>
      <c r="R337" s="150"/>
      <c r="T337" s="151" t="s">
        <v>5</v>
      </c>
      <c r="U337" s="41" t="s">
        <v>42</v>
      </c>
      <c r="V337" s="152">
        <v>9.5000000000000001E-2</v>
      </c>
      <c r="W337" s="152">
        <f t="shared" si="101"/>
        <v>4.4232000000000005</v>
      </c>
      <c r="X337" s="152">
        <v>0</v>
      </c>
      <c r="Y337" s="152">
        <f t="shared" si="102"/>
        <v>0</v>
      </c>
      <c r="Z337" s="152">
        <v>1E-3</v>
      </c>
      <c r="AA337" s="153">
        <f t="shared" si="103"/>
        <v>4.6560000000000004E-2</v>
      </c>
      <c r="AR337" s="19" t="s">
        <v>222</v>
      </c>
      <c r="AT337" s="19" t="s">
        <v>158</v>
      </c>
      <c r="AU337" s="19" t="s">
        <v>87</v>
      </c>
      <c r="AY337" s="19" t="s">
        <v>157</v>
      </c>
      <c r="BE337" s="154">
        <f t="shared" si="104"/>
        <v>0</v>
      </c>
      <c r="BF337" s="154">
        <f t="shared" si="105"/>
        <v>0</v>
      </c>
      <c r="BG337" s="154">
        <f t="shared" si="106"/>
        <v>0</v>
      </c>
      <c r="BH337" s="154">
        <f t="shared" si="107"/>
        <v>0</v>
      </c>
      <c r="BI337" s="154">
        <f t="shared" si="108"/>
        <v>0</v>
      </c>
      <c r="BJ337" s="19" t="s">
        <v>87</v>
      </c>
      <c r="BK337" s="155">
        <f t="shared" si="109"/>
        <v>0</v>
      </c>
      <c r="BL337" s="19" t="s">
        <v>222</v>
      </c>
      <c r="BM337" s="19" t="s">
        <v>888</v>
      </c>
    </row>
    <row r="338" spans="2:65" s="1" customFormat="1" ht="25.5" customHeight="1">
      <c r="B338" s="145"/>
      <c r="C338" s="146" t="s">
        <v>889</v>
      </c>
      <c r="D338" s="146" t="s">
        <v>158</v>
      </c>
      <c r="E338" s="147" t="s">
        <v>890</v>
      </c>
      <c r="F338" s="220" t="s">
        <v>891</v>
      </c>
      <c r="G338" s="220"/>
      <c r="H338" s="220"/>
      <c r="I338" s="220"/>
      <c r="J338" s="148" t="s">
        <v>187</v>
      </c>
      <c r="K338" s="149">
        <v>130.74</v>
      </c>
      <c r="L338" s="221"/>
      <c r="M338" s="221"/>
      <c r="N338" s="221">
        <f t="shared" si="100"/>
        <v>0</v>
      </c>
      <c r="O338" s="221"/>
      <c r="P338" s="221"/>
      <c r="Q338" s="221"/>
      <c r="R338" s="150"/>
      <c r="T338" s="151" t="s">
        <v>5</v>
      </c>
      <c r="U338" s="41" t="s">
        <v>42</v>
      </c>
      <c r="V338" s="152">
        <v>0.25107000000000002</v>
      </c>
      <c r="W338" s="152">
        <f t="shared" si="101"/>
        <v>32.824891800000003</v>
      </c>
      <c r="X338" s="152">
        <v>4.5000000000000003E-5</v>
      </c>
      <c r="Y338" s="152">
        <f t="shared" si="102"/>
        <v>5.883300000000001E-3</v>
      </c>
      <c r="Z338" s="152">
        <v>0</v>
      </c>
      <c r="AA338" s="153">
        <f t="shared" si="103"/>
        <v>0</v>
      </c>
      <c r="AR338" s="19" t="s">
        <v>222</v>
      </c>
      <c r="AT338" s="19" t="s">
        <v>158</v>
      </c>
      <c r="AU338" s="19" t="s">
        <v>87</v>
      </c>
      <c r="AY338" s="19" t="s">
        <v>157</v>
      </c>
      <c r="BE338" s="154">
        <f t="shared" si="104"/>
        <v>0</v>
      </c>
      <c r="BF338" s="154">
        <f t="shared" si="105"/>
        <v>0</v>
      </c>
      <c r="BG338" s="154">
        <f t="shared" si="106"/>
        <v>0</v>
      </c>
      <c r="BH338" s="154">
        <f t="shared" si="107"/>
        <v>0</v>
      </c>
      <c r="BI338" s="154">
        <f t="shared" si="108"/>
        <v>0</v>
      </c>
      <c r="BJ338" s="19" t="s">
        <v>87</v>
      </c>
      <c r="BK338" s="155">
        <f t="shared" si="109"/>
        <v>0</v>
      </c>
      <c r="BL338" s="19" t="s">
        <v>222</v>
      </c>
      <c r="BM338" s="19" t="s">
        <v>892</v>
      </c>
    </row>
    <row r="339" spans="2:65" s="1" customFormat="1" ht="16.5" customHeight="1">
      <c r="B339" s="145"/>
      <c r="C339" s="156" t="s">
        <v>893</v>
      </c>
      <c r="D339" s="156" t="s">
        <v>298</v>
      </c>
      <c r="E339" s="157" t="s">
        <v>874</v>
      </c>
      <c r="F339" s="222" t="s">
        <v>875</v>
      </c>
      <c r="G339" s="222"/>
      <c r="H339" s="222"/>
      <c r="I339" s="222"/>
      <c r="J339" s="158" t="s">
        <v>196</v>
      </c>
      <c r="K339" s="159">
        <v>20.003</v>
      </c>
      <c r="L339" s="223"/>
      <c r="M339" s="223"/>
      <c r="N339" s="223">
        <f t="shared" si="100"/>
        <v>0</v>
      </c>
      <c r="O339" s="221"/>
      <c r="P339" s="221"/>
      <c r="Q339" s="221"/>
      <c r="R339" s="150"/>
      <c r="T339" s="151" t="s">
        <v>5</v>
      </c>
      <c r="U339" s="41" t="s">
        <v>42</v>
      </c>
      <c r="V339" s="152">
        <v>0</v>
      </c>
      <c r="W339" s="152">
        <f t="shared" si="101"/>
        <v>0</v>
      </c>
      <c r="X339" s="152">
        <v>2.8500000000000001E-3</v>
      </c>
      <c r="Y339" s="152">
        <f t="shared" si="102"/>
        <v>5.7008550000000005E-2</v>
      </c>
      <c r="Z339" s="152">
        <v>0</v>
      </c>
      <c r="AA339" s="153">
        <f t="shared" si="103"/>
        <v>0</v>
      </c>
      <c r="AR339" s="19" t="s">
        <v>285</v>
      </c>
      <c r="AT339" s="19" t="s">
        <v>298</v>
      </c>
      <c r="AU339" s="19" t="s">
        <v>87</v>
      </c>
      <c r="AY339" s="19" t="s">
        <v>157</v>
      </c>
      <c r="BE339" s="154">
        <f t="shared" si="104"/>
        <v>0</v>
      </c>
      <c r="BF339" s="154">
        <f t="shared" si="105"/>
        <v>0</v>
      </c>
      <c r="BG339" s="154">
        <f t="shared" si="106"/>
        <v>0</v>
      </c>
      <c r="BH339" s="154">
        <f t="shared" si="107"/>
        <v>0</v>
      </c>
      <c r="BI339" s="154">
        <f t="shared" si="108"/>
        <v>0</v>
      </c>
      <c r="BJ339" s="19" t="s">
        <v>87</v>
      </c>
      <c r="BK339" s="155">
        <f t="shared" si="109"/>
        <v>0</v>
      </c>
      <c r="BL339" s="19" t="s">
        <v>222</v>
      </c>
      <c r="BM339" s="19" t="s">
        <v>894</v>
      </c>
    </row>
    <row r="340" spans="2:65" s="1" customFormat="1" ht="25.5" customHeight="1">
      <c r="B340" s="145"/>
      <c r="C340" s="146" t="s">
        <v>895</v>
      </c>
      <c r="D340" s="146" t="s">
        <v>158</v>
      </c>
      <c r="E340" s="147" t="s">
        <v>896</v>
      </c>
      <c r="F340" s="220" t="s">
        <v>897</v>
      </c>
      <c r="G340" s="220"/>
      <c r="H340" s="220"/>
      <c r="I340" s="220"/>
      <c r="J340" s="148" t="s">
        <v>196</v>
      </c>
      <c r="K340" s="149">
        <v>76.83</v>
      </c>
      <c r="L340" s="221"/>
      <c r="M340" s="221"/>
      <c r="N340" s="221">
        <f t="shared" si="100"/>
        <v>0</v>
      </c>
      <c r="O340" s="221"/>
      <c r="P340" s="221"/>
      <c r="Q340" s="221"/>
      <c r="R340" s="150"/>
      <c r="T340" s="151" t="s">
        <v>5</v>
      </c>
      <c r="U340" s="41" t="s">
        <v>42</v>
      </c>
      <c r="V340" s="152">
        <v>0.30853999999999998</v>
      </c>
      <c r="W340" s="152">
        <f t="shared" si="101"/>
        <v>23.705128199999997</v>
      </c>
      <c r="X340" s="152">
        <v>2.9999999999999997E-4</v>
      </c>
      <c r="Y340" s="152">
        <f t="shared" si="102"/>
        <v>2.3048999999999997E-2</v>
      </c>
      <c r="Z340" s="152">
        <v>0</v>
      </c>
      <c r="AA340" s="153">
        <f t="shared" si="103"/>
        <v>0</v>
      </c>
      <c r="AR340" s="19" t="s">
        <v>222</v>
      </c>
      <c r="AT340" s="19" t="s">
        <v>158</v>
      </c>
      <c r="AU340" s="19" t="s">
        <v>87</v>
      </c>
      <c r="AY340" s="19" t="s">
        <v>157</v>
      </c>
      <c r="BE340" s="154">
        <f t="shared" si="104"/>
        <v>0</v>
      </c>
      <c r="BF340" s="154">
        <f t="shared" si="105"/>
        <v>0</v>
      </c>
      <c r="BG340" s="154">
        <f t="shared" si="106"/>
        <v>0</v>
      </c>
      <c r="BH340" s="154">
        <f t="shared" si="107"/>
        <v>0</v>
      </c>
      <c r="BI340" s="154">
        <f t="shared" si="108"/>
        <v>0</v>
      </c>
      <c r="BJ340" s="19" t="s">
        <v>87</v>
      </c>
      <c r="BK340" s="155">
        <f t="shared" si="109"/>
        <v>0</v>
      </c>
      <c r="BL340" s="19" t="s">
        <v>222</v>
      </c>
      <c r="BM340" s="19" t="s">
        <v>898</v>
      </c>
    </row>
    <row r="341" spans="2:65" s="1" customFormat="1" ht="16.5" customHeight="1">
      <c r="B341" s="145"/>
      <c r="C341" s="156" t="s">
        <v>899</v>
      </c>
      <c r="D341" s="156" t="s">
        <v>298</v>
      </c>
      <c r="E341" s="157" t="s">
        <v>874</v>
      </c>
      <c r="F341" s="222" t="s">
        <v>875</v>
      </c>
      <c r="G341" s="222"/>
      <c r="H341" s="222"/>
      <c r="I341" s="222"/>
      <c r="J341" s="158" t="s">
        <v>196</v>
      </c>
      <c r="K341" s="159">
        <v>79.135000000000005</v>
      </c>
      <c r="L341" s="223"/>
      <c r="M341" s="223"/>
      <c r="N341" s="223">
        <f t="shared" si="100"/>
        <v>0</v>
      </c>
      <c r="O341" s="221"/>
      <c r="P341" s="221"/>
      <c r="Q341" s="221"/>
      <c r="R341" s="150"/>
      <c r="T341" s="151" t="s">
        <v>5</v>
      </c>
      <c r="U341" s="41" t="s">
        <v>42</v>
      </c>
      <c r="V341" s="152">
        <v>0</v>
      </c>
      <c r="W341" s="152">
        <f t="shared" si="101"/>
        <v>0</v>
      </c>
      <c r="X341" s="152">
        <v>2.8500000000000001E-3</v>
      </c>
      <c r="Y341" s="152">
        <f t="shared" si="102"/>
        <v>0.22553475000000003</v>
      </c>
      <c r="Z341" s="152">
        <v>0</v>
      </c>
      <c r="AA341" s="153">
        <f t="shared" si="103"/>
        <v>0</v>
      </c>
      <c r="AR341" s="19" t="s">
        <v>285</v>
      </c>
      <c r="AT341" s="19" t="s">
        <v>298</v>
      </c>
      <c r="AU341" s="19" t="s">
        <v>87</v>
      </c>
      <c r="AY341" s="19" t="s">
        <v>157</v>
      </c>
      <c r="BE341" s="154">
        <f t="shared" si="104"/>
        <v>0</v>
      </c>
      <c r="BF341" s="154">
        <f t="shared" si="105"/>
        <v>0</v>
      </c>
      <c r="BG341" s="154">
        <f t="shared" si="106"/>
        <v>0</v>
      </c>
      <c r="BH341" s="154">
        <f t="shared" si="107"/>
        <v>0</v>
      </c>
      <c r="BI341" s="154">
        <f t="shared" si="108"/>
        <v>0</v>
      </c>
      <c r="BJ341" s="19" t="s">
        <v>87</v>
      </c>
      <c r="BK341" s="155">
        <f t="shared" si="109"/>
        <v>0</v>
      </c>
      <c r="BL341" s="19" t="s">
        <v>222</v>
      </c>
      <c r="BM341" s="19" t="s">
        <v>900</v>
      </c>
    </row>
    <row r="342" spans="2:65" s="1" customFormat="1" ht="25.5" customHeight="1">
      <c r="B342" s="145"/>
      <c r="C342" s="146" t="s">
        <v>901</v>
      </c>
      <c r="D342" s="146" t="s">
        <v>158</v>
      </c>
      <c r="E342" s="147" t="s">
        <v>902</v>
      </c>
      <c r="F342" s="220" t="s">
        <v>903</v>
      </c>
      <c r="G342" s="220"/>
      <c r="H342" s="220"/>
      <c r="I342" s="220"/>
      <c r="J342" s="148" t="s">
        <v>196</v>
      </c>
      <c r="K342" s="149">
        <v>26</v>
      </c>
      <c r="L342" s="221"/>
      <c r="M342" s="221"/>
      <c r="N342" s="221">
        <f t="shared" si="100"/>
        <v>0</v>
      </c>
      <c r="O342" s="221"/>
      <c r="P342" s="221"/>
      <c r="Q342" s="221"/>
      <c r="R342" s="150"/>
      <c r="T342" s="151" t="s">
        <v>5</v>
      </c>
      <c r="U342" s="41" t="s">
        <v>42</v>
      </c>
      <c r="V342" s="152">
        <v>2.9000000000000001E-2</v>
      </c>
      <c r="W342" s="152">
        <f t="shared" si="101"/>
        <v>0.754</v>
      </c>
      <c r="X342" s="152">
        <v>0</v>
      </c>
      <c r="Y342" s="152">
        <f t="shared" si="102"/>
        <v>0</v>
      </c>
      <c r="Z342" s="152">
        <v>1E-3</v>
      </c>
      <c r="AA342" s="153">
        <f t="shared" si="103"/>
        <v>2.6000000000000002E-2</v>
      </c>
      <c r="AR342" s="19" t="s">
        <v>222</v>
      </c>
      <c r="AT342" s="19" t="s">
        <v>158</v>
      </c>
      <c r="AU342" s="19" t="s">
        <v>87</v>
      </c>
      <c r="AY342" s="19" t="s">
        <v>157</v>
      </c>
      <c r="BE342" s="154">
        <f t="shared" si="104"/>
        <v>0</v>
      </c>
      <c r="BF342" s="154">
        <f t="shared" si="105"/>
        <v>0</v>
      </c>
      <c r="BG342" s="154">
        <f t="shared" si="106"/>
        <v>0</v>
      </c>
      <c r="BH342" s="154">
        <f t="shared" si="107"/>
        <v>0</v>
      </c>
      <c r="BI342" s="154">
        <f t="shared" si="108"/>
        <v>0</v>
      </c>
      <c r="BJ342" s="19" t="s">
        <v>87</v>
      </c>
      <c r="BK342" s="155">
        <f t="shared" si="109"/>
        <v>0</v>
      </c>
      <c r="BL342" s="19" t="s">
        <v>222</v>
      </c>
      <c r="BM342" s="19" t="s">
        <v>904</v>
      </c>
    </row>
    <row r="343" spans="2:65" s="1" customFormat="1" ht="25.5" customHeight="1">
      <c r="B343" s="145"/>
      <c r="C343" s="146" t="s">
        <v>905</v>
      </c>
      <c r="D343" s="146" t="s">
        <v>158</v>
      </c>
      <c r="E343" s="147" t="s">
        <v>906</v>
      </c>
      <c r="F343" s="220" t="s">
        <v>907</v>
      </c>
      <c r="G343" s="220"/>
      <c r="H343" s="220"/>
      <c r="I343" s="220"/>
      <c r="J343" s="148" t="s">
        <v>504</v>
      </c>
      <c r="K343" s="149">
        <v>35.542999999999999</v>
      </c>
      <c r="L343" s="221"/>
      <c r="M343" s="221"/>
      <c r="N343" s="221">
        <f t="shared" si="100"/>
        <v>0</v>
      </c>
      <c r="O343" s="221"/>
      <c r="P343" s="221"/>
      <c r="Q343" s="221"/>
      <c r="R343" s="150"/>
      <c r="T343" s="151" t="s">
        <v>5</v>
      </c>
      <c r="U343" s="41" t="s">
        <v>42</v>
      </c>
      <c r="V343" s="152">
        <v>0</v>
      </c>
      <c r="W343" s="152">
        <f t="shared" si="101"/>
        <v>0</v>
      </c>
      <c r="X343" s="152">
        <v>0</v>
      </c>
      <c r="Y343" s="152">
        <f t="shared" si="102"/>
        <v>0</v>
      </c>
      <c r="Z343" s="152">
        <v>0</v>
      </c>
      <c r="AA343" s="153">
        <f t="shared" si="103"/>
        <v>0</v>
      </c>
      <c r="AR343" s="19" t="s">
        <v>222</v>
      </c>
      <c r="AT343" s="19" t="s">
        <v>158</v>
      </c>
      <c r="AU343" s="19" t="s">
        <v>87</v>
      </c>
      <c r="AY343" s="19" t="s">
        <v>157</v>
      </c>
      <c r="BE343" s="154">
        <f t="shared" si="104"/>
        <v>0</v>
      </c>
      <c r="BF343" s="154">
        <f t="shared" si="105"/>
        <v>0</v>
      </c>
      <c r="BG343" s="154">
        <f t="shared" si="106"/>
        <v>0</v>
      </c>
      <c r="BH343" s="154">
        <f t="shared" si="107"/>
        <v>0</v>
      </c>
      <c r="BI343" s="154">
        <f t="shared" si="108"/>
        <v>0</v>
      </c>
      <c r="BJ343" s="19" t="s">
        <v>87</v>
      </c>
      <c r="BK343" s="155">
        <f t="shared" si="109"/>
        <v>0</v>
      </c>
      <c r="BL343" s="19" t="s">
        <v>222</v>
      </c>
      <c r="BM343" s="19" t="s">
        <v>908</v>
      </c>
    </row>
    <row r="344" spans="2:65" s="10" customFormat="1" ht="29.85" customHeight="1">
      <c r="B344" s="134"/>
      <c r="C344" s="135"/>
      <c r="D344" s="144" t="s">
        <v>138</v>
      </c>
      <c r="E344" s="144"/>
      <c r="F344" s="144"/>
      <c r="G344" s="144"/>
      <c r="H344" s="144"/>
      <c r="I344" s="144"/>
      <c r="J344" s="144"/>
      <c r="K344" s="144"/>
      <c r="L344" s="144"/>
      <c r="M344" s="144"/>
      <c r="N344" s="207">
        <f>BK344</f>
        <v>0</v>
      </c>
      <c r="O344" s="208"/>
      <c r="P344" s="208"/>
      <c r="Q344" s="208"/>
      <c r="R344" s="137"/>
      <c r="T344" s="138"/>
      <c r="U344" s="135"/>
      <c r="V344" s="135"/>
      <c r="W344" s="139">
        <f>SUM(W345:W351)</f>
        <v>158.74359000000001</v>
      </c>
      <c r="X344" s="135"/>
      <c r="Y344" s="139">
        <f>SUM(Y345:Y351)</f>
        <v>3.2529536399999999</v>
      </c>
      <c r="Z344" s="135"/>
      <c r="AA344" s="140">
        <f>SUM(AA345:AA351)</f>
        <v>0</v>
      </c>
      <c r="AR344" s="141" t="s">
        <v>87</v>
      </c>
      <c r="AT344" s="142" t="s">
        <v>74</v>
      </c>
      <c r="AU344" s="142" t="s">
        <v>82</v>
      </c>
      <c r="AY344" s="141" t="s">
        <v>157</v>
      </c>
      <c r="BK344" s="143">
        <f>SUM(BK345:BK351)</f>
        <v>0</v>
      </c>
    </row>
    <row r="345" spans="2:65" s="1" customFormat="1" ht="38.25" customHeight="1">
      <c r="B345" s="145"/>
      <c r="C345" s="146" t="s">
        <v>909</v>
      </c>
      <c r="D345" s="146" t="s">
        <v>158</v>
      </c>
      <c r="E345" s="147" t="s">
        <v>910</v>
      </c>
      <c r="F345" s="220" t="s">
        <v>911</v>
      </c>
      <c r="G345" s="220"/>
      <c r="H345" s="220"/>
      <c r="I345" s="220"/>
      <c r="J345" s="148" t="s">
        <v>196</v>
      </c>
      <c r="K345" s="149">
        <v>51.628999999999998</v>
      </c>
      <c r="L345" s="221"/>
      <c r="M345" s="221"/>
      <c r="N345" s="221">
        <f t="shared" ref="N345:N351" si="110">ROUND(L345*K345,3)</f>
        <v>0</v>
      </c>
      <c r="O345" s="221"/>
      <c r="P345" s="221"/>
      <c r="Q345" s="221"/>
      <c r="R345" s="150"/>
      <c r="T345" s="151" t="s">
        <v>5</v>
      </c>
      <c r="U345" s="41" t="s">
        <v>42</v>
      </c>
      <c r="V345" s="152">
        <v>0.89049999999999996</v>
      </c>
      <c r="W345" s="152">
        <f t="shared" ref="W345:W351" si="111">V345*K345</f>
        <v>45.975624499999995</v>
      </c>
      <c r="X345" s="152">
        <v>4.0400000000000002E-3</v>
      </c>
      <c r="Y345" s="152">
        <f t="shared" ref="Y345:Y351" si="112">X345*K345</f>
        <v>0.20858115999999999</v>
      </c>
      <c r="Z345" s="152">
        <v>0</v>
      </c>
      <c r="AA345" s="153">
        <f t="shared" ref="AA345:AA351" si="113">Z345*K345</f>
        <v>0</v>
      </c>
      <c r="AR345" s="19" t="s">
        <v>222</v>
      </c>
      <c r="AT345" s="19" t="s">
        <v>158</v>
      </c>
      <c r="AU345" s="19" t="s">
        <v>87</v>
      </c>
      <c r="AY345" s="19" t="s">
        <v>157</v>
      </c>
      <c r="BE345" s="154">
        <f t="shared" ref="BE345:BE351" si="114">IF(U345="základná",N345,0)</f>
        <v>0</v>
      </c>
      <c r="BF345" s="154">
        <f t="shared" ref="BF345:BF351" si="115">IF(U345="znížená",N345,0)</f>
        <v>0</v>
      </c>
      <c r="BG345" s="154">
        <f t="shared" ref="BG345:BG351" si="116">IF(U345="zákl. prenesená",N345,0)</f>
        <v>0</v>
      </c>
      <c r="BH345" s="154">
        <f t="shared" ref="BH345:BH351" si="117">IF(U345="zníž. prenesená",N345,0)</f>
        <v>0</v>
      </c>
      <c r="BI345" s="154">
        <f t="shared" ref="BI345:BI351" si="118">IF(U345="nulová",N345,0)</f>
        <v>0</v>
      </c>
      <c r="BJ345" s="19" t="s">
        <v>87</v>
      </c>
      <c r="BK345" s="155">
        <f t="shared" ref="BK345:BK351" si="119">ROUND(L345*K345,3)</f>
        <v>0</v>
      </c>
      <c r="BL345" s="19" t="s">
        <v>222</v>
      </c>
      <c r="BM345" s="19" t="s">
        <v>912</v>
      </c>
    </row>
    <row r="346" spans="2:65" s="1" customFormat="1" ht="25.5" customHeight="1">
      <c r="B346" s="145"/>
      <c r="C346" s="156" t="s">
        <v>913</v>
      </c>
      <c r="D346" s="156" t="s">
        <v>298</v>
      </c>
      <c r="E346" s="157" t="s">
        <v>914</v>
      </c>
      <c r="F346" s="222" t="s">
        <v>915</v>
      </c>
      <c r="G346" s="222"/>
      <c r="H346" s="222"/>
      <c r="I346" s="222"/>
      <c r="J346" s="158" t="s">
        <v>196</v>
      </c>
      <c r="K346" s="159">
        <v>52.661000000000001</v>
      </c>
      <c r="L346" s="223"/>
      <c r="M346" s="223"/>
      <c r="N346" s="223">
        <f t="shared" si="110"/>
        <v>0</v>
      </c>
      <c r="O346" s="221"/>
      <c r="P346" s="221"/>
      <c r="Q346" s="221"/>
      <c r="R346" s="150"/>
      <c r="T346" s="151" t="s">
        <v>5</v>
      </c>
      <c r="U346" s="41" t="s">
        <v>42</v>
      </c>
      <c r="V346" s="152">
        <v>0</v>
      </c>
      <c r="W346" s="152">
        <f t="shared" si="111"/>
        <v>0</v>
      </c>
      <c r="X346" s="152">
        <v>2.1000000000000001E-2</v>
      </c>
      <c r="Y346" s="152">
        <f t="shared" si="112"/>
        <v>1.1058810000000001</v>
      </c>
      <c r="Z346" s="152">
        <v>0</v>
      </c>
      <c r="AA346" s="153">
        <f t="shared" si="113"/>
        <v>0</v>
      </c>
      <c r="AR346" s="19" t="s">
        <v>285</v>
      </c>
      <c r="AT346" s="19" t="s">
        <v>298</v>
      </c>
      <c r="AU346" s="19" t="s">
        <v>87</v>
      </c>
      <c r="AY346" s="19" t="s">
        <v>157</v>
      </c>
      <c r="BE346" s="154">
        <f t="shared" si="114"/>
        <v>0</v>
      </c>
      <c r="BF346" s="154">
        <f t="shared" si="115"/>
        <v>0</v>
      </c>
      <c r="BG346" s="154">
        <f t="shared" si="116"/>
        <v>0</v>
      </c>
      <c r="BH346" s="154">
        <f t="shared" si="117"/>
        <v>0</v>
      </c>
      <c r="BI346" s="154">
        <f t="shared" si="118"/>
        <v>0</v>
      </c>
      <c r="BJ346" s="19" t="s">
        <v>87</v>
      </c>
      <c r="BK346" s="155">
        <f t="shared" si="119"/>
        <v>0</v>
      </c>
      <c r="BL346" s="19" t="s">
        <v>222</v>
      </c>
      <c r="BM346" s="19" t="s">
        <v>916</v>
      </c>
    </row>
    <row r="347" spans="2:65" s="1" customFormat="1" ht="51" customHeight="1">
      <c r="B347" s="145"/>
      <c r="C347" s="146" t="s">
        <v>917</v>
      </c>
      <c r="D347" s="146" t="s">
        <v>158</v>
      </c>
      <c r="E347" s="147" t="s">
        <v>918</v>
      </c>
      <c r="F347" s="220" t="s">
        <v>919</v>
      </c>
      <c r="G347" s="220"/>
      <c r="H347" s="220"/>
      <c r="I347" s="220"/>
      <c r="J347" s="148" t="s">
        <v>196</v>
      </c>
      <c r="K347" s="149">
        <v>74.587000000000003</v>
      </c>
      <c r="L347" s="221"/>
      <c r="M347" s="221"/>
      <c r="N347" s="221">
        <f t="shared" si="110"/>
        <v>0</v>
      </c>
      <c r="O347" s="221"/>
      <c r="P347" s="221"/>
      <c r="Q347" s="221"/>
      <c r="R347" s="150"/>
      <c r="T347" s="151" t="s">
        <v>5</v>
      </c>
      <c r="U347" s="41" t="s">
        <v>42</v>
      </c>
      <c r="V347" s="152">
        <v>1.4904999999999999</v>
      </c>
      <c r="W347" s="152">
        <f t="shared" si="111"/>
        <v>111.17192350000001</v>
      </c>
      <c r="X347" s="152">
        <v>4.0400000000000002E-3</v>
      </c>
      <c r="Y347" s="152">
        <f t="shared" si="112"/>
        <v>0.30133148000000004</v>
      </c>
      <c r="Z347" s="152">
        <v>0</v>
      </c>
      <c r="AA347" s="153">
        <f t="shared" si="113"/>
        <v>0</v>
      </c>
      <c r="AR347" s="19" t="s">
        <v>222</v>
      </c>
      <c r="AT347" s="19" t="s">
        <v>158</v>
      </c>
      <c r="AU347" s="19" t="s">
        <v>87</v>
      </c>
      <c r="AY347" s="19" t="s">
        <v>157</v>
      </c>
      <c r="BE347" s="154">
        <f t="shared" si="114"/>
        <v>0</v>
      </c>
      <c r="BF347" s="154">
        <f t="shared" si="115"/>
        <v>0</v>
      </c>
      <c r="BG347" s="154">
        <f t="shared" si="116"/>
        <v>0</v>
      </c>
      <c r="BH347" s="154">
        <f t="shared" si="117"/>
        <v>0</v>
      </c>
      <c r="BI347" s="154">
        <f t="shared" si="118"/>
        <v>0</v>
      </c>
      <c r="BJ347" s="19" t="s">
        <v>87</v>
      </c>
      <c r="BK347" s="155">
        <f t="shared" si="119"/>
        <v>0</v>
      </c>
      <c r="BL347" s="19" t="s">
        <v>222</v>
      </c>
      <c r="BM347" s="19" t="s">
        <v>920</v>
      </c>
    </row>
    <row r="348" spans="2:65" s="1" customFormat="1" ht="25.5" customHeight="1">
      <c r="B348" s="145"/>
      <c r="C348" s="156" t="s">
        <v>921</v>
      </c>
      <c r="D348" s="156" t="s">
        <v>298</v>
      </c>
      <c r="E348" s="157" t="s">
        <v>914</v>
      </c>
      <c r="F348" s="222" t="s">
        <v>915</v>
      </c>
      <c r="G348" s="222"/>
      <c r="H348" s="222"/>
      <c r="I348" s="222"/>
      <c r="J348" s="158" t="s">
        <v>196</v>
      </c>
      <c r="K348" s="159">
        <v>76.078999999999994</v>
      </c>
      <c r="L348" s="223"/>
      <c r="M348" s="223"/>
      <c r="N348" s="223">
        <f t="shared" si="110"/>
        <v>0</v>
      </c>
      <c r="O348" s="221"/>
      <c r="P348" s="221"/>
      <c r="Q348" s="221"/>
      <c r="R348" s="150"/>
      <c r="T348" s="151" t="s">
        <v>5</v>
      </c>
      <c r="U348" s="41" t="s">
        <v>42</v>
      </c>
      <c r="V348" s="152">
        <v>0</v>
      </c>
      <c r="W348" s="152">
        <f t="shared" si="111"/>
        <v>0</v>
      </c>
      <c r="X348" s="152">
        <v>2.1000000000000001E-2</v>
      </c>
      <c r="Y348" s="152">
        <f t="shared" si="112"/>
        <v>1.5976589999999999</v>
      </c>
      <c r="Z348" s="152">
        <v>0</v>
      </c>
      <c r="AA348" s="153">
        <f t="shared" si="113"/>
        <v>0</v>
      </c>
      <c r="AR348" s="19" t="s">
        <v>285</v>
      </c>
      <c r="AT348" s="19" t="s">
        <v>298</v>
      </c>
      <c r="AU348" s="19" t="s">
        <v>87</v>
      </c>
      <c r="AY348" s="19" t="s">
        <v>157</v>
      </c>
      <c r="BE348" s="154">
        <f t="shared" si="114"/>
        <v>0</v>
      </c>
      <c r="BF348" s="154">
        <f t="shared" si="115"/>
        <v>0</v>
      </c>
      <c r="BG348" s="154">
        <f t="shared" si="116"/>
        <v>0</v>
      </c>
      <c r="BH348" s="154">
        <f t="shared" si="117"/>
        <v>0</v>
      </c>
      <c r="BI348" s="154">
        <f t="shared" si="118"/>
        <v>0</v>
      </c>
      <c r="BJ348" s="19" t="s">
        <v>87</v>
      </c>
      <c r="BK348" s="155">
        <f t="shared" si="119"/>
        <v>0</v>
      </c>
      <c r="BL348" s="19" t="s">
        <v>222</v>
      </c>
      <c r="BM348" s="19" t="s">
        <v>922</v>
      </c>
    </row>
    <row r="349" spans="2:65" s="1" customFormat="1" ht="38.25" customHeight="1">
      <c r="B349" s="145"/>
      <c r="C349" s="146" t="s">
        <v>923</v>
      </c>
      <c r="D349" s="146" t="s">
        <v>158</v>
      </c>
      <c r="E349" s="147" t="s">
        <v>924</v>
      </c>
      <c r="F349" s="220" t="s">
        <v>925</v>
      </c>
      <c r="G349" s="220"/>
      <c r="H349" s="220"/>
      <c r="I349" s="220"/>
      <c r="J349" s="148" t="s">
        <v>187</v>
      </c>
      <c r="K349" s="149">
        <v>6.3</v>
      </c>
      <c r="L349" s="221"/>
      <c r="M349" s="221"/>
      <c r="N349" s="221">
        <f t="shared" si="110"/>
        <v>0</v>
      </c>
      <c r="O349" s="221"/>
      <c r="P349" s="221"/>
      <c r="Q349" s="221"/>
      <c r="R349" s="150"/>
      <c r="T349" s="151" t="s">
        <v>5</v>
      </c>
      <c r="U349" s="41" t="s">
        <v>42</v>
      </c>
      <c r="V349" s="152">
        <v>0.25334000000000001</v>
      </c>
      <c r="W349" s="152">
        <f t="shared" si="111"/>
        <v>1.596042</v>
      </c>
      <c r="X349" s="152">
        <v>1.0200000000000001E-3</v>
      </c>
      <c r="Y349" s="152">
        <f t="shared" si="112"/>
        <v>6.4260000000000003E-3</v>
      </c>
      <c r="Z349" s="152">
        <v>0</v>
      </c>
      <c r="AA349" s="153">
        <f t="shared" si="113"/>
        <v>0</v>
      </c>
      <c r="AR349" s="19" t="s">
        <v>222</v>
      </c>
      <c r="AT349" s="19" t="s">
        <v>158</v>
      </c>
      <c r="AU349" s="19" t="s">
        <v>87</v>
      </c>
      <c r="AY349" s="19" t="s">
        <v>157</v>
      </c>
      <c r="BE349" s="154">
        <f t="shared" si="114"/>
        <v>0</v>
      </c>
      <c r="BF349" s="154">
        <f t="shared" si="115"/>
        <v>0</v>
      </c>
      <c r="BG349" s="154">
        <f t="shared" si="116"/>
        <v>0</v>
      </c>
      <c r="BH349" s="154">
        <f t="shared" si="117"/>
        <v>0</v>
      </c>
      <c r="BI349" s="154">
        <f t="shared" si="118"/>
        <v>0</v>
      </c>
      <c r="BJ349" s="19" t="s">
        <v>87</v>
      </c>
      <c r="BK349" s="155">
        <f t="shared" si="119"/>
        <v>0</v>
      </c>
      <c r="BL349" s="19" t="s">
        <v>222</v>
      </c>
      <c r="BM349" s="19" t="s">
        <v>926</v>
      </c>
    </row>
    <row r="350" spans="2:65" s="1" customFormat="1" ht="25.5" customHeight="1">
      <c r="B350" s="145"/>
      <c r="C350" s="156" t="s">
        <v>927</v>
      </c>
      <c r="D350" s="156" t="s">
        <v>298</v>
      </c>
      <c r="E350" s="157" t="s">
        <v>914</v>
      </c>
      <c r="F350" s="222" t="s">
        <v>915</v>
      </c>
      <c r="G350" s="222"/>
      <c r="H350" s="222"/>
      <c r="I350" s="222"/>
      <c r="J350" s="158" t="s">
        <v>196</v>
      </c>
      <c r="K350" s="159">
        <v>1.575</v>
      </c>
      <c r="L350" s="223"/>
      <c r="M350" s="223"/>
      <c r="N350" s="223">
        <f t="shared" si="110"/>
        <v>0</v>
      </c>
      <c r="O350" s="221"/>
      <c r="P350" s="221"/>
      <c r="Q350" s="221"/>
      <c r="R350" s="150"/>
      <c r="T350" s="151" t="s">
        <v>5</v>
      </c>
      <c r="U350" s="41" t="s">
        <v>42</v>
      </c>
      <c r="V350" s="152">
        <v>0</v>
      </c>
      <c r="W350" s="152">
        <f t="shared" si="111"/>
        <v>0</v>
      </c>
      <c r="X350" s="152">
        <v>2.1000000000000001E-2</v>
      </c>
      <c r="Y350" s="152">
        <f t="shared" si="112"/>
        <v>3.3075E-2</v>
      </c>
      <c r="Z350" s="152">
        <v>0</v>
      </c>
      <c r="AA350" s="153">
        <f t="shared" si="113"/>
        <v>0</v>
      </c>
      <c r="AR350" s="19" t="s">
        <v>285</v>
      </c>
      <c r="AT350" s="19" t="s">
        <v>298</v>
      </c>
      <c r="AU350" s="19" t="s">
        <v>87</v>
      </c>
      <c r="AY350" s="19" t="s">
        <v>157</v>
      </c>
      <c r="BE350" s="154">
        <f t="shared" si="114"/>
        <v>0</v>
      </c>
      <c r="BF350" s="154">
        <f t="shared" si="115"/>
        <v>0</v>
      </c>
      <c r="BG350" s="154">
        <f t="shared" si="116"/>
        <v>0</v>
      </c>
      <c r="BH350" s="154">
        <f t="shared" si="117"/>
        <v>0</v>
      </c>
      <c r="BI350" s="154">
        <f t="shared" si="118"/>
        <v>0</v>
      </c>
      <c r="BJ350" s="19" t="s">
        <v>87</v>
      </c>
      <c r="BK350" s="155">
        <f t="shared" si="119"/>
        <v>0</v>
      </c>
      <c r="BL350" s="19" t="s">
        <v>222</v>
      </c>
      <c r="BM350" s="19" t="s">
        <v>928</v>
      </c>
    </row>
    <row r="351" spans="2:65" s="1" customFormat="1" ht="25.5" customHeight="1">
      <c r="B351" s="145"/>
      <c r="C351" s="146" t="s">
        <v>929</v>
      </c>
      <c r="D351" s="146" t="s">
        <v>158</v>
      </c>
      <c r="E351" s="147" t="s">
        <v>930</v>
      </c>
      <c r="F351" s="220" t="s">
        <v>931</v>
      </c>
      <c r="G351" s="220"/>
      <c r="H351" s="220"/>
      <c r="I351" s="220"/>
      <c r="J351" s="148" t="s">
        <v>504</v>
      </c>
      <c r="K351" s="149">
        <v>45.915999999999997</v>
      </c>
      <c r="L351" s="221"/>
      <c r="M351" s="221"/>
      <c r="N351" s="221">
        <f t="shared" si="110"/>
        <v>0</v>
      </c>
      <c r="O351" s="221"/>
      <c r="P351" s="221"/>
      <c r="Q351" s="221"/>
      <c r="R351" s="150"/>
      <c r="T351" s="151" t="s">
        <v>5</v>
      </c>
      <c r="U351" s="41" t="s">
        <v>42</v>
      </c>
      <c r="V351" s="152">
        <v>0</v>
      </c>
      <c r="W351" s="152">
        <f t="shared" si="111"/>
        <v>0</v>
      </c>
      <c r="X351" s="152">
        <v>0</v>
      </c>
      <c r="Y351" s="152">
        <f t="shared" si="112"/>
        <v>0</v>
      </c>
      <c r="Z351" s="152">
        <v>0</v>
      </c>
      <c r="AA351" s="153">
        <f t="shared" si="113"/>
        <v>0</v>
      </c>
      <c r="AR351" s="19" t="s">
        <v>222</v>
      </c>
      <c r="AT351" s="19" t="s">
        <v>158</v>
      </c>
      <c r="AU351" s="19" t="s">
        <v>87</v>
      </c>
      <c r="AY351" s="19" t="s">
        <v>157</v>
      </c>
      <c r="BE351" s="154">
        <f t="shared" si="114"/>
        <v>0</v>
      </c>
      <c r="BF351" s="154">
        <f t="shared" si="115"/>
        <v>0</v>
      </c>
      <c r="BG351" s="154">
        <f t="shared" si="116"/>
        <v>0</v>
      </c>
      <c r="BH351" s="154">
        <f t="shared" si="117"/>
        <v>0</v>
      </c>
      <c r="BI351" s="154">
        <f t="shared" si="118"/>
        <v>0</v>
      </c>
      <c r="BJ351" s="19" t="s">
        <v>87</v>
      </c>
      <c r="BK351" s="155">
        <f t="shared" si="119"/>
        <v>0</v>
      </c>
      <c r="BL351" s="19" t="s">
        <v>222</v>
      </c>
      <c r="BM351" s="19" t="s">
        <v>932</v>
      </c>
    </row>
    <row r="352" spans="2:65" s="10" customFormat="1" ht="29.85" customHeight="1">
      <c r="B352" s="134"/>
      <c r="C352" s="135"/>
      <c r="D352" s="144" t="s">
        <v>139</v>
      </c>
      <c r="E352" s="144"/>
      <c r="F352" s="144"/>
      <c r="G352" s="144"/>
      <c r="H352" s="144"/>
      <c r="I352" s="144"/>
      <c r="J352" s="144"/>
      <c r="K352" s="144"/>
      <c r="L352" s="144"/>
      <c r="M352" s="144"/>
      <c r="N352" s="207">
        <f>BK352</f>
        <v>0</v>
      </c>
      <c r="O352" s="208"/>
      <c r="P352" s="208"/>
      <c r="Q352" s="208"/>
      <c r="R352" s="137"/>
      <c r="T352" s="138"/>
      <c r="U352" s="135"/>
      <c r="V352" s="135"/>
      <c r="W352" s="139">
        <f>SUM(W353:W358)</f>
        <v>52.917299239999998</v>
      </c>
      <c r="X352" s="135"/>
      <c r="Y352" s="139">
        <f>SUM(Y353:Y358)</f>
        <v>0.18267662939999998</v>
      </c>
      <c r="Z352" s="135"/>
      <c r="AA352" s="140">
        <f>SUM(AA353:AA358)</f>
        <v>0</v>
      </c>
      <c r="AR352" s="141" t="s">
        <v>87</v>
      </c>
      <c r="AT352" s="142" t="s">
        <v>74</v>
      </c>
      <c r="AU352" s="142" t="s">
        <v>82</v>
      </c>
      <c r="AY352" s="141" t="s">
        <v>157</v>
      </c>
      <c r="BK352" s="143">
        <f>SUM(BK353:BK358)</f>
        <v>0</v>
      </c>
    </row>
    <row r="353" spans="2:65" s="1" customFormat="1" ht="38.25" customHeight="1">
      <c r="B353" s="145"/>
      <c r="C353" s="146" t="s">
        <v>933</v>
      </c>
      <c r="D353" s="146" t="s">
        <v>158</v>
      </c>
      <c r="E353" s="147" t="s">
        <v>934</v>
      </c>
      <c r="F353" s="220" t="s">
        <v>935</v>
      </c>
      <c r="G353" s="220"/>
      <c r="H353" s="220"/>
      <c r="I353" s="220"/>
      <c r="J353" s="148" t="s">
        <v>196</v>
      </c>
      <c r="K353" s="149">
        <v>168.22200000000001</v>
      </c>
      <c r="L353" s="221"/>
      <c r="M353" s="221"/>
      <c r="N353" s="221">
        <f t="shared" ref="N353:N358" si="120">ROUND(L353*K353,3)</f>
        <v>0</v>
      </c>
      <c r="O353" s="221"/>
      <c r="P353" s="221"/>
      <c r="Q353" s="221"/>
      <c r="R353" s="150"/>
      <c r="T353" s="151" t="s">
        <v>5</v>
      </c>
      <c r="U353" s="41" t="s">
        <v>42</v>
      </c>
      <c r="V353" s="152">
        <v>0.19064999999999999</v>
      </c>
      <c r="W353" s="152">
        <f t="shared" ref="W353:W358" si="121">V353*K353</f>
        <v>32.0715243</v>
      </c>
      <c r="X353" s="152">
        <v>6.6379999999999998E-4</v>
      </c>
      <c r="Y353" s="152">
        <f t="shared" ref="Y353:Y358" si="122">X353*K353</f>
        <v>0.1116657636</v>
      </c>
      <c r="Z353" s="152">
        <v>0</v>
      </c>
      <c r="AA353" s="153">
        <f t="shared" ref="AA353:AA358" si="123">Z353*K353</f>
        <v>0</v>
      </c>
      <c r="AR353" s="19" t="s">
        <v>222</v>
      </c>
      <c r="AT353" s="19" t="s">
        <v>158</v>
      </c>
      <c r="AU353" s="19" t="s">
        <v>87</v>
      </c>
      <c r="AY353" s="19" t="s">
        <v>157</v>
      </c>
      <c r="BE353" s="154">
        <f t="shared" ref="BE353:BE358" si="124">IF(U353="základná",N353,0)</f>
        <v>0</v>
      </c>
      <c r="BF353" s="154">
        <f t="shared" ref="BF353:BF358" si="125">IF(U353="znížená",N353,0)</f>
        <v>0</v>
      </c>
      <c r="BG353" s="154">
        <f t="shared" ref="BG353:BG358" si="126">IF(U353="zákl. prenesená",N353,0)</f>
        <v>0</v>
      </c>
      <c r="BH353" s="154">
        <f t="shared" ref="BH353:BH358" si="127">IF(U353="zníž. prenesená",N353,0)</f>
        <v>0</v>
      </c>
      <c r="BI353" s="154">
        <f t="shared" ref="BI353:BI358" si="128">IF(U353="nulová",N353,0)</f>
        <v>0</v>
      </c>
      <c r="BJ353" s="19" t="s">
        <v>87</v>
      </c>
      <c r="BK353" s="155">
        <f t="shared" ref="BK353:BK358" si="129">ROUND(L353*K353,3)</f>
        <v>0</v>
      </c>
      <c r="BL353" s="19" t="s">
        <v>222</v>
      </c>
      <c r="BM353" s="19" t="s">
        <v>936</v>
      </c>
    </row>
    <row r="354" spans="2:65" s="1" customFormat="1" ht="51" customHeight="1">
      <c r="B354" s="145"/>
      <c r="C354" s="146" t="s">
        <v>937</v>
      </c>
      <c r="D354" s="146" t="s">
        <v>158</v>
      </c>
      <c r="E354" s="147" t="s">
        <v>938</v>
      </c>
      <c r="F354" s="220" t="s">
        <v>939</v>
      </c>
      <c r="G354" s="220"/>
      <c r="H354" s="220"/>
      <c r="I354" s="220"/>
      <c r="J354" s="148" t="s">
        <v>196</v>
      </c>
      <c r="K354" s="149">
        <v>129.899</v>
      </c>
      <c r="L354" s="221"/>
      <c r="M354" s="221"/>
      <c r="N354" s="221">
        <f t="shared" si="120"/>
        <v>0</v>
      </c>
      <c r="O354" s="221"/>
      <c r="P354" s="221"/>
      <c r="Q354" s="221"/>
      <c r="R354" s="150"/>
      <c r="T354" s="151" t="s">
        <v>5</v>
      </c>
      <c r="U354" s="41" t="s">
        <v>42</v>
      </c>
      <c r="V354" s="152">
        <v>3.3599999999999998E-2</v>
      </c>
      <c r="W354" s="152">
        <f t="shared" si="121"/>
        <v>4.3646063999999996</v>
      </c>
      <c r="X354" s="152">
        <v>9.3300000000000005E-5</v>
      </c>
      <c r="Y354" s="152">
        <f t="shared" si="122"/>
        <v>1.2119576700000001E-2</v>
      </c>
      <c r="Z354" s="152">
        <v>0</v>
      </c>
      <c r="AA354" s="153">
        <f t="shared" si="123"/>
        <v>0</v>
      </c>
      <c r="AR354" s="19" t="s">
        <v>222</v>
      </c>
      <c r="AT354" s="19" t="s">
        <v>158</v>
      </c>
      <c r="AU354" s="19" t="s">
        <v>87</v>
      </c>
      <c r="AY354" s="19" t="s">
        <v>157</v>
      </c>
      <c r="BE354" s="154">
        <f t="shared" si="124"/>
        <v>0</v>
      </c>
      <c r="BF354" s="154">
        <f t="shared" si="125"/>
        <v>0</v>
      </c>
      <c r="BG354" s="154">
        <f t="shared" si="126"/>
        <v>0</v>
      </c>
      <c r="BH354" s="154">
        <f t="shared" si="127"/>
        <v>0</v>
      </c>
      <c r="BI354" s="154">
        <f t="shared" si="128"/>
        <v>0</v>
      </c>
      <c r="BJ354" s="19" t="s">
        <v>87</v>
      </c>
      <c r="BK354" s="155">
        <f t="shared" si="129"/>
        <v>0</v>
      </c>
      <c r="BL354" s="19" t="s">
        <v>222</v>
      </c>
      <c r="BM354" s="19" t="s">
        <v>940</v>
      </c>
    </row>
    <row r="355" spans="2:65" s="1" customFormat="1" ht="51" customHeight="1">
      <c r="B355" s="145"/>
      <c r="C355" s="146" t="s">
        <v>941</v>
      </c>
      <c r="D355" s="146" t="s">
        <v>158</v>
      </c>
      <c r="E355" s="147" t="s">
        <v>942</v>
      </c>
      <c r="F355" s="220" t="s">
        <v>943</v>
      </c>
      <c r="G355" s="220"/>
      <c r="H355" s="220"/>
      <c r="I355" s="220"/>
      <c r="J355" s="148" t="s">
        <v>196</v>
      </c>
      <c r="K355" s="149">
        <v>129.88900000000001</v>
      </c>
      <c r="L355" s="221"/>
      <c r="M355" s="221"/>
      <c r="N355" s="221">
        <f t="shared" si="120"/>
        <v>0</v>
      </c>
      <c r="O355" s="221"/>
      <c r="P355" s="221"/>
      <c r="Q355" s="221"/>
      <c r="R355" s="150"/>
      <c r="T355" s="151" t="s">
        <v>5</v>
      </c>
      <c r="U355" s="41" t="s">
        <v>42</v>
      </c>
      <c r="V355" s="152">
        <v>5.9339999999999997E-2</v>
      </c>
      <c r="W355" s="152">
        <f t="shared" si="121"/>
        <v>7.7076132600000005</v>
      </c>
      <c r="X355" s="152">
        <v>2.1000000000000001E-4</v>
      </c>
      <c r="Y355" s="152">
        <f t="shared" si="122"/>
        <v>2.7276690000000003E-2</v>
      </c>
      <c r="Z355" s="152">
        <v>0</v>
      </c>
      <c r="AA355" s="153">
        <f t="shared" si="123"/>
        <v>0</v>
      </c>
      <c r="AR355" s="19" t="s">
        <v>222</v>
      </c>
      <c r="AT355" s="19" t="s">
        <v>158</v>
      </c>
      <c r="AU355" s="19" t="s">
        <v>87</v>
      </c>
      <c r="AY355" s="19" t="s">
        <v>157</v>
      </c>
      <c r="BE355" s="154">
        <f t="shared" si="124"/>
        <v>0</v>
      </c>
      <c r="BF355" s="154">
        <f t="shared" si="125"/>
        <v>0</v>
      </c>
      <c r="BG355" s="154">
        <f t="shared" si="126"/>
        <v>0</v>
      </c>
      <c r="BH355" s="154">
        <f t="shared" si="127"/>
        <v>0</v>
      </c>
      <c r="BI355" s="154">
        <f t="shared" si="128"/>
        <v>0</v>
      </c>
      <c r="BJ355" s="19" t="s">
        <v>87</v>
      </c>
      <c r="BK355" s="155">
        <f t="shared" si="129"/>
        <v>0</v>
      </c>
      <c r="BL355" s="19" t="s">
        <v>222</v>
      </c>
      <c r="BM355" s="19" t="s">
        <v>944</v>
      </c>
    </row>
    <row r="356" spans="2:65" s="1" customFormat="1" ht="38.25" customHeight="1">
      <c r="B356" s="145"/>
      <c r="C356" s="146" t="s">
        <v>945</v>
      </c>
      <c r="D356" s="146" t="s">
        <v>158</v>
      </c>
      <c r="E356" s="147" t="s">
        <v>946</v>
      </c>
      <c r="F356" s="220" t="s">
        <v>947</v>
      </c>
      <c r="G356" s="220"/>
      <c r="H356" s="220"/>
      <c r="I356" s="220"/>
      <c r="J356" s="148" t="s">
        <v>196</v>
      </c>
      <c r="K356" s="149">
        <v>31.670999999999999</v>
      </c>
      <c r="L356" s="221"/>
      <c r="M356" s="221"/>
      <c r="N356" s="221">
        <f t="shared" si="120"/>
        <v>0</v>
      </c>
      <c r="O356" s="221"/>
      <c r="P356" s="221"/>
      <c r="Q356" s="221"/>
      <c r="R356" s="150"/>
      <c r="T356" s="151" t="s">
        <v>5</v>
      </c>
      <c r="U356" s="41" t="s">
        <v>42</v>
      </c>
      <c r="V356" s="152">
        <v>0.19364999999999999</v>
      </c>
      <c r="W356" s="152">
        <f t="shared" si="121"/>
        <v>6.1330891499999991</v>
      </c>
      <c r="X356" s="152">
        <v>6.6379999999999998E-4</v>
      </c>
      <c r="Y356" s="152">
        <f t="shared" si="122"/>
        <v>2.1023209799999998E-2</v>
      </c>
      <c r="Z356" s="152">
        <v>0</v>
      </c>
      <c r="AA356" s="153">
        <f t="shared" si="123"/>
        <v>0</v>
      </c>
      <c r="AR356" s="19" t="s">
        <v>222</v>
      </c>
      <c r="AT356" s="19" t="s">
        <v>158</v>
      </c>
      <c r="AU356" s="19" t="s">
        <v>87</v>
      </c>
      <c r="AY356" s="19" t="s">
        <v>157</v>
      </c>
      <c r="BE356" s="154">
        <f t="shared" si="124"/>
        <v>0</v>
      </c>
      <c r="BF356" s="154">
        <f t="shared" si="125"/>
        <v>0</v>
      </c>
      <c r="BG356" s="154">
        <f t="shared" si="126"/>
        <v>0</v>
      </c>
      <c r="BH356" s="154">
        <f t="shared" si="127"/>
        <v>0</v>
      </c>
      <c r="BI356" s="154">
        <f t="shared" si="128"/>
        <v>0</v>
      </c>
      <c r="BJ356" s="19" t="s">
        <v>87</v>
      </c>
      <c r="BK356" s="155">
        <f t="shared" si="129"/>
        <v>0</v>
      </c>
      <c r="BL356" s="19" t="s">
        <v>222</v>
      </c>
      <c r="BM356" s="19" t="s">
        <v>948</v>
      </c>
    </row>
    <row r="357" spans="2:65" s="1" customFormat="1" ht="51" customHeight="1">
      <c r="B357" s="145"/>
      <c r="C357" s="146" t="s">
        <v>949</v>
      </c>
      <c r="D357" s="146" t="s">
        <v>158</v>
      </c>
      <c r="E357" s="147" t="s">
        <v>950</v>
      </c>
      <c r="F357" s="220" t="s">
        <v>951</v>
      </c>
      <c r="G357" s="220"/>
      <c r="H357" s="220"/>
      <c r="I357" s="220"/>
      <c r="J357" s="148" t="s">
        <v>196</v>
      </c>
      <c r="K357" s="149">
        <v>25.021000000000001</v>
      </c>
      <c r="L357" s="221"/>
      <c r="M357" s="221"/>
      <c r="N357" s="221">
        <f t="shared" si="120"/>
        <v>0</v>
      </c>
      <c r="O357" s="221"/>
      <c r="P357" s="221"/>
      <c r="Q357" s="221"/>
      <c r="R357" s="150"/>
      <c r="T357" s="151" t="s">
        <v>5</v>
      </c>
      <c r="U357" s="41" t="s">
        <v>42</v>
      </c>
      <c r="V357" s="152">
        <v>4.215E-2</v>
      </c>
      <c r="W357" s="152">
        <f t="shared" si="121"/>
        <v>1.05463515</v>
      </c>
      <c r="X357" s="152">
        <v>9.3300000000000005E-5</v>
      </c>
      <c r="Y357" s="152">
        <f t="shared" si="122"/>
        <v>2.3344593000000002E-3</v>
      </c>
      <c r="Z357" s="152">
        <v>0</v>
      </c>
      <c r="AA357" s="153">
        <f t="shared" si="123"/>
        <v>0</v>
      </c>
      <c r="AR357" s="19" t="s">
        <v>222</v>
      </c>
      <c r="AT357" s="19" t="s">
        <v>158</v>
      </c>
      <c r="AU357" s="19" t="s">
        <v>87</v>
      </c>
      <c r="AY357" s="19" t="s">
        <v>157</v>
      </c>
      <c r="BE357" s="154">
        <f t="shared" si="124"/>
        <v>0</v>
      </c>
      <c r="BF357" s="154">
        <f t="shared" si="125"/>
        <v>0</v>
      </c>
      <c r="BG357" s="154">
        <f t="shared" si="126"/>
        <v>0</v>
      </c>
      <c r="BH357" s="154">
        <f t="shared" si="127"/>
        <v>0</v>
      </c>
      <c r="BI357" s="154">
        <f t="shared" si="128"/>
        <v>0</v>
      </c>
      <c r="BJ357" s="19" t="s">
        <v>87</v>
      </c>
      <c r="BK357" s="155">
        <f t="shared" si="129"/>
        <v>0</v>
      </c>
      <c r="BL357" s="19" t="s">
        <v>222</v>
      </c>
      <c r="BM357" s="19" t="s">
        <v>952</v>
      </c>
    </row>
    <row r="358" spans="2:65" s="1" customFormat="1" ht="51" customHeight="1">
      <c r="B358" s="145"/>
      <c r="C358" s="146" t="s">
        <v>953</v>
      </c>
      <c r="D358" s="146" t="s">
        <v>158</v>
      </c>
      <c r="E358" s="147" t="s">
        <v>954</v>
      </c>
      <c r="F358" s="220" t="s">
        <v>955</v>
      </c>
      <c r="G358" s="220"/>
      <c r="H358" s="220"/>
      <c r="I358" s="220"/>
      <c r="J358" s="148" t="s">
        <v>196</v>
      </c>
      <c r="K358" s="149">
        <v>25.021000000000001</v>
      </c>
      <c r="L358" s="221"/>
      <c r="M358" s="221"/>
      <c r="N358" s="221">
        <f t="shared" si="120"/>
        <v>0</v>
      </c>
      <c r="O358" s="221"/>
      <c r="P358" s="221"/>
      <c r="Q358" s="221"/>
      <c r="R358" s="150"/>
      <c r="T358" s="151" t="s">
        <v>5</v>
      </c>
      <c r="U358" s="41" t="s">
        <v>42</v>
      </c>
      <c r="V358" s="152">
        <v>6.3380000000000006E-2</v>
      </c>
      <c r="W358" s="152">
        <f t="shared" si="121"/>
        <v>1.5858309800000001</v>
      </c>
      <c r="X358" s="152">
        <v>3.3E-4</v>
      </c>
      <c r="Y358" s="152">
        <f t="shared" si="122"/>
        <v>8.2569300000000009E-3</v>
      </c>
      <c r="Z358" s="152">
        <v>0</v>
      </c>
      <c r="AA358" s="153">
        <f t="shared" si="123"/>
        <v>0</v>
      </c>
      <c r="AR358" s="19" t="s">
        <v>222</v>
      </c>
      <c r="AT358" s="19" t="s">
        <v>158</v>
      </c>
      <c r="AU358" s="19" t="s">
        <v>87</v>
      </c>
      <c r="AY358" s="19" t="s">
        <v>157</v>
      </c>
      <c r="BE358" s="154">
        <f t="shared" si="124"/>
        <v>0</v>
      </c>
      <c r="BF358" s="154">
        <f t="shared" si="125"/>
        <v>0</v>
      </c>
      <c r="BG358" s="154">
        <f t="shared" si="126"/>
        <v>0</v>
      </c>
      <c r="BH358" s="154">
        <f t="shared" si="127"/>
        <v>0</v>
      </c>
      <c r="BI358" s="154">
        <f t="shared" si="128"/>
        <v>0</v>
      </c>
      <c r="BJ358" s="19" t="s">
        <v>87</v>
      </c>
      <c r="BK358" s="155">
        <f t="shared" si="129"/>
        <v>0</v>
      </c>
      <c r="BL358" s="19" t="s">
        <v>222</v>
      </c>
      <c r="BM358" s="19" t="s">
        <v>956</v>
      </c>
    </row>
    <row r="359" spans="2:65" s="10" customFormat="1" ht="37.35" customHeight="1">
      <c r="B359" s="134"/>
      <c r="C359" s="135"/>
      <c r="D359" s="136" t="s">
        <v>140</v>
      </c>
      <c r="E359" s="136"/>
      <c r="F359" s="136"/>
      <c r="G359" s="136"/>
      <c r="H359" s="136"/>
      <c r="I359" s="136"/>
      <c r="J359" s="136"/>
      <c r="K359" s="136"/>
      <c r="L359" s="136"/>
      <c r="M359" s="136"/>
      <c r="N359" s="209">
        <f>BK359</f>
        <v>0</v>
      </c>
      <c r="O359" s="210"/>
      <c r="P359" s="210"/>
      <c r="Q359" s="210"/>
      <c r="R359" s="137"/>
      <c r="T359" s="138"/>
      <c r="U359" s="135"/>
      <c r="V359" s="135"/>
      <c r="W359" s="139">
        <f>W360</f>
        <v>169.60000000000002</v>
      </c>
      <c r="X359" s="135"/>
      <c r="Y359" s="139">
        <f>Y360</f>
        <v>0</v>
      </c>
      <c r="Z359" s="135"/>
      <c r="AA359" s="140">
        <f>AA360</f>
        <v>0</v>
      </c>
      <c r="AR359" s="141" t="s">
        <v>162</v>
      </c>
      <c r="AT359" s="142" t="s">
        <v>74</v>
      </c>
      <c r="AU359" s="142" t="s">
        <v>75</v>
      </c>
      <c r="AY359" s="141" t="s">
        <v>157</v>
      </c>
      <c r="BK359" s="143">
        <f>BK360</f>
        <v>0</v>
      </c>
    </row>
    <row r="360" spans="2:65" s="1" customFormat="1" ht="25.5" customHeight="1">
      <c r="B360" s="145"/>
      <c r="C360" s="146" t="s">
        <v>957</v>
      </c>
      <c r="D360" s="146" t="s">
        <v>158</v>
      </c>
      <c r="E360" s="147" t="s">
        <v>958</v>
      </c>
      <c r="F360" s="220" t="s">
        <v>959</v>
      </c>
      <c r="G360" s="220"/>
      <c r="H360" s="220"/>
      <c r="I360" s="220"/>
      <c r="J360" s="148" t="s">
        <v>960</v>
      </c>
      <c r="K360" s="149">
        <v>160</v>
      </c>
      <c r="L360" s="221"/>
      <c r="M360" s="221"/>
      <c r="N360" s="221">
        <f>ROUND(L360*K360,3)</f>
        <v>0</v>
      </c>
      <c r="O360" s="221"/>
      <c r="P360" s="221"/>
      <c r="Q360" s="221"/>
      <c r="R360" s="150"/>
      <c r="T360" s="151" t="s">
        <v>5</v>
      </c>
      <c r="U360" s="41" t="s">
        <v>42</v>
      </c>
      <c r="V360" s="152">
        <v>1.06</v>
      </c>
      <c r="W360" s="152">
        <f>V360*K360</f>
        <v>169.60000000000002</v>
      </c>
      <c r="X360" s="152">
        <v>0</v>
      </c>
      <c r="Y360" s="152">
        <f>X360*K360</f>
        <v>0</v>
      </c>
      <c r="Z360" s="152">
        <v>0</v>
      </c>
      <c r="AA360" s="153">
        <f>Z360*K360</f>
        <v>0</v>
      </c>
      <c r="AR360" s="19" t="s">
        <v>961</v>
      </c>
      <c r="AT360" s="19" t="s">
        <v>158</v>
      </c>
      <c r="AU360" s="19" t="s">
        <v>82</v>
      </c>
      <c r="AY360" s="19" t="s">
        <v>157</v>
      </c>
      <c r="BE360" s="154">
        <f>IF(U360="základná",N360,0)</f>
        <v>0</v>
      </c>
      <c r="BF360" s="154">
        <f>IF(U360="znížená",N360,0)</f>
        <v>0</v>
      </c>
      <c r="BG360" s="154">
        <f>IF(U360="zákl. prenesená",N360,0)</f>
        <v>0</v>
      </c>
      <c r="BH360" s="154">
        <f>IF(U360="zníž. prenesená",N360,0)</f>
        <v>0</v>
      </c>
      <c r="BI360" s="154">
        <f>IF(U360="nulová",N360,0)</f>
        <v>0</v>
      </c>
      <c r="BJ360" s="19" t="s">
        <v>87</v>
      </c>
      <c r="BK360" s="155">
        <f>ROUND(L360*K360,3)</f>
        <v>0</v>
      </c>
      <c r="BL360" s="19" t="s">
        <v>961</v>
      </c>
      <c r="BM360" s="19" t="s">
        <v>962</v>
      </c>
    </row>
    <row r="361" spans="2:65" s="10" customFormat="1" ht="37.35" customHeight="1">
      <c r="B361" s="134"/>
      <c r="C361" s="135"/>
      <c r="D361" s="136" t="s">
        <v>1314</v>
      </c>
      <c r="E361" s="136"/>
      <c r="F361" s="136"/>
      <c r="G361" s="136"/>
      <c r="H361" s="136"/>
      <c r="I361" s="136"/>
      <c r="J361" s="136"/>
      <c r="K361" s="136"/>
      <c r="L361" s="136"/>
      <c r="M361" s="136"/>
      <c r="N361" s="209">
        <f>BK361</f>
        <v>0</v>
      </c>
      <c r="O361" s="210"/>
      <c r="P361" s="210"/>
      <c r="Q361" s="210"/>
      <c r="R361" s="137"/>
      <c r="T361" s="138"/>
      <c r="U361" s="135"/>
      <c r="V361" s="135"/>
      <c r="W361" s="139">
        <f>W362</f>
        <v>1.06</v>
      </c>
      <c r="X361" s="135"/>
      <c r="Y361" s="139">
        <f>Y362</f>
        <v>0</v>
      </c>
      <c r="Z361" s="135"/>
      <c r="AA361" s="140">
        <f>AA362</f>
        <v>0</v>
      </c>
      <c r="AR361" s="141" t="s">
        <v>162</v>
      </c>
      <c r="AT361" s="142" t="s">
        <v>74</v>
      </c>
      <c r="AU361" s="142" t="s">
        <v>75</v>
      </c>
      <c r="AY361" s="141" t="s">
        <v>157</v>
      </c>
      <c r="BK361" s="143">
        <f>BK362</f>
        <v>0</v>
      </c>
    </row>
    <row r="362" spans="2:65" s="1" customFormat="1" ht="45.75" customHeight="1">
      <c r="B362" s="145"/>
      <c r="C362" s="146">
        <v>204</v>
      </c>
      <c r="D362" s="146"/>
      <c r="E362" s="147"/>
      <c r="F362" s="220" t="s">
        <v>1315</v>
      </c>
      <c r="G362" s="220"/>
      <c r="H362" s="220"/>
      <c r="I362" s="220"/>
      <c r="J362" s="148" t="s">
        <v>1316</v>
      </c>
      <c r="K362" s="165">
        <v>1</v>
      </c>
      <c r="L362" s="221"/>
      <c r="M362" s="221"/>
      <c r="N362" s="221">
        <f>ROUND(L362*K362,3)</f>
        <v>0</v>
      </c>
      <c r="O362" s="221"/>
      <c r="P362" s="221"/>
      <c r="Q362" s="221"/>
      <c r="R362" s="150"/>
      <c r="T362" s="151" t="s">
        <v>5</v>
      </c>
      <c r="U362" s="41" t="s">
        <v>42</v>
      </c>
      <c r="V362" s="152">
        <v>1.06</v>
      </c>
      <c r="W362" s="152">
        <f>V362*K362</f>
        <v>1.06</v>
      </c>
      <c r="X362" s="152">
        <v>0</v>
      </c>
      <c r="Y362" s="152">
        <f>X362*K362</f>
        <v>0</v>
      </c>
      <c r="Z362" s="152">
        <v>0</v>
      </c>
      <c r="AA362" s="153">
        <f>Z362*K362</f>
        <v>0</v>
      </c>
      <c r="AR362" s="19" t="s">
        <v>961</v>
      </c>
      <c r="AT362" s="19" t="s">
        <v>158</v>
      </c>
      <c r="AU362" s="19" t="s">
        <v>82</v>
      </c>
      <c r="AY362" s="19" t="s">
        <v>157</v>
      </c>
      <c r="BE362" s="154">
        <f>IF(U362="základná",N362,0)</f>
        <v>0</v>
      </c>
      <c r="BF362" s="154">
        <f>IF(U362="znížená",N362,0)</f>
        <v>0</v>
      </c>
      <c r="BG362" s="154">
        <f>IF(U362="zákl. prenesená",N362,0)</f>
        <v>0</v>
      </c>
      <c r="BH362" s="154">
        <f>IF(U362="zníž. prenesená",N362,0)</f>
        <v>0</v>
      </c>
      <c r="BI362" s="154">
        <f>IF(U362="nulová",N362,0)</f>
        <v>0</v>
      </c>
      <c r="BJ362" s="19" t="s">
        <v>87</v>
      </c>
      <c r="BK362" s="155">
        <f>ROUND(L362*K362,3)</f>
        <v>0</v>
      </c>
      <c r="BL362" s="19" t="s">
        <v>961</v>
      </c>
      <c r="BM362" s="19" t="s">
        <v>962</v>
      </c>
    </row>
    <row r="363" spans="2:65" s="10" customFormat="1" ht="37.35" customHeight="1">
      <c r="B363" s="134"/>
      <c r="C363" s="135"/>
      <c r="D363" s="136" t="s">
        <v>141</v>
      </c>
      <c r="E363" s="136"/>
      <c r="F363" s="136"/>
      <c r="G363" s="136"/>
      <c r="H363" s="136"/>
      <c r="I363" s="136"/>
      <c r="J363" s="136"/>
      <c r="K363" s="136"/>
      <c r="L363" s="136"/>
      <c r="M363" s="136"/>
      <c r="N363" s="209">
        <f>BK363</f>
        <v>0</v>
      </c>
      <c r="O363" s="210"/>
      <c r="P363" s="210"/>
      <c r="Q363" s="210"/>
      <c r="R363" s="137"/>
      <c r="T363" s="138"/>
      <c r="U363" s="135"/>
      <c r="V363" s="135"/>
      <c r="W363" s="139">
        <f>SUM(W364:W367)</f>
        <v>0</v>
      </c>
      <c r="X363" s="135"/>
      <c r="Y363" s="139">
        <f>SUM(Y364:Y367)</f>
        <v>0</v>
      </c>
      <c r="Z363" s="135"/>
      <c r="AA363" s="140">
        <f>SUM(AA364:AA367)</f>
        <v>0</v>
      </c>
      <c r="AR363" s="141" t="s">
        <v>162</v>
      </c>
      <c r="AT363" s="142" t="s">
        <v>74</v>
      </c>
      <c r="AU363" s="142" t="s">
        <v>75</v>
      </c>
      <c r="AY363" s="141" t="s">
        <v>157</v>
      </c>
      <c r="BK363" s="143">
        <f>SUM(BK364:BK367)</f>
        <v>0</v>
      </c>
    </row>
    <row r="364" spans="2:65" s="1" customFormat="1" ht="25.5" customHeight="1">
      <c r="B364" s="145"/>
      <c r="C364" s="146">
        <v>205</v>
      </c>
      <c r="D364" s="146" t="s">
        <v>158</v>
      </c>
      <c r="E364" s="147" t="s">
        <v>963</v>
      </c>
      <c r="F364" s="220" t="s">
        <v>964</v>
      </c>
      <c r="G364" s="220"/>
      <c r="H364" s="220"/>
      <c r="I364" s="220"/>
      <c r="J364" s="148" t="s">
        <v>965</v>
      </c>
      <c r="K364" s="149">
        <v>1</v>
      </c>
      <c r="L364" s="221"/>
      <c r="M364" s="221"/>
      <c r="N364" s="221">
        <f>ROUND(L364*K364,3)</f>
        <v>0</v>
      </c>
      <c r="O364" s="221"/>
      <c r="P364" s="221"/>
      <c r="Q364" s="221"/>
      <c r="R364" s="150"/>
      <c r="T364" s="151" t="s">
        <v>5</v>
      </c>
      <c r="U364" s="41" t="s">
        <v>42</v>
      </c>
      <c r="V364" s="152">
        <v>0</v>
      </c>
      <c r="W364" s="152">
        <f>V364*K364</f>
        <v>0</v>
      </c>
      <c r="X364" s="152">
        <v>0</v>
      </c>
      <c r="Y364" s="152">
        <f>X364*K364</f>
        <v>0</v>
      </c>
      <c r="Z364" s="152">
        <v>0</v>
      </c>
      <c r="AA364" s="153">
        <f>Z364*K364</f>
        <v>0</v>
      </c>
      <c r="AR364" s="19" t="s">
        <v>961</v>
      </c>
      <c r="AT364" s="19" t="s">
        <v>158</v>
      </c>
      <c r="AU364" s="19" t="s">
        <v>82</v>
      </c>
      <c r="AY364" s="19" t="s">
        <v>157</v>
      </c>
      <c r="BE364" s="154">
        <f>IF(U364="základná",N364,0)</f>
        <v>0</v>
      </c>
      <c r="BF364" s="154">
        <f>IF(U364="znížená",N364,0)</f>
        <v>0</v>
      </c>
      <c r="BG364" s="154">
        <f>IF(U364="zákl. prenesená",N364,0)</f>
        <v>0</v>
      </c>
      <c r="BH364" s="154">
        <f>IF(U364="zníž. prenesená",N364,0)</f>
        <v>0</v>
      </c>
      <c r="BI364" s="154">
        <f>IF(U364="nulová",N364,0)</f>
        <v>0</v>
      </c>
      <c r="BJ364" s="19" t="s">
        <v>87</v>
      </c>
      <c r="BK364" s="155">
        <f>ROUND(L364*K364,3)</f>
        <v>0</v>
      </c>
      <c r="BL364" s="19" t="s">
        <v>961</v>
      </c>
      <c r="BM364" s="19" t="s">
        <v>966</v>
      </c>
    </row>
    <row r="365" spans="2:65" s="1" customFormat="1" ht="25.5" customHeight="1">
      <c r="B365" s="145"/>
      <c r="C365" s="146">
        <v>206</v>
      </c>
      <c r="D365" s="146" t="s">
        <v>158</v>
      </c>
      <c r="E365" s="147" t="s">
        <v>967</v>
      </c>
      <c r="F365" s="220" t="s">
        <v>968</v>
      </c>
      <c r="G365" s="220"/>
      <c r="H365" s="220"/>
      <c r="I365" s="220"/>
      <c r="J365" s="148" t="s">
        <v>965</v>
      </c>
      <c r="K365" s="149">
        <v>1</v>
      </c>
      <c r="L365" s="221"/>
      <c r="M365" s="221"/>
      <c r="N365" s="221">
        <f>ROUND(L365*K365,3)</f>
        <v>0</v>
      </c>
      <c r="O365" s="221"/>
      <c r="P365" s="221"/>
      <c r="Q365" s="221"/>
      <c r="R365" s="150"/>
      <c r="T365" s="151" t="s">
        <v>5</v>
      </c>
      <c r="U365" s="41" t="s">
        <v>42</v>
      </c>
      <c r="V365" s="152">
        <v>0</v>
      </c>
      <c r="W365" s="152">
        <f>V365*K365</f>
        <v>0</v>
      </c>
      <c r="X365" s="152">
        <v>0</v>
      </c>
      <c r="Y365" s="152">
        <f>X365*K365</f>
        <v>0</v>
      </c>
      <c r="Z365" s="152">
        <v>0</v>
      </c>
      <c r="AA365" s="153">
        <f>Z365*K365</f>
        <v>0</v>
      </c>
      <c r="AR365" s="19" t="s">
        <v>961</v>
      </c>
      <c r="AT365" s="19" t="s">
        <v>158</v>
      </c>
      <c r="AU365" s="19" t="s">
        <v>82</v>
      </c>
      <c r="AY365" s="19" t="s">
        <v>157</v>
      </c>
      <c r="BE365" s="154">
        <f>IF(U365="základná",N365,0)</f>
        <v>0</v>
      </c>
      <c r="BF365" s="154">
        <f>IF(U365="znížená",N365,0)</f>
        <v>0</v>
      </c>
      <c r="BG365" s="154">
        <f>IF(U365="zákl. prenesená",N365,0)</f>
        <v>0</v>
      </c>
      <c r="BH365" s="154">
        <f>IF(U365="zníž. prenesená",N365,0)</f>
        <v>0</v>
      </c>
      <c r="BI365" s="154">
        <f>IF(U365="nulová",N365,0)</f>
        <v>0</v>
      </c>
      <c r="BJ365" s="19" t="s">
        <v>87</v>
      </c>
      <c r="BK365" s="155">
        <f>ROUND(L365*K365,3)</f>
        <v>0</v>
      </c>
      <c r="BL365" s="19" t="s">
        <v>961</v>
      </c>
      <c r="BM365" s="19" t="s">
        <v>969</v>
      </c>
    </row>
    <row r="366" spans="2:65" s="1" customFormat="1" ht="25.5" customHeight="1">
      <c r="B366" s="145"/>
      <c r="C366" s="146">
        <v>207</v>
      </c>
      <c r="D366" s="146" t="s">
        <v>158</v>
      </c>
      <c r="E366" s="147" t="s">
        <v>970</v>
      </c>
      <c r="F366" s="220" t="s">
        <v>971</v>
      </c>
      <c r="G366" s="220"/>
      <c r="H366" s="220"/>
      <c r="I366" s="220"/>
      <c r="J366" s="148" t="s">
        <v>965</v>
      </c>
      <c r="K366" s="149">
        <v>1</v>
      </c>
      <c r="L366" s="221"/>
      <c r="M366" s="221"/>
      <c r="N366" s="221">
        <f>ROUND(L366*K366,3)</f>
        <v>0</v>
      </c>
      <c r="O366" s="221"/>
      <c r="P366" s="221"/>
      <c r="Q366" s="221"/>
      <c r="R366" s="150"/>
      <c r="T366" s="151" t="s">
        <v>5</v>
      </c>
      <c r="U366" s="41" t="s">
        <v>42</v>
      </c>
      <c r="V366" s="152">
        <v>0</v>
      </c>
      <c r="W366" s="152">
        <f>V366*K366</f>
        <v>0</v>
      </c>
      <c r="X366" s="152">
        <v>0</v>
      </c>
      <c r="Y366" s="152">
        <f>X366*K366</f>
        <v>0</v>
      </c>
      <c r="Z366" s="152">
        <v>0</v>
      </c>
      <c r="AA366" s="153">
        <f>Z366*K366</f>
        <v>0</v>
      </c>
      <c r="AR366" s="19" t="s">
        <v>961</v>
      </c>
      <c r="AT366" s="19" t="s">
        <v>158</v>
      </c>
      <c r="AU366" s="19" t="s">
        <v>82</v>
      </c>
      <c r="AY366" s="19" t="s">
        <v>157</v>
      </c>
      <c r="BE366" s="154">
        <f>IF(U366="základná",N366,0)</f>
        <v>0</v>
      </c>
      <c r="BF366" s="154">
        <f>IF(U366="znížená",N366,0)</f>
        <v>0</v>
      </c>
      <c r="BG366" s="154">
        <f>IF(U366="zákl. prenesená",N366,0)</f>
        <v>0</v>
      </c>
      <c r="BH366" s="154">
        <f>IF(U366="zníž. prenesená",N366,0)</f>
        <v>0</v>
      </c>
      <c r="BI366" s="154">
        <f>IF(U366="nulová",N366,0)</f>
        <v>0</v>
      </c>
      <c r="BJ366" s="19" t="s">
        <v>87</v>
      </c>
      <c r="BK366" s="155">
        <f>ROUND(L366*K366,3)</f>
        <v>0</v>
      </c>
      <c r="BL366" s="19" t="s">
        <v>961</v>
      </c>
      <c r="BM366" s="19" t="s">
        <v>972</v>
      </c>
    </row>
    <row r="367" spans="2:65" s="1" customFormat="1" ht="25.5" customHeight="1">
      <c r="B367" s="145"/>
      <c r="C367" s="146">
        <v>208</v>
      </c>
      <c r="D367" s="146" t="s">
        <v>158</v>
      </c>
      <c r="E367" s="147" t="s">
        <v>973</v>
      </c>
      <c r="F367" s="220" t="s">
        <v>974</v>
      </c>
      <c r="G367" s="220"/>
      <c r="H367" s="220"/>
      <c r="I367" s="220"/>
      <c r="J367" s="148" t="s">
        <v>965</v>
      </c>
      <c r="K367" s="149">
        <v>1</v>
      </c>
      <c r="L367" s="221"/>
      <c r="M367" s="221"/>
      <c r="N367" s="221">
        <f>ROUND(L367*K367,3)</f>
        <v>0</v>
      </c>
      <c r="O367" s="221"/>
      <c r="P367" s="221"/>
      <c r="Q367" s="221"/>
      <c r="R367" s="150"/>
      <c r="T367" s="151" t="s">
        <v>5</v>
      </c>
      <c r="U367" s="160" t="s">
        <v>42</v>
      </c>
      <c r="V367" s="161">
        <v>0</v>
      </c>
      <c r="W367" s="161">
        <f>V367*K367</f>
        <v>0</v>
      </c>
      <c r="X367" s="161">
        <v>0</v>
      </c>
      <c r="Y367" s="161">
        <f>X367*K367</f>
        <v>0</v>
      </c>
      <c r="Z367" s="161">
        <v>0</v>
      </c>
      <c r="AA367" s="162">
        <f>Z367*K367</f>
        <v>0</v>
      </c>
      <c r="AR367" s="19" t="s">
        <v>961</v>
      </c>
      <c r="AT367" s="19" t="s">
        <v>158</v>
      </c>
      <c r="AU367" s="19" t="s">
        <v>82</v>
      </c>
      <c r="AY367" s="19" t="s">
        <v>157</v>
      </c>
      <c r="BE367" s="154">
        <f>IF(U367="základná",N367,0)</f>
        <v>0</v>
      </c>
      <c r="BF367" s="154">
        <f>IF(U367="znížená",N367,0)</f>
        <v>0</v>
      </c>
      <c r="BG367" s="154">
        <f>IF(U367="zákl. prenesená",N367,0)</f>
        <v>0</v>
      </c>
      <c r="BH367" s="154">
        <f>IF(U367="zníž. prenesená",N367,0)</f>
        <v>0</v>
      </c>
      <c r="BI367" s="154">
        <f>IF(U367="nulová",N367,0)</f>
        <v>0</v>
      </c>
      <c r="BJ367" s="19" t="s">
        <v>87</v>
      </c>
      <c r="BK367" s="155">
        <f>ROUND(L367*K367,3)</f>
        <v>0</v>
      </c>
      <c r="BL367" s="19" t="s">
        <v>961</v>
      </c>
      <c r="BM367" s="19" t="s">
        <v>975</v>
      </c>
    </row>
    <row r="368" spans="2:65" s="1" customFormat="1" ht="6.95" customHeight="1">
      <c r="B368" s="56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8"/>
    </row>
  </sheetData>
  <mergeCells count="726"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H33:J33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0:Q110"/>
    <mergeCell ref="N111:Q111"/>
    <mergeCell ref="N113:Q113"/>
    <mergeCell ref="N115:Q115"/>
    <mergeCell ref="L117:Q117"/>
    <mergeCell ref="C123:Q123"/>
    <mergeCell ref="P112:Q112"/>
    <mergeCell ref="F125:P125"/>
    <mergeCell ref="F126:P126"/>
    <mergeCell ref="F127:P127"/>
    <mergeCell ref="M129:P129"/>
    <mergeCell ref="M131:Q131"/>
    <mergeCell ref="M132:Q132"/>
    <mergeCell ref="F134:I134"/>
    <mergeCell ref="L134:M134"/>
    <mergeCell ref="N134:Q134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18:I218"/>
    <mergeCell ref="L218:M218"/>
    <mergeCell ref="N218:Q218"/>
    <mergeCell ref="N217:Q217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8:I238"/>
    <mergeCell ref="L238:M238"/>
    <mergeCell ref="N238:Q238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3:I243"/>
    <mergeCell ref="L243:M243"/>
    <mergeCell ref="N243:Q243"/>
    <mergeCell ref="F244:I244"/>
    <mergeCell ref="L244:M244"/>
    <mergeCell ref="N244:Q244"/>
    <mergeCell ref="F245:I245"/>
    <mergeCell ref="L245:M245"/>
    <mergeCell ref="N245:Q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50:I250"/>
    <mergeCell ref="L250:M250"/>
    <mergeCell ref="N250:Q250"/>
    <mergeCell ref="F251:I251"/>
    <mergeCell ref="L251:M251"/>
    <mergeCell ref="N251:Q251"/>
    <mergeCell ref="F253:I253"/>
    <mergeCell ref="L253:M253"/>
    <mergeCell ref="N253:Q253"/>
    <mergeCell ref="F254:I254"/>
    <mergeCell ref="L254:M254"/>
    <mergeCell ref="N254:Q254"/>
    <mergeCell ref="F255:I255"/>
    <mergeCell ref="L255:M255"/>
    <mergeCell ref="N255:Q255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2:I262"/>
    <mergeCell ref="L262:M262"/>
    <mergeCell ref="N262:Q262"/>
    <mergeCell ref="F263:I263"/>
    <mergeCell ref="L263:M263"/>
    <mergeCell ref="N263:Q263"/>
    <mergeCell ref="F264:I264"/>
    <mergeCell ref="L264:M264"/>
    <mergeCell ref="N264:Q264"/>
    <mergeCell ref="F265:I265"/>
    <mergeCell ref="L265:M265"/>
    <mergeCell ref="N265:Q265"/>
    <mergeCell ref="F266:I266"/>
    <mergeCell ref="L266:M266"/>
    <mergeCell ref="N266:Q266"/>
    <mergeCell ref="F267:I267"/>
    <mergeCell ref="L267:M267"/>
    <mergeCell ref="N267:Q267"/>
    <mergeCell ref="F268:I268"/>
    <mergeCell ref="L268:M268"/>
    <mergeCell ref="N268:Q268"/>
    <mergeCell ref="F269:I269"/>
    <mergeCell ref="L269:M269"/>
    <mergeCell ref="N269:Q269"/>
    <mergeCell ref="F271:I271"/>
    <mergeCell ref="L271:M271"/>
    <mergeCell ref="N271:Q271"/>
    <mergeCell ref="F272:I272"/>
    <mergeCell ref="L272:M272"/>
    <mergeCell ref="N272:Q272"/>
    <mergeCell ref="F273:I273"/>
    <mergeCell ref="L273:M273"/>
    <mergeCell ref="N273:Q273"/>
    <mergeCell ref="F275:I275"/>
    <mergeCell ref="L275:M275"/>
    <mergeCell ref="N275:Q275"/>
    <mergeCell ref="F276:I276"/>
    <mergeCell ref="L276:M276"/>
    <mergeCell ref="N276:Q276"/>
    <mergeCell ref="F277:I277"/>
    <mergeCell ref="L277:M277"/>
    <mergeCell ref="N277:Q277"/>
    <mergeCell ref="F279:I279"/>
    <mergeCell ref="L279:M279"/>
    <mergeCell ref="N279:Q279"/>
    <mergeCell ref="F280:I280"/>
    <mergeCell ref="L280:M280"/>
    <mergeCell ref="N280:Q280"/>
    <mergeCell ref="F281:I281"/>
    <mergeCell ref="L281:M281"/>
    <mergeCell ref="N281:Q281"/>
    <mergeCell ref="F282:I282"/>
    <mergeCell ref="L282:M282"/>
    <mergeCell ref="N282:Q282"/>
    <mergeCell ref="F283:I283"/>
    <mergeCell ref="L283:M283"/>
    <mergeCell ref="N283:Q283"/>
    <mergeCell ref="F284:I284"/>
    <mergeCell ref="L284:M284"/>
    <mergeCell ref="N284:Q284"/>
    <mergeCell ref="F285:I285"/>
    <mergeCell ref="L285:M285"/>
    <mergeCell ref="N285:Q285"/>
    <mergeCell ref="F286:I286"/>
    <mergeCell ref="L286:M286"/>
    <mergeCell ref="N286:Q286"/>
    <mergeCell ref="F287:I287"/>
    <mergeCell ref="L287:M287"/>
    <mergeCell ref="N287:Q287"/>
    <mergeCell ref="F288:I288"/>
    <mergeCell ref="L288:M288"/>
    <mergeCell ref="N288:Q288"/>
    <mergeCell ref="F289:I289"/>
    <mergeCell ref="L289:M289"/>
    <mergeCell ref="N289:Q289"/>
    <mergeCell ref="F290:I290"/>
    <mergeCell ref="L290:M290"/>
    <mergeCell ref="N290:Q290"/>
    <mergeCell ref="F291:I291"/>
    <mergeCell ref="L291:M291"/>
    <mergeCell ref="N291:Q291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295:I295"/>
    <mergeCell ref="L295:M295"/>
    <mergeCell ref="N295:Q295"/>
    <mergeCell ref="F296:I296"/>
    <mergeCell ref="L296:M296"/>
    <mergeCell ref="N296:Q296"/>
    <mergeCell ref="F297:I297"/>
    <mergeCell ref="L297:M297"/>
    <mergeCell ref="N297:Q297"/>
    <mergeCell ref="F298:I298"/>
    <mergeCell ref="L298:M298"/>
    <mergeCell ref="N298:Q298"/>
    <mergeCell ref="F299:I299"/>
    <mergeCell ref="L299:M299"/>
    <mergeCell ref="N299:Q299"/>
    <mergeCell ref="F300:I300"/>
    <mergeCell ref="L300:M300"/>
    <mergeCell ref="N300:Q300"/>
    <mergeCell ref="F301:I301"/>
    <mergeCell ref="L301:M301"/>
    <mergeCell ref="N301:Q301"/>
    <mergeCell ref="F302:I302"/>
    <mergeCell ref="L302:M302"/>
    <mergeCell ref="N302:Q302"/>
    <mergeCell ref="F303:I303"/>
    <mergeCell ref="L303:M303"/>
    <mergeCell ref="N303:Q303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F312:I312"/>
    <mergeCell ref="L312:M312"/>
    <mergeCell ref="N312:Q312"/>
    <mergeCell ref="F314:I314"/>
    <mergeCell ref="L314:M314"/>
    <mergeCell ref="N314:Q314"/>
    <mergeCell ref="F315:I315"/>
    <mergeCell ref="L315:M315"/>
    <mergeCell ref="N315:Q315"/>
    <mergeCell ref="N313:Q313"/>
    <mergeCell ref="F316:I316"/>
    <mergeCell ref="L316:M316"/>
    <mergeCell ref="N316:Q316"/>
    <mergeCell ref="F317:I317"/>
    <mergeCell ref="L317:M317"/>
    <mergeCell ref="N317:Q317"/>
    <mergeCell ref="F318:I318"/>
    <mergeCell ref="L318:M318"/>
    <mergeCell ref="N318:Q318"/>
    <mergeCell ref="F319:I319"/>
    <mergeCell ref="L319:M319"/>
    <mergeCell ref="N319:Q319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25:I325"/>
    <mergeCell ref="L325:M325"/>
    <mergeCell ref="N325:Q325"/>
    <mergeCell ref="F326:I326"/>
    <mergeCell ref="L326:M326"/>
    <mergeCell ref="N326:Q326"/>
    <mergeCell ref="F327:I327"/>
    <mergeCell ref="L327:M327"/>
    <mergeCell ref="N327:Q327"/>
    <mergeCell ref="F329:I329"/>
    <mergeCell ref="L329:M329"/>
    <mergeCell ref="N329:Q329"/>
    <mergeCell ref="F330:I330"/>
    <mergeCell ref="L330:M330"/>
    <mergeCell ref="N330:Q330"/>
    <mergeCell ref="F331:I331"/>
    <mergeCell ref="L331:M331"/>
    <mergeCell ref="N331:Q331"/>
    <mergeCell ref="F332:I332"/>
    <mergeCell ref="L332:M332"/>
    <mergeCell ref="N332:Q332"/>
    <mergeCell ref="F333:I333"/>
    <mergeCell ref="L333:M333"/>
    <mergeCell ref="N333:Q333"/>
    <mergeCell ref="F334:I334"/>
    <mergeCell ref="L334:M334"/>
    <mergeCell ref="N334:Q334"/>
    <mergeCell ref="F335:I335"/>
    <mergeCell ref="L335:M335"/>
    <mergeCell ref="N335:Q335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39:I339"/>
    <mergeCell ref="L339:M339"/>
    <mergeCell ref="N339:Q339"/>
    <mergeCell ref="F340:I340"/>
    <mergeCell ref="L340:M340"/>
    <mergeCell ref="N340:Q340"/>
    <mergeCell ref="F341:I341"/>
    <mergeCell ref="L341:M341"/>
    <mergeCell ref="N341:Q341"/>
    <mergeCell ref="F342:I342"/>
    <mergeCell ref="L342:M342"/>
    <mergeCell ref="N342:Q342"/>
    <mergeCell ref="F343:I343"/>
    <mergeCell ref="L343:M343"/>
    <mergeCell ref="N343:Q343"/>
    <mergeCell ref="F345:I345"/>
    <mergeCell ref="L345:M345"/>
    <mergeCell ref="N345:Q345"/>
    <mergeCell ref="F346:I346"/>
    <mergeCell ref="L346:M346"/>
    <mergeCell ref="N346:Q346"/>
    <mergeCell ref="F347:I347"/>
    <mergeCell ref="L347:M347"/>
    <mergeCell ref="N347:Q347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N356:Q356"/>
    <mergeCell ref="F357:I357"/>
    <mergeCell ref="L357:M357"/>
    <mergeCell ref="N357:Q357"/>
    <mergeCell ref="F351:I351"/>
    <mergeCell ref="L351:M351"/>
    <mergeCell ref="N351:Q351"/>
    <mergeCell ref="F353:I353"/>
    <mergeCell ref="L353:M353"/>
    <mergeCell ref="N353:Q353"/>
    <mergeCell ref="F354:I354"/>
    <mergeCell ref="L354:M354"/>
    <mergeCell ref="N354:Q354"/>
    <mergeCell ref="F355:I355"/>
    <mergeCell ref="L355:M355"/>
    <mergeCell ref="N355:Q355"/>
    <mergeCell ref="F356:I356"/>
    <mergeCell ref="L356:M356"/>
    <mergeCell ref="F365:I365"/>
    <mergeCell ref="L365:M365"/>
    <mergeCell ref="N365:Q365"/>
    <mergeCell ref="F366:I366"/>
    <mergeCell ref="L366:M366"/>
    <mergeCell ref="N366:Q366"/>
    <mergeCell ref="F367:I367"/>
    <mergeCell ref="L367:M367"/>
    <mergeCell ref="N367:Q367"/>
    <mergeCell ref="F358:I358"/>
    <mergeCell ref="L358:M358"/>
    <mergeCell ref="N358:Q358"/>
    <mergeCell ref="F360:I360"/>
    <mergeCell ref="L360:M360"/>
    <mergeCell ref="N360:Q360"/>
    <mergeCell ref="F364:I364"/>
    <mergeCell ref="L364:M364"/>
    <mergeCell ref="N364:Q364"/>
    <mergeCell ref="N361:Q361"/>
    <mergeCell ref="F362:I362"/>
    <mergeCell ref="L362:M362"/>
    <mergeCell ref="N362:Q362"/>
    <mergeCell ref="N328:Q328"/>
    <mergeCell ref="N344:Q344"/>
    <mergeCell ref="N352:Q352"/>
    <mergeCell ref="N359:Q359"/>
    <mergeCell ref="N363:Q363"/>
    <mergeCell ref="H1:K1"/>
    <mergeCell ref="S2:AC2"/>
    <mergeCell ref="N231:Q231"/>
    <mergeCell ref="N237:Q237"/>
    <mergeCell ref="N249:Q249"/>
    <mergeCell ref="N252:Q252"/>
    <mergeCell ref="N261:Q261"/>
    <mergeCell ref="N270:Q270"/>
    <mergeCell ref="N274:Q274"/>
    <mergeCell ref="N278:Q278"/>
    <mergeCell ref="N304:Q304"/>
    <mergeCell ref="N135:Q135"/>
    <mergeCell ref="N136:Q136"/>
    <mergeCell ref="N137:Q137"/>
    <mergeCell ref="N149:Q149"/>
    <mergeCell ref="N154:Q154"/>
    <mergeCell ref="N181:Q181"/>
    <mergeCell ref="N214:Q214"/>
    <mergeCell ref="N216:Q216"/>
  </mergeCells>
  <hyperlinks>
    <hyperlink ref="F1:G1" location="C2" display="1) Krycí list rozpočtu"/>
    <hyperlink ref="H1:K1" location="C87" display="2) Rekapitulácia rozpočtu"/>
    <hyperlink ref="L1" location="C13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96"/>
  <sheetViews>
    <sheetView showGridLines="0" workbookViewId="0">
      <pane ySplit="1" topLeftCell="A178" activePane="bottomLeft" state="frozen"/>
      <selection pane="bottomLeft" activeCell="L117" sqref="L117:M19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11" t="s">
        <v>103</v>
      </c>
      <c r="I1" s="211"/>
      <c r="J1" s="211"/>
      <c r="K1" s="211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168" t="s">
        <v>8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T2" s="19" t="s">
        <v>91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95" t="s">
        <v>107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4" t="str">
        <f>'Rekapitulácia stavby'!K6</f>
        <v>Ústav anatómie LF UPJŠ, Šrobárova 2, Košice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5"/>
      <c r="R6" s="24"/>
    </row>
    <row r="7" spans="1:66" ht="25.35" customHeight="1">
      <c r="B7" s="23"/>
      <c r="C7" s="25"/>
      <c r="D7" s="29" t="s">
        <v>108</v>
      </c>
      <c r="E7" s="25"/>
      <c r="F7" s="224" t="s">
        <v>109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205" t="s">
        <v>976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7" t="str">
        <f>'Rekapitulácia stavby'!AN8</f>
        <v>21. 6. 2018</v>
      </c>
      <c r="P10" s="227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04" t="str">
        <f>IF('Rekapitulácia stavby'!AN10="","",'Rekapitulácia stavby'!AN10)</f>
        <v/>
      </c>
      <c r="P12" s="204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>UPJŠ v Košiciach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204" t="str">
        <f>IF('Rekapitulácia stavby'!AN11="","",'Rekapitulácia stavby'!AN11)</f>
        <v/>
      </c>
      <c r="P13" s="204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04" t="str">
        <f>IF('Rekapitulácia stavby'!AN13="","",'Rekapitulácia stavby'!AN13)</f>
        <v/>
      </c>
      <c r="P15" s="204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204" t="str">
        <f>IF('Rekapitulácia stavby'!AN14="","",'Rekapitulácia stavby'!AN14)</f>
        <v/>
      </c>
      <c r="P16" s="204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04" t="str">
        <f>IF('Rekapitulácia stavby'!AN16="","",'Rekapitulácia stavby'!AN16)</f>
        <v/>
      </c>
      <c r="P18" s="204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>Ing.Slávka Antalová, Košice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204" t="str">
        <f>IF('Rekapitulácia stavby'!AN17="","",'Rekapitulácia stavby'!AN17)</f>
        <v/>
      </c>
      <c r="P19" s="204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04" t="s">
        <v>5</v>
      </c>
      <c r="P21" s="204"/>
      <c r="Q21" s="33"/>
      <c r="R21" s="34"/>
    </row>
    <row r="22" spans="2:18" s="1" customFormat="1" ht="18" customHeight="1">
      <c r="B22" s="32"/>
      <c r="C22" s="33"/>
      <c r="D22" s="33"/>
      <c r="E22" s="27" t="s">
        <v>977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204" t="s">
        <v>5</v>
      </c>
      <c r="P22" s="204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206" t="s">
        <v>5</v>
      </c>
      <c r="F25" s="206"/>
      <c r="G25" s="206"/>
      <c r="H25" s="206"/>
      <c r="I25" s="206"/>
      <c r="J25" s="206"/>
      <c r="K25" s="206"/>
      <c r="L25" s="206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72">
        <f>N89</f>
        <v>0</v>
      </c>
      <c r="N28" s="172"/>
      <c r="O28" s="172"/>
      <c r="P28" s="172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72">
        <f>N94</f>
        <v>0</v>
      </c>
      <c r="N29" s="172"/>
      <c r="O29" s="172"/>
      <c r="P29" s="172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39">
        <f>ROUND(M28+M29,2)</f>
        <v>0</v>
      </c>
      <c r="N31" s="226"/>
      <c r="O31" s="226"/>
      <c r="P31" s="226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38">
        <f>ROUND((SUM(BE94:BE95)+SUM(BE114:BE195)), 2)</f>
        <v>0</v>
      </c>
      <c r="I33" s="226"/>
      <c r="J33" s="226"/>
      <c r="K33" s="33"/>
      <c r="L33" s="33"/>
      <c r="M33" s="238">
        <f>ROUND(ROUND((SUM(BE94:BE95)+SUM(BE114:BE195)), 2)*F33, 2)</f>
        <v>0</v>
      </c>
      <c r="N33" s="226"/>
      <c r="O33" s="226"/>
      <c r="P33" s="226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38">
        <f>ROUND((SUM(BF94:BF95)+SUM(BF114:BF195)), 2)</f>
        <v>0</v>
      </c>
      <c r="I34" s="226"/>
      <c r="J34" s="226"/>
      <c r="K34" s="33"/>
      <c r="L34" s="33"/>
      <c r="M34" s="238">
        <f>ROUND(ROUND((SUM(BF94:BF95)+SUM(BF114:BF195)), 2)*F34, 2)</f>
        <v>0</v>
      </c>
      <c r="N34" s="226"/>
      <c r="O34" s="226"/>
      <c r="P34" s="226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38">
        <f>ROUND((SUM(BG94:BG95)+SUM(BG114:BG195)), 2)</f>
        <v>0</v>
      </c>
      <c r="I35" s="226"/>
      <c r="J35" s="226"/>
      <c r="K35" s="33"/>
      <c r="L35" s="33"/>
      <c r="M35" s="238">
        <v>0</v>
      </c>
      <c r="N35" s="226"/>
      <c r="O35" s="226"/>
      <c r="P35" s="226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38">
        <f>ROUND((SUM(BH94:BH95)+SUM(BH114:BH195)), 2)</f>
        <v>0</v>
      </c>
      <c r="I36" s="226"/>
      <c r="J36" s="226"/>
      <c r="K36" s="33"/>
      <c r="L36" s="33"/>
      <c r="M36" s="238">
        <v>0</v>
      </c>
      <c r="N36" s="226"/>
      <c r="O36" s="226"/>
      <c r="P36" s="226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38">
        <f>ROUND((SUM(BI94:BI95)+SUM(BI114:BI195)), 2)</f>
        <v>0</v>
      </c>
      <c r="I37" s="226"/>
      <c r="J37" s="226"/>
      <c r="K37" s="33"/>
      <c r="L37" s="33"/>
      <c r="M37" s="238">
        <v>0</v>
      </c>
      <c r="N37" s="226"/>
      <c r="O37" s="226"/>
      <c r="P37" s="226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34">
        <f>SUM(M31:M37)</f>
        <v>0</v>
      </c>
      <c r="M39" s="234"/>
      <c r="N39" s="234"/>
      <c r="O39" s="234"/>
      <c r="P39" s="235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95" t="s">
        <v>114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4" t="str">
        <f>F6</f>
        <v>Ústav anatómie LF UPJŠ, Šrobárova 2, Košice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4" t="s">
        <v>109</v>
      </c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97" t="str">
        <f>F8</f>
        <v>001.2 - 2. časť ELI</v>
      </c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7" t="str">
        <f>IF(O10="","",O10)</f>
        <v>21. 6. 2018</v>
      </c>
      <c r="N82" s="227"/>
      <c r="O82" s="227"/>
      <c r="P82" s="227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204" t="str">
        <f>E19</f>
        <v>Ing.Slávka Antalová, Košice</v>
      </c>
      <c r="N84" s="204"/>
      <c r="O84" s="204"/>
      <c r="P84" s="204"/>
      <c r="Q84" s="204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204" t="str">
        <f>E22</f>
        <v>Ing.Michal Hudák</v>
      </c>
      <c r="N85" s="204"/>
      <c r="O85" s="204"/>
      <c r="P85" s="204"/>
      <c r="Q85" s="204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36" t="s">
        <v>115</v>
      </c>
      <c r="D87" s="237"/>
      <c r="E87" s="237"/>
      <c r="F87" s="237"/>
      <c r="G87" s="237"/>
      <c r="H87" s="109"/>
      <c r="I87" s="109"/>
      <c r="J87" s="109"/>
      <c r="K87" s="109"/>
      <c r="L87" s="109"/>
      <c r="M87" s="109"/>
      <c r="N87" s="236" t="s">
        <v>116</v>
      </c>
      <c r="O87" s="237"/>
      <c r="P87" s="237"/>
      <c r="Q87" s="237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66">
        <f>N114</f>
        <v>0</v>
      </c>
      <c r="O89" s="232"/>
      <c r="P89" s="232"/>
      <c r="Q89" s="232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978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30">
        <f>N115</f>
        <v>0</v>
      </c>
      <c r="O90" s="231"/>
      <c r="P90" s="231"/>
      <c r="Q90" s="231"/>
      <c r="R90" s="121"/>
    </row>
    <row r="91" spans="2:47" s="8" customFormat="1" ht="19.899999999999999" customHeight="1">
      <c r="B91" s="122"/>
      <c r="C91" s="96"/>
      <c r="D91" s="123" t="s">
        <v>979</v>
      </c>
      <c r="E91" s="96"/>
      <c r="F91" s="96"/>
      <c r="G91" s="96"/>
      <c r="H91" s="96"/>
      <c r="I91" s="96"/>
      <c r="J91" s="96"/>
      <c r="K91" s="96"/>
      <c r="L91" s="96"/>
      <c r="M91" s="96"/>
      <c r="N91" s="170">
        <f>N116</f>
        <v>0</v>
      </c>
      <c r="O91" s="171"/>
      <c r="P91" s="171"/>
      <c r="Q91" s="171"/>
      <c r="R91" s="124"/>
    </row>
    <row r="92" spans="2:47" s="7" customFormat="1" ht="24.95" customHeight="1">
      <c r="B92" s="118"/>
      <c r="C92" s="119"/>
      <c r="D92" s="120" t="s">
        <v>140</v>
      </c>
      <c r="E92" s="119"/>
      <c r="F92" s="119"/>
      <c r="G92" s="119"/>
      <c r="H92" s="119"/>
      <c r="I92" s="119"/>
      <c r="J92" s="119"/>
      <c r="K92" s="119"/>
      <c r="L92" s="119"/>
      <c r="M92" s="119"/>
      <c r="N92" s="230">
        <f>N193</f>
        <v>0</v>
      </c>
      <c r="O92" s="231"/>
      <c r="P92" s="231"/>
      <c r="Q92" s="231"/>
      <c r="R92" s="121"/>
    </row>
    <row r="93" spans="2:47" s="1" customFormat="1" ht="21.75" customHeight="1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2:47" s="1" customFormat="1" ht="29.25" customHeight="1">
      <c r="B94" s="32"/>
      <c r="C94" s="117" t="s">
        <v>142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232">
        <v>0</v>
      </c>
      <c r="O94" s="233"/>
      <c r="P94" s="233"/>
      <c r="Q94" s="233"/>
      <c r="R94" s="34"/>
      <c r="T94" s="125"/>
      <c r="U94" s="126" t="s">
        <v>39</v>
      </c>
    </row>
    <row r="95" spans="2:47" s="1" customFormat="1" ht="18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2:47" s="1" customFormat="1" ht="29.25" customHeight="1">
      <c r="B96" s="32"/>
      <c r="C96" s="108" t="s">
        <v>101</v>
      </c>
      <c r="D96" s="109"/>
      <c r="E96" s="109"/>
      <c r="F96" s="109"/>
      <c r="G96" s="109"/>
      <c r="H96" s="109"/>
      <c r="I96" s="109"/>
      <c r="J96" s="109"/>
      <c r="K96" s="109"/>
      <c r="L96" s="167">
        <f>ROUND(SUM(N89+N94),2)</f>
        <v>0</v>
      </c>
      <c r="M96" s="167"/>
      <c r="N96" s="167"/>
      <c r="O96" s="167"/>
      <c r="P96" s="167"/>
      <c r="Q96" s="167"/>
      <c r="R96" s="34"/>
    </row>
    <row r="97" spans="2:18" s="1" customFormat="1" ht="6.95" customHeight="1"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8"/>
    </row>
    <row r="101" spans="2:18" s="1" customFormat="1" ht="6.95" customHeight="1"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1"/>
    </row>
    <row r="102" spans="2:18" s="1" customFormat="1" ht="36.950000000000003" customHeight="1">
      <c r="B102" s="32"/>
      <c r="C102" s="195" t="s">
        <v>143</v>
      </c>
      <c r="D102" s="226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26"/>
      <c r="P102" s="226"/>
      <c r="Q102" s="226"/>
      <c r="R102" s="34"/>
    </row>
    <row r="103" spans="2:18" s="1" customFormat="1" ht="6.95" customHeight="1">
      <c r="B103" s="32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4"/>
    </row>
    <row r="104" spans="2:18" s="1" customFormat="1" ht="30" customHeight="1">
      <c r="B104" s="32"/>
      <c r="C104" s="29" t="s">
        <v>15</v>
      </c>
      <c r="D104" s="33"/>
      <c r="E104" s="33"/>
      <c r="F104" s="224" t="str">
        <f>F6</f>
        <v>Ústav anatómie LF UPJŠ, Šrobárova 2, Košice</v>
      </c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33"/>
      <c r="R104" s="34"/>
    </row>
    <row r="105" spans="2:18" ht="30" customHeight="1">
      <c r="B105" s="23"/>
      <c r="C105" s="29" t="s">
        <v>108</v>
      </c>
      <c r="D105" s="25"/>
      <c r="E105" s="25"/>
      <c r="F105" s="224" t="s">
        <v>109</v>
      </c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25"/>
      <c r="R105" s="24"/>
    </row>
    <row r="106" spans="2:18" s="1" customFormat="1" ht="36.950000000000003" customHeight="1">
      <c r="B106" s="32"/>
      <c r="C106" s="66" t="s">
        <v>110</v>
      </c>
      <c r="D106" s="33"/>
      <c r="E106" s="33"/>
      <c r="F106" s="197" t="str">
        <f>F8</f>
        <v>001.2 - 2. časť ELI</v>
      </c>
      <c r="G106" s="226"/>
      <c r="H106" s="226"/>
      <c r="I106" s="226"/>
      <c r="J106" s="226"/>
      <c r="K106" s="226"/>
      <c r="L106" s="226"/>
      <c r="M106" s="226"/>
      <c r="N106" s="226"/>
      <c r="O106" s="226"/>
      <c r="P106" s="226"/>
      <c r="Q106" s="33"/>
      <c r="R106" s="34"/>
    </row>
    <row r="107" spans="2:18" s="1" customFormat="1" ht="6.95" customHeight="1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18" s="1" customFormat="1" ht="18" customHeight="1">
      <c r="B108" s="32"/>
      <c r="C108" s="29" t="s">
        <v>19</v>
      </c>
      <c r="D108" s="33"/>
      <c r="E108" s="33"/>
      <c r="F108" s="27" t="str">
        <f>F10</f>
        <v>Košice</v>
      </c>
      <c r="G108" s="33"/>
      <c r="H108" s="33"/>
      <c r="I108" s="33"/>
      <c r="J108" s="33"/>
      <c r="K108" s="29" t="s">
        <v>21</v>
      </c>
      <c r="L108" s="33"/>
      <c r="M108" s="227" t="str">
        <f>IF(O10="","",O10)</f>
        <v>21. 6. 2018</v>
      </c>
      <c r="N108" s="227"/>
      <c r="O108" s="227"/>
      <c r="P108" s="227"/>
      <c r="Q108" s="33"/>
      <c r="R108" s="34"/>
    </row>
    <row r="109" spans="2:18" s="1" customFormat="1" ht="6.95" customHeight="1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18" s="1" customFormat="1" ht="15">
      <c r="B110" s="32"/>
      <c r="C110" s="29" t="s">
        <v>23</v>
      </c>
      <c r="D110" s="33"/>
      <c r="E110" s="33"/>
      <c r="F110" s="27" t="str">
        <f>E13</f>
        <v>UPJŠ v Košiciach</v>
      </c>
      <c r="G110" s="33"/>
      <c r="H110" s="33"/>
      <c r="I110" s="33"/>
      <c r="J110" s="33"/>
      <c r="K110" s="29" t="s">
        <v>29</v>
      </c>
      <c r="L110" s="33"/>
      <c r="M110" s="204" t="str">
        <f>E19</f>
        <v>Ing.Slávka Antalová, Košice</v>
      </c>
      <c r="N110" s="204"/>
      <c r="O110" s="204"/>
      <c r="P110" s="204"/>
      <c r="Q110" s="204"/>
      <c r="R110" s="34"/>
    </row>
    <row r="111" spans="2:18" s="1" customFormat="1" ht="14.45" customHeight="1">
      <c r="B111" s="32"/>
      <c r="C111" s="29" t="s">
        <v>27</v>
      </c>
      <c r="D111" s="33"/>
      <c r="E111" s="33"/>
      <c r="F111" s="27" t="str">
        <f>IF(E16="","",E16)</f>
        <v xml:space="preserve"> </v>
      </c>
      <c r="G111" s="33"/>
      <c r="H111" s="33"/>
      <c r="I111" s="33"/>
      <c r="J111" s="33"/>
      <c r="K111" s="29" t="s">
        <v>33</v>
      </c>
      <c r="L111" s="33"/>
      <c r="M111" s="204" t="str">
        <f>E22</f>
        <v>Ing.Michal Hudák</v>
      </c>
      <c r="N111" s="204"/>
      <c r="O111" s="204"/>
      <c r="P111" s="204"/>
      <c r="Q111" s="204"/>
      <c r="R111" s="34"/>
    </row>
    <row r="112" spans="2:18" s="1" customFormat="1" ht="10.3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9" customFormat="1" ht="29.25" customHeight="1">
      <c r="B113" s="127"/>
      <c r="C113" s="128" t="s">
        <v>144</v>
      </c>
      <c r="D113" s="129" t="s">
        <v>145</v>
      </c>
      <c r="E113" s="129" t="s">
        <v>57</v>
      </c>
      <c r="F113" s="228" t="s">
        <v>146</v>
      </c>
      <c r="G113" s="228"/>
      <c r="H113" s="228"/>
      <c r="I113" s="228"/>
      <c r="J113" s="129" t="s">
        <v>147</v>
      </c>
      <c r="K113" s="129" t="s">
        <v>148</v>
      </c>
      <c r="L113" s="228" t="s">
        <v>149</v>
      </c>
      <c r="M113" s="228"/>
      <c r="N113" s="228" t="s">
        <v>116</v>
      </c>
      <c r="O113" s="228"/>
      <c r="P113" s="228"/>
      <c r="Q113" s="229"/>
      <c r="R113" s="130"/>
      <c r="T113" s="73" t="s">
        <v>150</v>
      </c>
      <c r="U113" s="74" t="s">
        <v>39</v>
      </c>
      <c r="V113" s="74" t="s">
        <v>151</v>
      </c>
      <c r="W113" s="74" t="s">
        <v>152</v>
      </c>
      <c r="X113" s="74" t="s">
        <v>153</v>
      </c>
      <c r="Y113" s="74" t="s">
        <v>154</v>
      </c>
      <c r="Z113" s="74" t="s">
        <v>155</v>
      </c>
      <c r="AA113" s="75" t="s">
        <v>156</v>
      </c>
    </row>
    <row r="114" spans="2:65" s="1" customFormat="1" ht="29.25" customHeight="1">
      <c r="B114" s="32"/>
      <c r="C114" s="77" t="s">
        <v>112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212">
        <f>BK114</f>
        <v>0</v>
      </c>
      <c r="O114" s="213"/>
      <c r="P114" s="213"/>
      <c r="Q114" s="213"/>
      <c r="R114" s="34"/>
      <c r="T114" s="76"/>
      <c r="U114" s="48"/>
      <c r="V114" s="48"/>
      <c r="W114" s="131">
        <f>W115+W193</f>
        <v>0</v>
      </c>
      <c r="X114" s="48"/>
      <c r="Y114" s="131">
        <f>Y115+Y193</f>
        <v>0.31617000000000006</v>
      </c>
      <c r="Z114" s="48"/>
      <c r="AA114" s="132">
        <f>AA115+AA193</f>
        <v>0</v>
      </c>
      <c r="AT114" s="19" t="s">
        <v>74</v>
      </c>
      <c r="AU114" s="19" t="s">
        <v>118</v>
      </c>
      <c r="BK114" s="133">
        <f>BK115+BK193</f>
        <v>0</v>
      </c>
    </row>
    <row r="115" spans="2:65" s="10" customFormat="1" ht="37.35" customHeight="1">
      <c r="B115" s="134"/>
      <c r="C115" s="135"/>
      <c r="D115" s="136" t="s">
        <v>978</v>
      </c>
      <c r="E115" s="136"/>
      <c r="F115" s="136"/>
      <c r="G115" s="136"/>
      <c r="H115" s="136"/>
      <c r="I115" s="136"/>
      <c r="J115" s="136"/>
      <c r="K115" s="136"/>
      <c r="L115" s="136"/>
      <c r="M115" s="136"/>
      <c r="N115" s="214">
        <f>BK115</f>
        <v>0</v>
      </c>
      <c r="O115" s="215"/>
      <c r="P115" s="215"/>
      <c r="Q115" s="215"/>
      <c r="R115" s="137"/>
      <c r="T115" s="138"/>
      <c r="U115" s="135"/>
      <c r="V115" s="135"/>
      <c r="W115" s="139">
        <f>W116</f>
        <v>0</v>
      </c>
      <c r="X115" s="135"/>
      <c r="Y115" s="139">
        <f>Y116</f>
        <v>0.31617000000000006</v>
      </c>
      <c r="Z115" s="135"/>
      <c r="AA115" s="140">
        <f>AA116</f>
        <v>0</v>
      </c>
      <c r="AR115" s="141" t="s">
        <v>168</v>
      </c>
      <c r="AT115" s="142" t="s">
        <v>74</v>
      </c>
      <c r="AU115" s="142" t="s">
        <v>75</v>
      </c>
      <c r="AY115" s="141" t="s">
        <v>157</v>
      </c>
      <c r="BK115" s="143">
        <f>BK116</f>
        <v>0</v>
      </c>
    </row>
    <row r="116" spans="2:65" s="10" customFormat="1" ht="19.899999999999999" customHeight="1">
      <c r="B116" s="134"/>
      <c r="C116" s="135"/>
      <c r="D116" s="144" t="s">
        <v>979</v>
      </c>
      <c r="E116" s="144"/>
      <c r="F116" s="144"/>
      <c r="G116" s="144"/>
      <c r="H116" s="144"/>
      <c r="I116" s="144"/>
      <c r="J116" s="144"/>
      <c r="K116" s="144"/>
      <c r="L116" s="144"/>
      <c r="M116" s="144"/>
      <c r="N116" s="216">
        <f>BK116</f>
        <v>0</v>
      </c>
      <c r="O116" s="217"/>
      <c r="P116" s="217"/>
      <c r="Q116" s="217"/>
      <c r="R116" s="137"/>
      <c r="T116" s="138"/>
      <c r="U116" s="135"/>
      <c r="V116" s="135"/>
      <c r="W116" s="139">
        <f>SUM(W117:W192)</f>
        <v>0</v>
      </c>
      <c r="X116" s="135"/>
      <c r="Y116" s="139">
        <f>SUM(Y117:Y192)</f>
        <v>0.31617000000000006</v>
      </c>
      <c r="Z116" s="135"/>
      <c r="AA116" s="140">
        <f>SUM(AA117:AA192)</f>
        <v>0</v>
      </c>
      <c r="AR116" s="141" t="s">
        <v>168</v>
      </c>
      <c r="AT116" s="142" t="s">
        <v>74</v>
      </c>
      <c r="AU116" s="142" t="s">
        <v>82</v>
      </c>
      <c r="AY116" s="141" t="s">
        <v>157</v>
      </c>
      <c r="BK116" s="143">
        <f>SUM(BK117:BK192)</f>
        <v>0</v>
      </c>
    </row>
    <row r="117" spans="2:65" s="1" customFormat="1" ht="25.5" customHeight="1">
      <c r="B117" s="145"/>
      <c r="C117" s="146" t="s">
        <v>82</v>
      </c>
      <c r="D117" s="146" t="s">
        <v>158</v>
      </c>
      <c r="E117" s="147" t="s">
        <v>980</v>
      </c>
      <c r="F117" s="220" t="s">
        <v>981</v>
      </c>
      <c r="G117" s="220"/>
      <c r="H117" s="220"/>
      <c r="I117" s="220"/>
      <c r="J117" s="148" t="s">
        <v>166</v>
      </c>
      <c r="K117" s="149">
        <v>38</v>
      </c>
      <c r="L117" s="221"/>
      <c r="M117" s="221"/>
      <c r="N117" s="221">
        <f t="shared" ref="N117:N148" si="0">ROUND(L117*K117,3)</f>
        <v>0</v>
      </c>
      <c r="O117" s="221"/>
      <c r="P117" s="221"/>
      <c r="Q117" s="221"/>
      <c r="R117" s="150"/>
      <c r="T117" s="151" t="s">
        <v>5</v>
      </c>
      <c r="U117" s="41" t="s">
        <v>42</v>
      </c>
      <c r="V117" s="152">
        <v>0</v>
      </c>
      <c r="W117" s="152">
        <f t="shared" ref="W117:W148" si="1">V117*K117</f>
        <v>0</v>
      </c>
      <c r="X117" s="152">
        <v>0</v>
      </c>
      <c r="Y117" s="152">
        <f t="shared" ref="Y117:Y148" si="2">X117*K117</f>
        <v>0</v>
      </c>
      <c r="Z117" s="152">
        <v>0</v>
      </c>
      <c r="AA117" s="153">
        <f t="shared" ref="AA117:AA148" si="3">Z117*K117</f>
        <v>0</v>
      </c>
      <c r="AR117" s="19" t="s">
        <v>414</v>
      </c>
      <c r="AT117" s="19" t="s">
        <v>158</v>
      </c>
      <c r="AU117" s="19" t="s">
        <v>87</v>
      </c>
      <c r="AY117" s="19" t="s">
        <v>157</v>
      </c>
      <c r="BE117" s="154">
        <f t="shared" ref="BE117:BE148" si="4">IF(U117="základná",N117,0)</f>
        <v>0</v>
      </c>
      <c r="BF117" s="154">
        <f t="shared" ref="BF117:BF148" si="5">IF(U117="znížená",N117,0)</f>
        <v>0</v>
      </c>
      <c r="BG117" s="154">
        <f t="shared" ref="BG117:BG148" si="6">IF(U117="zákl. prenesená",N117,0)</f>
        <v>0</v>
      </c>
      <c r="BH117" s="154">
        <f t="shared" ref="BH117:BH148" si="7">IF(U117="zníž. prenesená",N117,0)</f>
        <v>0</v>
      </c>
      <c r="BI117" s="154">
        <f t="shared" ref="BI117:BI148" si="8">IF(U117="nulová",N117,0)</f>
        <v>0</v>
      </c>
      <c r="BJ117" s="19" t="s">
        <v>87</v>
      </c>
      <c r="BK117" s="155">
        <f t="shared" ref="BK117:BK148" si="9">ROUND(L117*K117,3)</f>
        <v>0</v>
      </c>
      <c r="BL117" s="19" t="s">
        <v>414</v>
      </c>
      <c r="BM117" s="19" t="s">
        <v>87</v>
      </c>
    </row>
    <row r="118" spans="2:65" s="1" customFormat="1" ht="16.5" customHeight="1">
      <c r="B118" s="145"/>
      <c r="C118" s="156" t="s">
        <v>87</v>
      </c>
      <c r="D118" s="156" t="s">
        <v>298</v>
      </c>
      <c r="E118" s="157" t="s">
        <v>982</v>
      </c>
      <c r="F118" s="222" t="s">
        <v>983</v>
      </c>
      <c r="G118" s="222"/>
      <c r="H118" s="222"/>
      <c r="I118" s="222"/>
      <c r="J118" s="158" t="s">
        <v>166</v>
      </c>
      <c r="K118" s="159">
        <v>38</v>
      </c>
      <c r="L118" s="223"/>
      <c r="M118" s="223"/>
      <c r="N118" s="223">
        <f t="shared" si="0"/>
        <v>0</v>
      </c>
      <c r="O118" s="221"/>
      <c r="P118" s="221"/>
      <c r="Q118" s="221"/>
      <c r="R118" s="150"/>
      <c r="T118" s="151" t="s">
        <v>5</v>
      </c>
      <c r="U118" s="41" t="s">
        <v>42</v>
      </c>
      <c r="V118" s="152">
        <v>0</v>
      </c>
      <c r="W118" s="152">
        <f t="shared" si="1"/>
        <v>0</v>
      </c>
      <c r="X118" s="152">
        <v>3.0000000000000001E-5</v>
      </c>
      <c r="Y118" s="152">
        <f t="shared" si="2"/>
        <v>1.14E-3</v>
      </c>
      <c r="Z118" s="152">
        <v>0</v>
      </c>
      <c r="AA118" s="153">
        <f t="shared" si="3"/>
        <v>0</v>
      </c>
      <c r="AR118" s="19" t="s">
        <v>984</v>
      </c>
      <c r="AT118" s="19" t="s">
        <v>298</v>
      </c>
      <c r="AU118" s="19" t="s">
        <v>87</v>
      </c>
      <c r="AY118" s="19" t="s">
        <v>157</v>
      </c>
      <c r="BE118" s="154">
        <f t="shared" si="4"/>
        <v>0</v>
      </c>
      <c r="BF118" s="154">
        <f t="shared" si="5"/>
        <v>0</v>
      </c>
      <c r="BG118" s="154">
        <f t="shared" si="6"/>
        <v>0</v>
      </c>
      <c r="BH118" s="154">
        <f t="shared" si="7"/>
        <v>0</v>
      </c>
      <c r="BI118" s="154">
        <f t="shared" si="8"/>
        <v>0</v>
      </c>
      <c r="BJ118" s="19" t="s">
        <v>87</v>
      </c>
      <c r="BK118" s="155">
        <f t="shared" si="9"/>
        <v>0</v>
      </c>
      <c r="BL118" s="19" t="s">
        <v>414</v>
      </c>
      <c r="BM118" s="19" t="s">
        <v>162</v>
      </c>
    </row>
    <row r="119" spans="2:65" s="1" customFormat="1" ht="38.25" customHeight="1">
      <c r="B119" s="145"/>
      <c r="C119" s="146" t="s">
        <v>168</v>
      </c>
      <c r="D119" s="146" t="s">
        <v>158</v>
      </c>
      <c r="E119" s="147" t="s">
        <v>985</v>
      </c>
      <c r="F119" s="220" t="s">
        <v>986</v>
      </c>
      <c r="G119" s="220"/>
      <c r="H119" s="220"/>
      <c r="I119" s="220"/>
      <c r="J119" s="148" t="s">
        <v>166</v>
      </c>
      <c r="K119" s="149">
        <v>70</v>
      </c>
      <c r="L119" s="221"/>
      <c r="M119" s="221"/>
      <c r="N119" s="221">
        <f t="shared" si="0"/>
        <v>0</v>
      </c>
      <c r="O119" s="221"/>
      <c r="P119" s="221"/>
      <c r="Q119" s="221"/>
      <c r="R119" s="150"/>
      <c r="T119" s="151" t="s">
        <v>5</v>
      </c>
      <c r="U119" s="41" t="s">
        <v>42</v>
      </c>
      <c r="V119" s="152">
        <v>0</v>
      </c>
      <c r="W119" s="152">
        <f t="shared" si="1"/>
        <v>0</v>
      </c>
      <c r="X119" s="152">
        <v>0</v>
      </c>
      <c r="Y119" s="152">
        <f t="shared" si="2"/>
        <v>0</v>
      </c>
      <c r="Z119" s="152">
        <v>0</v>
      </c>
      <c r="AA119" s="153">
        <f t="shared" si="3"/>
        <v>0</v>
      </c>
      <c r="AR119" s="19" t="s">
        <v>414</v>
      </c>
      <c r="AT119" s="19" t="s">
        <v>158</v>
      </c>
      <c r="AU119" s="19" t="s">
        <v>87</v>
      </c>
      <c r="AY119" s="19" t="s">
        <v>157</v>
      </c>
      <c r="BE119" s="154">
        <f t="shared" si="4"/>
        <v>0</v>
      </c>
      <c r="BF119" s="154">
        <f t="shared" si="5"/>
        <v>0</v>
      </c>
      <c r="BG119" s="154">
        <f t="shared" si="6"/>
        <v>0</v>
      </c>
      <c r="BH119" s="154">
        <f t="shared" si="7"/>
        <v>0</v>
      </c>
      <c r="BI119" s="154">
        <f t="shared" si="8"/>
        <v>0</v>
      </c>
      <c r="BJ119" s="19" t="s">
        <v>87</v>
      </c>
      <c r="BK119" s="155">
        <f t="shared" si="9"/>
        <v>0</v>
      </c>
      <c r="BL119" s="19" t="s">
        <v>414</v>
      </c>
      <c r="BM119" s="19" t="s">
        <v>179</v>
      </c>
    </row>
    <row r="120" spans="2:65" s="1" customFormat="1" ht="16.5" customHeight="1">
      <c r="B120" s="145"/>
      <c r="C120" s="156" t="s">
        <v>162</v>
      </c>
      <c r="D120" s="156" t="s">
        <v>298</v>
      </c>
      <c r="E120" s="157" t="s">
        <v>987</v>
      </c>
      <c r="F120" s="222" t="s">
        <v>988</v>
      </c>
      <c r="G120" s="222"/>
      <c r="H120" s="222"/>
      <c r="I120" s="222"/>
      <c r="J120" s="158" t="s">
        <v>166</v>
      </c>
      <c r="K120" s="159">
        <v>70</v>
      </c>
      <c r="L120" s="223"/>
      <c r="M120" s="223"/>
      <c r="N120" s="223">
        <f t="shared" si="0"/>
        <v>0</v>
      </c>
      <c r="O120" s="221"/>
      <c r="P120" s="221"/>
      <c r="Q120" s="221"/>
      <c r="R120" s="150"/>
      <c r="T120" s="151" t="s">
        <v>5</v>
      </c>
      <c r="U120" s="41" t="s">
        <v>42</v>
      </c>
      <c r="V120" s="152">
        <v>0</v>
      </c>
      <c r="W120" s="152">
        <f t="shared" si="1"/>
        <v>0</v>
      </c>
      <c r="X120" s="152">
        <v>9.7E-5</v>
      </c>
      <c r="Y120" s="152">
        <f t="shared" si="2"/>
        <v>6.79E-3</v>
      </c>
      <c r="Z120" s="152">
        <v>0</v>
      </c>
      <c r="AA120" s="153">
        <f t="shared" si="3"/>
        <v>0</v>
      </c>
      <c r="AR120" s="19" t="s">
        <v>984</v>
      </c>
      <c r="AT120" s="19" t="s">
        <v>298</v>
      </c>
      <c r="AU120" s="19" t="s">
        <v>87</v>
      </c>
      <c r="AY120" s="19" t="s">
        <v>157</v>
      </c>
      <c r="BE120" s="154">
        <f t="shared" si="4"/>
        <v>0</v>
      </c>
      <c r="BF120" s="154">
        <f t="shared" si="5"/>
        <v>0</v>
      </c>
      <c r="BG120" s="154">
        <f t="shared" si="6"/>
        <v>0</v>
      </c>
      <c r="BH120" s="154">
        <f t="shared" si="7"/>
        <v>0</v>
      </c>
      <c r="BI120" s="154">
        <f t="shared" si="8"/>
        <v>0</v>
      </c>
      <c r="BJ120" s="19" t="s">
        <v>87</v>
      </c>
      <c r="BK120" s="155">
        <f t="shared" si="9"/>
        <v>0</v>
      </c>
      <c r="BL120" s="19" t="s">
        <v>414</v>
      </c>
      <c r="BM120" s="19" t="s">
        <v>189</v>
      </c>
    </row>
    <row r="121" spans="2:65" s="1" customFormat="1" ht="38.25" customHeight="1">
      <c r="B121" s="145"/>
      <c r="C121" s="146" t="s">
        <v>175</v>
      </c>
      <c r="D121" s="146" t="s">
        <v>158</v>
      </c>
      <c r="E121" s="147" t="s">
        <v>989</v>
      </c>
      <c r="F121" s="220" t="s">
        <v>990</v>
      </c>
      <c r="G121" s="220"/>
      <c r="H121" s="220"/>
      <c r="I121" s="220"/>
      <c r="J121" s="148" t="s">
        <v>493</v>
      </c>
      <c r="K121" s="149">
        <v>35</v>
      </c>
      <c r="L121" s="221"/>
      <c r="M121" s="221"/>
      <c r="N121" s="221">
        <f t="shared" si="0"/>
        <v>0</v>
      </c>
      <c r="O121" s="221"/>
      <c r="P121" s="221"/>
      <c r="Q121" s="221"/>
      <c r="R121" s="150"/>
      <c r="T121" s="151" t="s">
        <v>5</v>
      </c>
      <c r="U121" s="41" t="s">
        <v>42</v>
      </c>
      <c r="V121" s="152">
        <v>0</v>
      </c>
      <c r="W121" s="152">
        <f t="shared" si="1"/>
        <v>0</v>
      </c>
      <c r="X121" s="152">
        <v>0</v>
      </c>
      <c r="Y121" s="152">
        <f t="shared" si="2"/>
        <v>0</v>
      </c>
      <c r="Z121" s="152">
        <v>0</v>
      </c>
      <c r="AA121" s="153">
        <f t="shared" si="3"/>
        <v>0</v>
      </c>
      <c r="AR121" s="19" t="s">
        <v>414</v>
      </c>
      <c r="AT121" s="19" t="s">
        <v>158</v>
      </c>
      <c r="AU121" s="19" t="s">
        <v>87</v>
      </c>
      <c r="AY121" s="19" t="s">
        <v>157</v>
      </c>
      <c r="BE121" s="154">
        <f t="shared" si="4"/>
        <v>0</v>
      </c>
      <c r="BF121" s="154">
        <f t="shared" si="5"/>
        <v>0</v>
      </c>
      <c r="BG121" s="154">
        <f t="shared" si="6"/>
        <v>0</v>
      </c>
      <c r="BH121" s="154">
        <f t="shared" si="7"/>
        <v>0</v>
      </c>
      <c r="BI121" s="154">
        <f t="shared" si="8"/>
        <v>0</v>
      </c>
      <c r="BJ121" s="19" t="s">
        <v>87</v>
      </c>
      <c r="BK121" s="155">
        <f t="shared" si="9"/>
        <v>0</v>
      </c>
      <c r="BL121" s="19" t="s">
        <v>414</v>
      </c>
      <c r="BM121" s="19" t="s">
        <v>198</v>
      </c>
    </row>
    <row r="122" spans="2:65" s="1" customFormat="1" ht="25.5" customHeight="1">
      <c r="B122" s="145"/>
      <c r="C122" s="156" t="s">
        <v>179</v>
      </c>
      <c r="D122" s="156" t="s">
        <v>298</v>
      </c>
      <c r="E122" s="157" t="s">
        <v>991</v>
      </c>
      <c r="F122" s="222" t="s">
        <v>992</v>
      </c>
      <c r="G122" s="222"/>
      <c r="H122" s="222"/>
      <c r="I122" s="222"/>
      <c r="J122" s="158" t="s">
        <v>182</v>
      </c>
      <c r="K122" s="159">
        <v>1.7000000000000001E-2</v>
      </c>
      <c r="L122" s="223"/>
      <c r="M122" s="223"/>
      <c r="N122" s="223">
        <f t="shared" si="0"/>
        <v>0</v>
      </c>
      <c r="O122" s="221"/>
      <c r="P122" s="221"/>
      <c r="Q122" s="221"/>
      <c r="R122" s="150"/>
      <c r="T122" s="151" t="s">
        <v>5</v>
      </c>
      <c r="U122" s="41" t="s">
        <v>42</v>
      </c>
      <c r="V122" s="152">
        <v>0</v>
      </c>
      <c r="W122" s="152">
        <f t="shared" si="1"/>
        <v>0</v>
      </c>
      <c r="X122" s="152">
        <v>1</v>
      </c>
      <c r="Y122" s="152">
        <f t="shared" si="2"/>
        <v>1.7000000000000001E-2</v>
      </c>
      <c r="Z122" s="152">
        <v>0</v>
      </c>
      <c r="AA122" s="153">
        <f t="shared" si="3"/>
        <v>0</v>
      </c>
      <c r="AR122" s="19" t="s">
        <v>984</v>
      </c>
      <c r="AT122" s="19" t="s">
        <v>298</v>
      </c>
      <c r="AU122" s="19" t="s">
        <v>87</v>
      </c>
      <c r="AY122" s="19" t="s">
        <v>157</v>
      </c>
      <c r="BE122" s="154">
        <f t="shared" si="4"/>
        <v>0</v>
      </c>
      <c r="BF122" s="154">
        <f t="shared" si="5"/>
        <v>0</v>
      </c>
      <c r="BG122" s="154">
        <f t="shared" si="6"/>
        <v>0</v>
      </c>
      <c r="BH122" s="154">
        <f t="shared" si="7"/>
        <v>0</v>
      </c>
      <c r="BI122" s="154">
        <f t="shared" si="8"/>
        <v>0</v>
      </c>
      <c r="BJ122" s="19" t="s">
        <v>87</v>
      </c>
      <c r="BK122" s="155">
        <f t="shared" si="9"/>
        <v>0</v>
      </c>
      <c r="BL122" s="19" t="s">
        <v>414</v>
      </c>
      <c r="BM122" s="19" t="s">
        <v>206</v>
      </c>
    </row>
    <row r="123" spans="2:65" s="1" customFormat="1" ht="16.5" customHeight="1">
      <c r="B123" s="145"/>
      <c r="C123" s="156" t="s">
        <v>184</v>
      </c>
      <c r="D123" s="156" t="s">
        <v>298</v>
      </c>
      <c r="E123" s="157" t="s">
        <v>993</v>
      </c>
      <c r="F123" s="222" t="s">
        <v>994</v>
      </c>
      <c r="G123" s="222"/>
      <c r="H123" s="222"/>
      <c r="I123" s="222"/>
      <c r="J123" s="158" t="s">
        <v>493</v>
      </c>
      <c r="K123" s="159">
        <v>0.19600000000000001</v>
      </c>
      <c r="L123" s="223"/>
      <c r="M123" s="223"/>
      <c r="N123" s="223">
        <f t="shared" si="0"/>
        <v>0</v>
      </c>
      <c r="O123" s="221"/>
      <c r="P123" s="221"/>
      <c r="Q123" s="221"/>
      <c r="R123" s="150"/>
      <c r="T123" s="151" t="s">
        <v>5</v>
      </c>
      <c r="U123" s="41" t="s">
        <v>42</v>
      </c>
      <c r="V123" s="152">
        <v>0</v>
      </c>
      <c r="W123" s="152">
        <f t="shared" si="1"/>
        <v>0</v>
      </c>
      <c r="X123" s="152">
        <v>1.0204081632653099E-3</v>
      </c>
      <c r="Y123" s="152">
        <f t="shared" si="2"/>
        <v>2.0000000000000074E-4</v>
      </c>
      <c r="Z123" s="152">
        <v>0</v>
      </c>
      <c r="AA123" s="153">
        <f t="shared" si="3"/>
        <v>0</v>
      </c>
      <c r="AR123" s="19" t="s">
        <v>984</v>
      </c>
      <c r="AT123" s="19" t="s">
        <v>298</v>
      </c>
      <c r="AU123" s="19" t="s">
        <v>87</v>
      </c>
      <c r="AY123" s="19" t="s">
        <v>157</v>
      </c>
      <c r="BE123" s="154">
        <f t="shared" si="4"/>
        <v>0</v>
      </c>
      <c r="BF123" s="154">
        <f t="shared" si="5"/>
        <v>0</v>
      </c>
      <c r="BG123" s="154">
        <f t="shared" si="6"/>
        <v>0</v>
      </c>
      <c r="BH123" s="154">
        <f t="shared" si="7"/>
        <v>0</v>
      </c>
      <c r="BI123" s="154">
        <f t="shared" si="8"/>
        <v>0</v>
      </c>
      <c r="BJ123" s="19" t="s">
        <v>87</v>
      </c>
      <c r="BK123" s="155">
        <f t="shared" si="9"/>
        <v>0</v>
      </c>
      <c r="BL123" s="19" t="s">
        <v>414</v>
      </c>
      <c r="BM123" s="19" t="s">
        <v>214</v>
      </c>
    </row>
    <row r="124" spans="2:65" s="1" customFormat="1" ht="25.5" customHeight="1">
      <c r="B124" s="145"/>
      <c r="C124" s="156" t="s">
        <v>189</v>
      </c>
      <c r="D124" s="156" t="s">
        <v>298</v>
      </c>
      <c r="E124" s="157" t="s">
        <v>995</v>
      </c>
      <c r="F124" s="222" t="s">
        <v>996</v>
      </c>
      <c r="G124" s="222"/>
      <c r="H124" s="222"/>
      <c r="I124" s="222"/>
      <c r="J124" s="158" t="s">
        <v>493</v>
      </c>
      <c r="K124" s="159">
        <v>6.5000000000000002E-2</v>
      </c>
      <c r="L124" s="223"/>
      <c r="M124" s="223"/>
      <c r="N124" s="223">
        <f t="shared" si="0"/>
        <v>0</v>
      </c>
      <c r="O124" s="221"/>
      <c r="P124" s="221"/>
      <c r="Q124" s="221"/>
      <c r="R124" s="150"/>
      <c r="T124" s="151" t="s">
        <v>5</v>
      </c>
      <c r="U124" s="41" t="s">
        <v>42</v>
      </c>
      <c r="V124" s="152">
        <v>0</v>
      </c>
      <c r="W124" s="152">
        <f t="shared" si="1"/>
        <v>0</v>
      </c>
      <c r="X124" s="152">
        <v>1.0769230769230799E-3</v>
      </c>
      <c r="Y124" s="152">
        <f t="shared" si="2"/>
        <v>7.0000000000000197E-5</v>
      </c>
      <c r="Z124" s="152">
        <v>0</v>
      </c>
      <c r="AA124" s="153">
        <f t="shared" si="3"/>
        <v>0</v>
      </c>
      <c r="AR124" s="19" t="s">
        <v>984</v>
      </c>
      <c r="AT124" s="19" t="s">
        <v>298</v>
      </c>
      <c r="AU124" s="19" t="s">
        <v>87</v>
      </c>
      <c r="AY124" s="19" t="s">
        <v>157</v>
      </c>
      <c r="BE124" s="154">
        <f t="shared" si="4"/>
        <v>0</v>
      </c>
      <c r="BF124" s="154">
        <f t="shared" si="5"/>
        <v>0</v>
      </c>
      <c r="BG124" s="154">
        <f t="shared" si="6"/>
        <v>0</v>
      </c>
      <c r="BH124" s="154">
        <f t="shared" si="7"/>
        <v>0</v>
      </c>
      <c r="BI124" s="154">
        <f t="shared" si="8"/>
        <v>0</v>
      </c>
      <c r="BJ124" s="19" t="s">
        <v>87</v>
      </c>
      <c r="BK124" s="155">
        <f t="shared" si="9"/>
        <v>0</v>
      </c>
      <c r="BL124" s="19" t="s">
        <v>414</v>
      </c>
      <c r="BM124" s="19" t="s">
        <v>222</v>
      </c>
    </row>
    <row r="125" spans="2:65" s="1" customFormat="1" ht="38.25" customHeight="1">
      <c r="B125" s="145"/>
      <c r="C125" s="156" t="s">
        <v>193</v>
      </c>
      <c r="D125" s="156" t="s">
        <v>298</v>
      </c>
      <c r="E125" s="157" t="s">
        <v>997</v>
      </c>
      <c r="F125" s="222" t="s">
        <v>998</v>
      </c>
      <c r="G125" s="222"/>
      <c r="H125" s="222"/>
      <c r="I125" s="222"/>
      <c r="J125" s="158" t="s">
        <v>999</v>
      </c>
      <c r="K125" s="159">
        <v>2.1000000000000001E-2</v>
      </c>
      <c r="L125" s="223"/>
      <c r="M125" s="223"/>
      <c r="N125" s="223">
        <f t="shared" si="0"/>
        <v>0</v>
      </c>
      <c r="O125" s="221"/>
      <c r="P125" s="221"/>
      <c r="Q125" s="221"/>
      <c r="R125" s="150"/>
      <c r="T125" s="151" t="s">
        <v>5</v>
      </c>
      <c r="U125" s="41" t="s">
        <v>42</v>
      </c>
      <c r="V125" s="152">
        <v>0</v>
      </c>
      <c r="W125" s="152">
        <f t="shared" si="1"/>
        <v>0</v>
      </c>
      <c r="X125" s="152">
        <v>1.9523809523809499E-2</v>
      </c>
      <c r="Y125" s="152">
        <f t="shared" si="2"/>
        <v>4.099999999999995E-4</v>
      </c>
      <c r="Z125" s="152">
        <v>0</v>
      </c>
      <c r="AA125" s="153">
        <f t="shared" si="3"/>
        <v>0</v>
      </c>
      <c r="AR125" s="19" t="s">
        <v>984</v>
      </c>
      <c r="AT125" s="19" t="s">
        <v>298</v>
      </c>
      <c r="AU125" s="19" t="s">
        <v>87</v>
      </c>
      <c r="AY125" s="19" t="s">
        <v>157</v>
      </c>
      <c r="BE125" s="154">
        <f t="shared" si="4"/>
        <v>0</v>
      </c>
      <c r="BF125" s="154">
        <f t="shared" si="5"/>
        <v>0</v>
      </c>
      <c r="BG125" s="154">
        <f t="shared" si="6"/>
        <v>0</v>
      </c>
      <c r="BH125" s="154">
        <f t="shared" si="7"/>
        <v>0</v>
      </c>
      <c r="BI125" s="154">
        <f t="shared" si="8"/>
        <v>0</v>
      </c>
      <c r="BJ125" s="19" t="s">
        <v>87</v>
      </c>
      <c r="BK125" s="155">
        <f t="shared" si="9"/>
        <v>0</v>
      </c>
      <c r="BL125" s="19" t="s">
        <v>414</v>
      </c>
      <c r="BM125" s="19" t="s">
        <v>230</v>
      </c>
    </row>
    <row r="126" spans="2:65" s="1" customFormat="1" ht="38.25" customHeight="1">
      <c r="B126" s="145"/>
      <c r="C126" s="146" t="s">
        <v>198</v>
      </c>
      <c r="D126" s="146" t="s">
        <v>158</v>
      </c>
      <c r="E126" s="147" t="s">
        <v>1000</v>
      </c>
      <c r="F126" s="220" t="s">
        <v>1001</v>
      </c>
      <c r="G126" s="220"/>
      <c r="H126" s="220"/>
      <c r="I126" s="220"/>
      <c r="J126" s="148" t="s">
        <v>166</v>
      </c>
      <c r="K126" s="149">
        <v>1</v>
      </c>
      <c r="L126" s="221"/>
      <c r="M126" s="221"/>
      <c r="N126" s="221">
        <f t="shared" si="0"/>
        <v>0</v>
      </c>
      <c r="O126" s="221"/>
      <c r="P126" s="221"/>
      <c r="Q126" s="221"/>
      <c r="R126" s="150"/>
      <c r="T126" s="151" t="s">
        <v>5</v>
      </c>
      <c r="U126" s="41" t="s">
        <v>42</v>
      </c>
      <c r="V126" s="152">
        <v>0</v>
      </c>
      <c r="W126" s="152">
        <f t="shared" si="1"/>
        <v>0</v>
      </c>
      <c r="X126" s="152">
        <v>0</v>
      </c>
      <c r="Y126" s="152">
        <f t="shared" si="2"/>
        <v>0</v>
      </c>
      <c r="Z126" s="152">
        <v>0</v>
      </c>
      <c r="AA126" s="153">
        <f t="shared" si="3"/>
        <v>0</v>
      </c>
      <c r="AR126" s="19" t="s">
        <v>414</v>
      </c>
      <c r="AT126" s="19" t="s">
        <v>158</v>
      </c>
      <c r="AU126" s="19" t="s">
        <v>87</v>
      </c>
      <c r="AY126" s="19" t="s">
        <v>157</v>
      </c>
      <c r="BE126" s="154">
        <f t="shared" si="4"/>
        <v>0</v>
      </c>
      <c r="BF126" s="154">
        <f t="shared" si="5"/>
        <v>0</v>
      </c>
      <c r="BG126" s="154">
        <f t="shared" si="6"/>
        <v>0</v>
      </c>
      <c r="BH126" s="154">
        <f t="shared" si="7"/>
        <v>0</v>
      </c>
      <c r="BI126" s="154">
        <f t="shared" si="8"/>
        <v>0</v>
      </c>
      <c r="BJ126" s="19" t="s">
        <v>87</v>
      </c>
      <c r="BK126" s="155">
        <f t="shared" si="9"/>
        <v>0</v>
      </c>
      <c r="BL126" s="19" t="s">
        <v>414</v>
      </c>
      <c r="BM126" s="19" t="s">
        <v>10</v>
      </c>
    </row>
    <row r="127" spans="2:65" s="1" customFormat="1" ht="16.5" customHeight="1">
      <c r="B127" s="145"/>
      <c r="C127" s="156" t="s">
        <v>202</v>
      </c>
      <c r="D127" s="156" t="s">
        <v>298</v>
      </c>
      <c r="E127" s="157" t="s">
        <v>1002</v>
      </c>
      <c r="F127" s="222" t="s">
        <v>1003</v>
      </c>
      <c r="G127" s="222"/>
      <c r="H127" s="222"/>
      <c r="I127" s="222"/>
      <c r="J127" s="158" t="s">
        <v>166</v>
      </c>
      <c r="K127" s="159">
        <v>1</v>
      </c>
      <c r="L127" s="223"/>
      <c r="M127" s="223"/>
      <c r="N127" s="223">
        <f t="shared" si="0"/>
        <v>0</v>
      </c>
      <c r="O127" s="221"/>
      <c r="P127" s="221"/>
      <c r="Q127" s="221"/>
      <c r="R127" s="150"/>
      <c r="T127" s="151" t="s">
        <v>5</v>
      </c>
      <c r="U127" s="41" t="s">
        <v>42</v>
      </c>
      <c r="V127" s="152">
        <v>0</v>
      </c>
      <c r="W127" s="152">
        <f t="shared" si="1"/>
        <v>0</v>
      </c>
      <c r="X127" s="152">
        <v>1E-4</v>
      </c>
      <c r="Y127" s="152">
        <f t="shared" si="2"/>
        <v>1E-4</v>
      </c>
      <c r="Z127" s="152">
        <v>0</v>
      </c>
      <c r="AA127" s="153">
        <f t="shared" si="3"/>
        <v>0</v>
      </c>
      <c r="AR127" s="19" t="s">
        <v>984</v>
      </c>
      <c r="AT127" s="19" t="s">
        <v>298</v>
      </c>
      <c r="AU127" s="19" t="s">
        <v>87</v>
      </c>
      <c r="AY127" s="19" t="s">
        <v>157</v>
      </c>
      <c r="BE127" s="154">
        <f t="shared" si="4"/>
        <v>0</v>
      </c>
      <c r="BF127" s="154">
        <f t="shared" si="5"/>
        <v>0</v>
      </c>
      <c r="BG127" s="154">
        <f t="shared" si="6"/>
        <v>0</v>
      </c>
      <c r="BH127" s="154">
        <f t="shared" si="7"/>
        <v>0</v>
      </c>
      <c r="BI127" s="154">
        <f t="shared" si="8"/>
        <v>0</v>
      </c>
      <c r="BJ127" s="19" t="s">
        <v>87</v>
      </c>
      <c r="BK127" s="155">
        <f t="shared" si="9"/>
        <v>0</v>
      </c>
      <c r="BL127" s="19" t="s">
        <v>414</v>
      </c>
      <c r="BM127" s="19" t="s">
        <v>245</v>
      </c>
    </row>
    <row r="128" spans="2:65" s="1" customFormat="1" ht="38.25" customHeight="1">
      <c r="B128" s="145"/>
      <c r="C128" s="146" t="s">
        <v>206</v>
      </c>
      <c r="D128" s="146" t="s">
        <v>158</v>
      </c>
      <c r="E128" s="147" t="s">
        <v>1004</v>
      </c>
      <c r="F128" s="220" t="s">
        <v>1005</v>
      </c>
      <c r="G128" s="220"/>
      <c r="H128" s="220"/>
      <c r="I128" s="220"/>
      <c r="J128" s="148" t="s">
        <v>166</v>
      </c>
      <c r="K128" s="149">
        <v>2</v>
      </c>
      <c r="L128" s="221"/>
      <c r="M128" s="221"/>
      <c r="N128" s="221">
        <f t="shared" si="0"/>
        <v>0</v>
      </c>
      <c r="O128" s="221"/>
      <c r="P128" s="221"/>
      <c r="Q128" s="221"/>
      <c r="R128" s="150"/>
      <c r="T128" s="151" t="s">
        <v>5</v>
      </c>
      <c r="U128" s="41" t="s">
        <v>42</v>
      </c>
      <c r="V128" s="152">
        <v>0</v>
      </c>
      <c r="W128" s="152">
        <f t="shared" si="1"/>
        <v>0</v>
      </c>
      <c r="X128" s="152">
        <v>0</v>
      </c>
      <c r="Y128" s="152">
        <f t="shared" si="2"/>
        <v>0</v>
      </c>
      <c r="Z128" s="152">
        <v>0</v>
      </c>
      <c r="AA128" s="153">
        <f t="shared" si="3"/>
        <v>0</v>
      </c>
      <c r="AR128" s="19" t="s">
        <v>414</v>
      </c>
      <c r="AT128" s="19" t="s">
        <v>158</v>
      </c>
      <c r="AU128" s="19" t="s">
        <v>87</v>
      </c>
      <c r="AY128" s="19" t="s">
        <v>157</v>
      </c>
      <c r="BE128" s="154">
        <f t="shared" si="4"/>
        <v>0</v>
      </c>
      <c r="BF128" s="154">
        <f t="shared" si="5"/>
        <v>0</v>
      </c>
      <c r="BG128" s="154">
        <f t="shared" si="6"/>
        <v>0</v>
      </c>
      <c r="BH128" s="154">
        <f t="shared" si="7"/>
        <v>0</v>
      </c>
      <c r="BI128" s="154">
        <f t="shared" si="8"/>
        <v>0</v>
      </c>
      <c r="BJ128" s="19" t="s">
        <v>87</v>
      </c>
      <c r="BK128" s="155">
        <f t="shared" si="9"/>
        <v>0</v>
      </c>
      <c r="BL128" s="19" t="s">
        <v>414</v>
      </c>
      <c r="BM128" s="19" t="s">
        <v>253</v>
      </c>
    </row>
    <row r="129" spans="2:65" s="1" customFormat="1" ht="16.5" customHeight="1">
      <c r="B129" s="145"/>
      <c r="C129" s="156" t="s">
        <v>210</v>
      </c>
      <c r="D129" s="156" t="s">
        <v>298</v>
      </c>
      <c r="E129" s="157" t="s">
        <v>1006</v>
      </c>
      <c r="F129" s="222" t="s">
        <v>1007</v>
      </c>
      <c r="G129" s="222"/>
      <c r="H129" s="222"/>
      <c r="I129" s="222"/>
      <c r="J129" s="158" t="s">
        <v>166</v>
      </c>
      <c r="K129" s="159">
        <v>2</v>
      </c>
      <c r="L129" s="223"/>
      <c r="M129" s="223"/>
      <c r="N129" s="223">
        <f t="shared" si="0"/>
        <v>0</v>
      </c>
      <c r="O129" s="221"/>
      <c r="P129" s="221"/>
      <c r="Q129" s="221"/>
      <c r="R129" s="150"/>
      <c r="T129" s="151" t="s">
        <v>5</v>
      </c>
      <c r="U129" s="41" t="s">
        <v>42</v>
      </c>
      <c r="V129" s="152">
        <v>0</v>
      </c>
      <c r="W129" s="152">
        <f t="shared" si="1"/>
        <v>0</v>
      </c>
      <c r="X129" s="152">
        <v>6.0000000000000002E-5</v>
      </c>
      <c r="Y129" s="152">
        <f t="shared" si="2"/>
        <v>1.2E-4</v>
      </c>
      <c r="Z129" s="152">
        <v>0</v>
      </c>
      <c r="AA129" s="153">
        <f t="shared" si="3"/>
        <v>0</v>
      </c>
      <c r="AR129" s="19" t="s">
        <v>984</v>
      </c>
      <c r="AT129" s="19" t="s">
        <v>298</v>
      </c>
      <c r="AU129" s="19" t="s">
        <v>87</v>
      </c>
      <c r="AY129" s="19" t="s">
        <v>157</v>
      </c>
      <c r="BE129" s="154">
        <f t="shared" si="4"/>
        <v>0</v>
      </c>
      <c r="BF129" s="154">
        <f t="shared" si="5"/>
        <v>0</v>
      </c>
      <c r="BG129" s="154">
        <f t="shared" si="6"/>
        <v>0</v>
      </c>
      <c r="BH129" s="154">
        <f t="shared" si="7"/>
        <v>0</v>
      </c>
      <c r="BI129" s="154">
        <f t="shared" si="8"/>
        <v>0</v>
      </c>
      <c r="BJ129" s="19" t="s">
        <v>87</v>
      </c>
      <c r="BK129" s="155">
        <f t="shared" si="9"/>
        <v>0</v>
      </c>
      <c r="BL129" s="19" t="s">
        <v>414</v>
      </c>
      <c r="BM129" s="19" t="s">
        <v>261</v>
      </c>
    </row>
    <row r="130" spans="2:65" s="1" customFormat="1" ht="38.25" customHeight="1">
      <c r="B130" s="145"/>
      <c r="C130" s="146" t="s">
        <v>214</v>
      </c>
      <c r="D130" s="146" t="s">
        <v>158</v>
      </c>
      <c r="E130" s="147" t="s">
        <v>1008</v>
      </c>
      <c r="F130" s="220" t="s">
        <v>1009</v>
      </c>
      <c r="G130" s="220"/>
      <c r="H130" s="220"/>
      <c r="I130" s="220"/>
      <c r="J130" s="148" t="s">
        <v>166</v>
      </c>
      <c r="K130" s="149">
        <v>8</v>
      </c>
      <c r="L130" s="221"/>
      <c r="M130" s="221"/>
      <c r="N130" s="221">
        <f t="shared" si="0"/>
        <v>0</v>
      </c>
      <c r="O130" s="221"/>
      <c r="P130" s="221"/>
      <c r="Q130" s="221"/>
      <c r="R130" s="150"/>
      <c r="T130" s="151" t="s">
        <v>5</v>
      </c>
      <c r="U130" s="41" t="s">
        <v>42</v>
      </c>
      <c r="V130" s="152">
        <v>0</v>
      </c>
      <c r="W130" s="152">
        <f t="shared" si="1"/>
        <v>0</v>
      </c>
      <c r="X130" s="152">
        <v>0</v>
      </c>
      <c r="Y130" s="152">
        <f t="shared" si="2"/>
        <v>0</v>
      </c>
      <c r="Z130" s="152">
        <v>0</v>
      </c>
      <c r="AA130" s="153">
        <f t="shared" si="3"/>
        <v>0</v>
      </c>
      <c r="AR130" s="19" t="s">
        <v>414</v>
      </c>
      <c r="AT130" s="19" t="s">
        <v>158</v>
      </c>
      <c r="AU130" s="19" t="s">
        <v>87</v>
      </c>
      <c r="AY130" s="19" t="s">
        <v>157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9" t="s">
        <v>87</v>
      </c>
      <c r="BK130" s="155">
        <f t="shared" si="9"/>
        <v>0</v>
      </c>
      <c r="BL130" s="19" t="s">
        <v>414</v>
      </c>
      <c r="BM130" s="19" t="s">
        <v>269</v>
      </c>
    </row>
    <row r="131" spans="2:65" s="1" customFormat="1" ht="16.5" customHeight="1">
      <c r="B131" s="145"/>
      <c r="C131" s="156" t="s">
        <v>218</v>
      </c>
      <c r="D131" s="156" t="s">
        <v>298</v>
      </c>
      <c r="E131" s="157" t="s">
        <v>1010</v>
      </c>
      <c r="F131" s="222" t="s">
        <v>1011</v>
      </c>
      <c r="G131" s="222"/>
      <c r="H131" s="222"/>
      <c r="I131" s="222"/>
      <c r="J131" s="158" t="s">
        <v>166</v>
      </c>
      <c r="K131" s="159">
        <v>8</v>
      </c>
      <c r="L131" s="223"/>
      <c r="M131" s="223"/>
      <c r="N131" s="223">
        <f t="shared" si="0"/>
        <v>0</v>
      </c>
      <c r="O131" s="221"/>
      <c r="P131" s="221"/>
      <c r="Q131" s="221"/>
      <c r="R131" s="150"/>
      <c r="T131" s="151" t="s">
        <v>5</v>
      </c>
      <c r="U131" s="41" t="s">
        <v>42</v>
      </c>
      <c r="V131" s="152">
        <v>0</v>
      </c>
      <c r="W131" s="152">
        <f t="shared" si="1"/>
        <v>0</v>
      </c>
      <c r="X131" s="152">
        <v>8.0000000000000007E-5</v>
      </c>
      <c r="Y131" s="152">
        <f t="shared" si="2"/>
        <v>6.4000000000000005E-4</v>
      </c>
      <c r="Z131" s="152">
        <v>0</v>
      </c>
      <c r="AA131" s="153">
        <f t="shared" si="3"/>
        <v>0</v>
      </c>
      <c r="AR131" s="19" t="s">
        <v>984</v>
      </c>
      <c r="AT131" s="19" t="s">
        <v>298</v>
      </c>
      <c r="AU131" s="19" t="s">
        <v>87</v>
      </c>
      <c r="AY131" s="19" t="s">
        <v>157</v>
      </c>
      <c r="BE131" s="154">
        <f t="shared" si="4"/>
        <v>0</v>
      </c>
      <c r="BF131" s="154">
        <f t="shared" si="5"/>
        <v>0</v>
      </c>
      <c r="BG131" s="154">
        <f t="shared" si="6"/>
        <v>0</v>
      </c>
      <c r="BH131" s="154">
        <f t="shared" si="7"/>
        <v>0</v>
      </c>
      <c r="BI131" s="154">
        <f t="shared" si="8"/>
        <v>0</v>
      </c>
      <c r="BJ131" s="19" t="s">
        <v>87</v>
      </c>
      <c r="BK131" s="155">
        <f t="shared" si="9"/>
        <v>0</v>
      </c>
      <c r="BL131" s="19" t="s">
        <v>414</v>
      </c>
      <c r="BM131" s="19" t="s">
        <v>277</v>
      </c>
    </row>
    <row r="132" spans="2:65" s="1" customFormat="1" ht="25.5" customHeight="1">
      <c r="B132" s="145"/>
      <c r="C132" s="156" t="s">
        <v>222</v>
      </c>
      <c r="D132" s="156" t="s">
        <v>298</v>
      </c>
      <c r="E132" s="157" t="s">
        <v>1012</v>
      </c>
      <c r="F132" s="222" t="s">
        <v>1013</v>
      </c>
      <c r="G132" s="222"/>
      <c r="H132" s="222"/>
      <c r="I132" s="222"/>
      <c r="J132" s="158" t="s">
        <v>166</v>
      </c>
      <c r="K132" s="159">
        <v>8</v>
      </c>
      <c r="L132" s="223"/>
      <c r="M132" s="223"/>
      <c r="N132" s="223">
        <f t="shared" si="0"/>
        <v>0</v>
      </c>
      <c r="O132" s="221"/>
      <c r="P132" s="221"/>
      <c r="Q132" s="221"/>
      <c r="R132" s="150"/>
      <c r="T132" s="151" t="s">
        <v>5</v>
      </c>
      <c r="U132" s="41" t="s">
        <v>42</v>
      </c>
      <c r="V132" s="152">
        <v>0</v>
      </c>
      <c r="W132" s="152">
        <f t="shared" si="1"/>
        <v>0</v>
      </c>
      <c r="X132" s="152">
        <v>2.0000000000000002E-5</v>
      </c>
      <c r="Y132" s="152">
        <f t="shared" si="2"/>
        <v>1.6000000000000001E-4</v>
      </c>
      <c r="Z132" s="152">
        <v>0</v>
      </c>
      <c r="AA132" s="153">
        <f t="shared" si="3"/>
        <v>0</v>
      </c>
      <c r="AR132" s="19" t="s">
        <v>984</v>
      </c>
      <c r="AT132" s="19" t="s">
        <v>298</v>
      </c>
      <c r="AU132" s="19" t="s">
        <v>87</v>
      </c>
      <c r="AY132" s="19" t="s">
        <v>157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9" t="s">
        <v>87</v>
      </c>
      <c r="BK132" s="155">
        <f t="shared" si="9"/>
        <v>0</v>
      </c>
      <c r="BL132" s="19" t="s">
        <v>414</v>
      </c>
      <c r="BM132" s="19" t="s">
        <v>285</v>
      </c>
    </row>
    <row r="133" spans="2:65" s="1" customFormat="1" ht="16.5" customHeight="1">
      <c r="B133" s="145"/>
      <c r="C133" s="156" t="s">
        <v>226</v>
      </c>
      <c r="D133" s="156" t="s">
        <v>298</v>
      </c>
      <c r="E133" s="157" t="s">
        <v>1014</v>
      </c>
      <c r="F133" s="222" t="s">
        <v>1015</v>
      </c>
      <c r="G133" s="222"/>
      <c r="H133" s="222"/>
      <c r="I133" s="222"/>
      <c r="J133" s="158" t="s">
        <v>166</v>
      </c>
      <c r="K133" s="159">
        <v>8</v>
      </c>
      <c r="L133" s="223"/>
      <c r="M133" s="223"/>
      <c r="N133" s="223">
        <f t="shared" si="0"/>
        <v>0</v>
      </c>
      <c r="O133" s="221"/>
      <c r="P133" s="221"/>
      <c r="Q133" s="221"/>
      <c r="R133" s="150"/>
      <c r="T133" s="151" t="s">
        <v>5</v>
      </c>
      <c r="U133" s="41" t="s">
        <v>42</v>
      </c>
      <c r="V133" s="152">
        <v>0</v>
      </c>
      <c r="W133" s="152">
        <f t="shared" si="1"/>
        <v>0</v>
      </c>
      <c r="X133" s="152">
        <v>1.0000000000000001E-5</v>
      </c>
      <c r="Y133" s="152">
        <f t="shared" si="2"/>
        <v>8.0000000000000007E-5</v>
      </c>
      <c r="Z133" s="152">
        <v>0</v>
      </c>
      <c r="AA133" s="153">
        <f t="shared" si="3"/>
        <v>0</v>
      </c>
      <c r="AR133" s="19" t="s">
        <v>984</v>
      </c>
      <c r="AT133" s="19" t="s">
        <v>298</v>
      </c>
      <c r="AU133" s="19" t="s">
        <v>87</v>
      </c>
      <c r="AY133" s="19" t="s">
        <v>157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9" t="s">
        <v>87</v>
      </c>
      <c r="BK133" s="155">
        <f t="shared" si="9"/>
        <v>0</v>
      </c>
      <c r="BL133" s="19" t="s">
        <v>414</v>
      </c>
      <c r="BM133" s="19" t="s">
        <v>293</v>
      </c>
    </row>
    <row r="134" spans="2:65" s="1" customFormat="1" ht="38.25" customHeight="1">
      <c r="B134" s="145"/>
      <c r="C134" s="146" t="s">
        <v>230</v>
      </c>
      <c r="D134" s="146" t="s">
        <v>158</v>
      </c>
      <c r="E134" s="147" t="s">
        <v>1016</v>
      </c>
      <c r="F134" s="220" t="s">
        <v>1017</v>
      </c>
      <c r="G134" s="220"/>
      <c r="H134" s="220"/>
      <c r="I134" s="220"/>
      <c r="J134" s="148" t="s">
        <v>166</v>
      </c>
      <c r="K134" s="149">
        <v>1</v>
      </c>
      <c r="L134" s="221"/>
      <c r="M134" s="221"/>
      <c r="N134" s="221">
        <f t="shared" si="0"/>
        <v>0</v>
      </c>
      <c r="O134" s="221"/>
      <c r="P134" s="221"/>
      <c r="Q134" s="221"/>
      <c r="R134" s="150"/>
      <c r="T134" s="151" t="s">
        <v>5</v>
      </c>
      <c r="U134" s="41" t="s">
        <v>42</v>
      </c>
      <c r="V134" s="152">
        <v>0</v>
      </c>
      <c r="W134" s="152">
        <f t="shared" si="1"/>
        <v>0</v>
      </c>
      <c r="X134" s="152">
        <v>0</v>
      </c>
      <c r="Y134" s="152">
        <f t="shared" si="2"/>
        <v>0</v>
      </c>
      <c r="Z134" s="152">
        <v>0</v>
      </c>
      <c r="AA134" s="153">
        <f t="shared" si="3"/>
        <v>0</v>
      </c>
      <c r="AR134" s="19" t="s">
        <v>414</v>
      </c>
      <c r="AT134" s="19" t="s">
        <v>158</v>
      </c>
      <c r="AU134" s="19" t="s">
        <v>87</v>
      </c>
      <c r="AY134" s="19" t="s">
        <v>157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9" t="s">
        <v>87</v>
      </c>
      <c r="BK134" s="155">
        <f t="shared" si="9"/>
        <v>0</v>
      </c>
      <c r="BL134" s="19" t="s">
        <v>414</v>
      </c>
      <c r="BM134" s="19" t="s">
        <v>302</v>
      </c>
    </row>
    <row r="135" spans="2:65" s="1" customFormat="1" ht="16.5" customHeight="1">
      <c r="B135" s="145"/>
      <c r="C135" s="156" t="s">
        <v>234</v>
      </c>
      <c r="D135" s="156" t="s">
        <v>298</v>
      </c>
      <c r="E135" s="157" t="s">
        <v>1018</v>
      </c>
      <c r="F135" s="222" t="s">
        <v>1019</v>
      </c>
      <c r="G135" s="222"/>
      <c r="H135" s="222"/>
      <c r="I135" s="222"/>
      <c r="J135" s="158" t="s">
        <v>166</v>
      </c>
      <c r="K135" s="159">
        <v>1</v>
      </c>
      <c r="L135" s="223"/>
      <c r="M135" s="223"/>
      <c r="N135" s="223">
        <f t="shared" si="0"/>
        <v>0</v>
      </c>
      <c r="O135" s="221"/>
      <c r="P135" s="221"/>
      <c r="Q135" s="221"/>
      <c r="R135" s="150"/>
      <c r="T135" s="151" t="s">
        <v>5</v>
      </c>
      <c r="U135" s="41" t="s">
        <v>42</v>
      </c>
      <c r="V135" s="152">
        <v>0</v>
      </c>
      <c r="W135" s="152">
        <f t="shared" si="1"/>
        <v>0</v>
      </c>
      <c r="X135" s="152">
        <v>5.0000000000000002E-5</v>
      </c>
      <c r="Y135" s="152">
        <f t="shared" si="2"/>
        <v>5.0000000000000002E-5</v>
      </c>
      <c r="Z135" s="152">
        <v>0</v>
      </c>
      <c r="AA135" s="153">
        <f t="shared" si="3"/>
        <v>0</v>
      </c>
      <c r="AR135" s="19" t="s">
        <v>984</v>
      </c>
      <c r="AT135" s="19" t="s">
        <v>298</v>
      </c>
      <c r="AU135" s="19" t="s">
        <v>87</v>
      </c>
      <c r="AY135" s="19" t="s">
        <v>157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9" t="s">
        <v>87</v>
      </c>
      <c r="BK135" s="155">
        <f t="shared" si="9"/>
        <v>0</v>
      </c>
      <c r="BL135" s="19" t="s">
        <v>414</v>
      </c>
      <c r="BM135" s="19" t="s">
        <v>310</v>
      </c>
    </row>
    <row r="136" spans="2:65" s="1" customFormat="1" ht="25.5" customHeight="1">
      <c r="B136" s="145"/>
      <c r="C136" s="156" t="s">
        <v>10</v>
      </c>
      <c r="D136" s="156" t="s">
        <v>298</v>
      </c>
      <c r="E136" s="157" t="s">
        <v>1020</v>
      </c>
      <c r="F136" s="222" t="s">
        <v>1021</v>
      </c>
      <c r="G136" s="222"/>
      <c r="H136" s="222"/>
      <c r="I136" s="222"/>
      <c r="J136" s="158" t="s">
        <v>166</v>
      </c>
      <c r="K136" s="159">
        <v>1</v>
      </c>
      <c r="L136" s="223"/>
      <c r="M136" s="223"/>
      <c r="N136" s="223">
        <f t="shared" si="0"/>
        <v>0</v>
      </c>
      <c r="O136" s="221"/>
      <c r="P136" s="221"/>
      <c r="Q136" s="221"/>
      <c r="R136" s="150"/>
      <c r="T136" s="151" t="s">
        <v>5</v>
      </c>
      <c r="U136" s="41" t="s">
        <v>42</v>
      </c>
      <c r="V136" s="152">
        <v>0</v>
      </c>
      <c r="W136" s="152">
        <f t="shared" si="1"/>
        <v>0</v>
      </c>
      <c r="X136" s="152">
        <v>2.0000000000000002E-5</v>
      </c>
      <c r="Y136" s="152">
        <f t="shared" si="2"/>
        <v>2.0000000000000002E-5</v>
      </c>
      <c r="Z136" s="152">
        <v>0</v>
      </c>
      <c r="AA136" s="153">
        <f t="shared" si="3"/>
        <v>0</v>
      </c>
      <c r="AR136" s="19" t="s">
        <v>984</v>
      </c>
      <c r="AT136" s="19" t="s">
        <v>298</v>
      </c>
      <c r="AU136" s="19" t="s">
        <v>87</v>
      </c>
      <c r="AY136" s="19" t="s">
        <v>157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9" t="s">
        <v>87</v>
      </c>
      <c r="BK136" s="155">
        <f t="shared" si="9"/>
        <v>0</v>
      </c>
      <c r="BL136" s="19" t="s">
        <v>414</v>
      </c>
      <c r="BM136" s="19" t="s">
        <v>318</v>
      </c>
    </row>
    <row r="137" spans="2:65" s="1" customFormat="1" ht="16.5" customHeight="1">
      <c r="B137" s="145"/>
      <c r="C137" s="156" t="s">
        <v>241</v>
      </c>
      <c r="D137" s="156" t="s">
        <v>298</v>
      </c>
      <c r="E137" s="157" t="s">
        <v>1014</v>
      </c>
      <c r="F137" s="222" t="s">
        <v>1015</v>
      </c>
      <c r="G137" s="222"/>
      <c r="H137" s="222"/>
      <c r="I137" s="222"/>
      <c r="J137" s="158" t="s">
        <v>166</v>
      </c>
      <c r="K137" s="159">
        <v>1</v>
      </c>
      <c r="L137" s="223"/>
      <c r="M137" s="223"/>
      <c r="N137" s="223">
        <f t="shared" si="0"/>
        <v>0</v>
      </c>
      <c r="O137" s="221"/>
      <c r="P137" s="221"/>
      <c r="Q137" s="221"/>
      <c r="R137" s="150"/>
      <c r="T137" s="151" t="s">
        <v>5</v>
      </c>
      <c r="U137" s="41" t="s">
        <v>42</v>
      </c>
      <c r="V137" s="152">
        <v>0</v>
      </c>
      <c r="W137" s="152">
        <f t="shared" si="1"/>
        <v>0</v>
      </c>
      <c r="X137" s="152">
        <v>1.0000000000000001E-5</v>
      </c>
      <c r="Y137" s="152">
        <f t="shared" si="2"/>
        <v>1.0000000000000001E-5</v>
      </c>
      <c r="Z137" s="152">
        <v>0</v>
      </c>
      <c r="AA137" s="153">
        <f t="shared" si="3"/>
        <v>0</v>
      </c>
      <c r="AR137" s="19" t="s">
        <v>984</v>
      </c>
      <c r="AT137" s="19" t="s">
        <v>298</v>
      </c>
      <c r="AU137" s="19" t="s">
        <v>87</v>
      </c>
      <c r="AY137" s="19" t="s">
        <v>157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9" t="s">
        <v>87</v>
      </c>
      <c r="BK137" s="155">
        <f t="shared" si="9"/>
        <v>0</v>
      </c>
      <c r="BL137" s="19" t="s">
        <v>414</v>
      </c>
      <c r="BM137" s="19" t="s">
        <v>326</v>
      </c>
    </row>
    <row r="138" spans="2:65" s="1" customFormat="1" ht="25.5" customHeight="1">
      <c r="B138" s="145"/>
      <c r="C138" s="146" t="s">
        <v>245</v>
      </c>
      <c r="D138" s="146" t="s">
        <v>158</v>
      </c>
      <c r="E138" s="147" t="s">
        <v>1022</v>
      </c>
      <c r="F138" s="220" t="s">
        <v>1023</v>
      </c>
      <c r="G138" s="220"/>
      <c r="H138" s="220"/>
      <c r="I138" s="220"/>
      <c r="J138" s="148" t="s">
        <v>166</v>
      </c>
      <c r="K138" s="149">
        <v>8</v>
      </c>
      <c r="L138" s="221"/>
      <c r="M138" s="221"/>
      <c r="N138" s="221">
        <f t="shared" si="0"/>
        <v>0</v>
      </c>
      <c r="O138" s="221"/>
      <c r="P138" s="221"/>
      <c r="Q138" s="221"/>
      <c r="R138" s="150"/>
      <c r="T138" s="151" t="s">
        <v>5</v>
      </c>
      <c r="U138" s="41" t="s">
        <v>42</v>
      </c>
      <c r="V138" s="152">
        <v>0</v>
      </c>
      <c r="W138" s="152">
        <f t="shared" si="1"/>
        <v>0</v>
      </c>
      <c r="X138" s="152">
        <v>0</v>
      </c>
      <c r="Y138" s="152">
        <f t="shared" si="2"/>
        <v>0</v>
      </c>
      <c r="Z138" s="152">
        <v>0</v>
      </c>
      <c r="AA138" s="153">
        <f t="shared" si="3"/>
        <v>0</v>
      </c>
      <c r="AR138" s="19" t="s">
        <v>414</v>
      </c>
      <c r="AT138" s="19" t="s">
        <v>158</v>
      </c>
      <c r="AU138" s="19" t="s">
        <v>87</v>
      </c>
      <c r="AY138" s="19" t="s">
        <v>157</v>
      </c>
      <c r="BE138" s="154">
        <f t="shared" si="4"/>
        <v>0</v>
      </c>
      <c r="BF138" s="154">
        <f t="shared" si="5"/>
        <v>0</v>
      </c>
      <c r="BG138" s="154">
        <f t="shared" si="6"/>
        <v>0</v>
      </c>
      <c r="BH138" s="154">
        <f t="shared" si="7"/>
        <v>0</v>
      </c>
      <c r="BI138" s="154">
        <f t="shared" si="8"/>
        <v>0</v>
      </c>
      <c r="BJ138" s="19" t="s">
        <v>87</v>
      </c>
      <c r="BK138" s="155">
        <f t="shared" si="9"/>
        <v>0</v>
      </c>
      <c r="BL138" s="19" t="s">
        <v>414</v>
      </c>
      <c r="BM138" s="19" t="s">
        <v>334</v>
      </c>
    </row>
    <row r="139" spans="2:65" s="1" customFormat="1" ht="25.5" customHeight="1">
      <c r="B139" s="145"/>
      <c r="C139" s="156" t="s">
        <v>249</v>
      </c>
      <c r="D139" s="156" t="s">
        <v>298</v>
      </c>
      <c r="E139" s="157" t="s">
        <v>1024</v>
      </c>
      <c r="F139" s="222" t="s">
        <v>1025</v>
      </c>
      <c r="G139" s="222"/>
      <c r="H139" s="222"/>
      <c r="I139" s="222"/>
      <c r="J139" s="158" t="s">
        <v>166</v>
      </c>
      <c r="K139" s="159">
        <v>8</v>
      </c>
      <c r="L139" s="223"/>
      <c r="M139" s="223"/>
      <c r="N139" s="223">
        <f t="shared" si="0"/>
        <v>0</v>
      </c>
      <c r="O139" s="221"/>
      <c r="P139" s="221"/>
      <c r="Q139" s="221"/>
      <c r="R139" s="150"/>
      <c r="T139" s="151" t="s">
        <v>5</v>
      </c>
      <c r="U139" s="41" t="s">
        <v>42</v>
      </c>
      <c r="V139" s="152">
        <v>0</v>
      </c>
      <c r="W139" s="152">
        <f t="shared" si="1"/>
        <v>0</v>
      </c>
      <c r="X139" s="152">
        <v>5.0000000000000002E-5</v>
      </c>
      <c r="Y139" s="152">
        <f t="shared" si="2"/>
        <v>4.0000000000000002E-4</v>
      </c>
      <c r="Z139" s="152">
        <v>0</v>
      </c>
      <c r="AA139" s="153">
        <f t="shared" si="3"/>
        <v>0</v>
      </c>
      <c r="AR139" s="19" t="s">
        <v>984</v>
      </c>
      <c r="AT139" s="19" t="s">
        <v>298</v>
      </c>
      <c r="AU139" s="19" t="s">
        <v>87</v>
      </c>
      <c r="AY139" s="19" t="s">
        <v>157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9" t="s">
        <v>87</v>
      </c>
      <c r="BK139" s="155">
        <f t="shared" si="9"/>
        <v>0</v>
      </c>
      <c r="BL139" s="19" t="s">
        <v>414</v>
      </c>
      <c r="BM139" s="19" t="s">
        <v>342</v>
      </c>
    </row>
    <row r="140" spans="2:65" s="1" customFormat="1" ht="25.5" customHeight="1">
      <c r="B140" s="145"/>
      <c r="C140" s="156" t="s">
        <v>253</v>
      </c>
      <c r="D140" s="156" t="s">
        <v>298</v>
      </c>
      <c r="E140" s="157" t="s">
        <v>1026</v>
      </c>
      <c r="F140" s="222" t="s">
        <v>1027</v>
      </c>
      <c r="G140" s="222"/>
      <c r="H140" s="222"/>
      <c r="I140" s="222"/>
      <c r="J140" s="158" t="s">
        <v>166</v>
      </c>
      <c r="K140" s="159">
        <v>8</v>
      </c>
      <c r="L140" s="223"/>
      <c r="M140" s="223"/>
      <c r="N140" s="223">
        <f t="shared" si="0"/>
        <v>0</v>
      </c>
      <c r="O140" s="221"/>
      <c r="P140" s="221"/>
      <c r="Q140" s="221"/>
      <c r="R140" s="150"/>
      <c r="T140" s="151" t="s">
        <v>5</v>
      </c>
      <c r="U140" s="41" t="s">
        <v>42</v>
      </c>
      <c r="V140" s="152">
        <v>0</v>
      </c>
      <c r="W140" s="152">
        <f t="shared" si="1"/>
        <v>0</v>
      </c>
      <c r="X140" s="152">
        <v>2.0000000000000002E-5</v>
      </c>
      <c r="Y140" s="152">
        <f t="shared" si="2"/>
        <v>1.6000000000000001E-4</v>
      </c>
      <c r="Z140" s="152">
        <v>0</v>
      </c>
      <c r="AA140" s="153">
        <f t="shared" si="3"/>
        <v>0</v>
      </c>
      <c r="AR140" s="19" t="s">
        <v>984</v>
      </c>
      <c r="AT140" s="19" t="s">
        <v>298</v>
      </c>
      <c r="AU140" s="19" t="s">
        <v>87</v>
      </c>
      <c r="AY140" s="19" t="s">
        <v>157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9" t="s">
        <v>87</v>
      </c>
      <c r="BK140" s="155">
        <f t="shared" si="9"/>
        <v>0</v>
      </c>
      <c r="BL140" s="19" t="s">
        <v>414</v>
      </c>
      <c r="BM140" s="19" t="s">
        <v>350</v>
      </c>
    </row>
    <row r="141" spans="2:65" s="1" customFormat="1" ht="16.5" customHeight="1">
      <c r="B141" s="145"/>
      <c r="C141" s="156" t="s">
        <v>257</v>
      </c>
      <c r="D141" s="156" t="s">
        <v>298</v>
      </c>
      <c r="E141" s="157" t="s">
        <v>1014</v>
      </c>
      <c r="F141" s="222" t="s">
        <v>1015</v>
      </c>
      <c r="G141" s="222"/>
      <c r="H141" s="222"/>
      <c r="I141" s="222"/>
      <c r="J141" s="158" t="s">
        <v>166</v>
      </c>
      <c r="K141" s="159">
        <v>8</v>
      </c>
      <c r="L141" s="223"/>
      <c r="M141" s="223"/>
      <c r="N141" s="223">
        <f t="shared" si="0"/>
        <v>0</v>
      </c>
      <c r="O141" s="221"/>
      <c r="P141" s="221"/>
      <c r="Q141" s="221"/>
      <c r="R141" s="150"/>
      <c r="T141" s="151" t="s">
        <v>5</v>
      </c>
      <c r="U141" s="41" t="s">
        <v>42</v>
      </c>
      <c r="V141" s="152">
        <v>0</v>
      </c>
      <c r="W141" s="152">
        <f t="shared" si="1"/>
        <v>0</v>
      </c>
      <c r="X141" s="152">
        <v>1.0000000000000001E-5</v>
      </c>
      <c r="Y141" s="152">
        <f t="shared" si="2"/>
        <v>8.0000000000000007E-5</v>
      </c>
      <c r="Z141" s="152">
        <v>0</v>
      </c>
      <c r="AA141" s="153">
        <f t="shared" si="3"/>
        <v>0</v>
      </c>
      <c r="AR141" s="19" t="s">
        <v>984</v>
      </c>
      <c r="AT141" s="19" t="s">
        <v>298</v>
      </c>
      <c r="AU141" s="19" t="s">
        <v>87</v>
      </c>
      <c r="AY141" s="19" t="s">
        <v>157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9" t="s">
        <v>87</v>
      </c>
      <c r="BK141" s="155">
        <f t="shared" si="9"/>
        <v>0</v>
      </c>
      <c r="BL141" s="19" t="s">
        <v>414</v>
      </c>
      <c r="BM141" s="19" t="s">
        <v>358</v>
      </c>
    </row>
    <row r="142" spans="2:65" s="1" customFormat="1" ht="25.5" customHeight="1">
      <c r="B142" s="145"/>
      <c r="C142" s="146" t="s">
        <v>261</v>
      </c>
      <c r="D142" s="146" t="s">
        <v>158</v>
      </c>
      <c r="E142" s="147" t="s">
        <v>1028</v>
      </c>
      <c r="F142" s="220" t="s">
        <v>1029</v>
      </c>
      <c r="G142" s="220"/>
      <c r="H142" s="220"/>
      <c r="I142" s="220"/>
      <c r="J142" s="148" t="s">
        <v>166</v>
      </c>
      <c r="K142" s="149">
        <v>1</v>
      </c>
      <c r="L142" s="221"/>
      <c r="M142" s="221"/>
      <c r="N142" s="221">
        <f t="shared" si="0"/>
        <v>0</v>
      </c>
      <c r="O142" s="221"/>
      <c r="P142" s="221"/>
      <c r="Q142" s="221"/>
      <c r="R142" s="150"/>
      <c r="T142" s="151" t="s">
        <v>5</v>
      </c>
      <c r="U142" s="41" t="s">
        <v>42</v>
      </c>
      <c r="V142" s="152">
        <v>0</v>
      </c>
      <c r="W142" s="152">
        <f t="shared" si="1"/>
        <v>0</v>
      </c>
      <c r="X142" s="152">
        <v>0</v>
      </c>
      <c r="Y142" s="152">
        <f t="shared" si="2"/>
        <v>0</v>
      </c>
      <c r="Z142" s="152">
        <v>0</v>
      </c>
      <c r="AA142" s="153">
        <f t="shared" si="3"/>
        <v>0</v>
      </c>
      <c r="AR142" s="19" t="s">
        <v>414</v>
      </c>
      <c r="AT142" s="19" t="s">
        <v>158</v>
      </c>
      <c r="AU142" s="19" t="s">
        <v>87</v>
      </c>
      <c r="AY142" s="19" t="s">
        <v>157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9" t="s">
        <v>87</v>
      </c>
      <c r="BK142" s="155">
        <f t="shared" si="9"/>
        <v>0</v>
      </c>
      <c r="BL142" s="19" t="s">
        <v>414</v>
      </c>
      <c r="BM142" s="19" t="s">
        <v>366</v>
      </c>
    </row>
    <row r="143" spans="2:65" s="1" customFormat="1" ht="16.5" customHeight="1">
      <c r="B143" s="145"/>
      <c r="C143" s="156" t="s">
        <v>265</v>
      </c>
      <c r="D143" s="156" t="s">
        <v>298</v>
      </c>
      <c r="E143" s="157" t="s">
        <v>1030</v>
      </c>
      <c r="F143" s="222" t="s">
        <v>1031</v>
      </c>
      <c r="G143" s="222"/>
      <c r="H143" s="222"/>
      <c r="I143" s="222"/>
      <c r="J143" s="158" t="s">
        <v>166</v>
      </c>
      <c r="K143" s="159">
        <v>1</v>
      </c>
      <c r="L143" s="223"/>
      <c r="M143" s="223"/>
      <c r="N143" s="223">
        <f t="shared" si="0"/>
        <v>0</v>
      </c>
      <c r="O143" s="221"/>
      <c r="P143" s="221"/>
      <c r="Q143" s="221"/>
      <c r="R143" s="150"/>
      <c r="T143" s="151" t="s">
        <v>5</v>
      </c>
      <c r="U143" s="41" t="s">
        <v>42</v>
      </c>
      <c r="V143" s="152">
        <v>0</v>
      </c>
      <c r="W143" s="152">
        <f t="shared" si="1"/>
        <v>0</v>
      </c>
      <c r="X143" s="152">
        <v>3.1E-4</v>
      </c>
      <c r="Y143" s="152">
        <f t="shared" si="2"/>
        <v>3.1E-4</v>
      </c>
      <c r="Z143" s="152">
        <v>0</v>
      </c>
      <c r="AA143" s="153">
        <f t="shared" si="3"/>
        <v>0</v>
      </c>
      <c r="AR143" s="19" t="s">
        <v>984</v>
      </c>
      <c r="AT143" s="19" t="s">
        <v>298</v>
      </c>
      <c r="AU143" s="19" t="s">
        <v>87</v>
      </c>
      <c r="AY143" s="19" t="s">
        <v>157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9" t="s">
        <v>87</v>
      </c>
      <c r="BK143" s="155">
        <f t="shared" si="9"/>
        <v>0</v>
      </c>
      <c r="BL143" s="19" t="s">
        <v>414</v>
      </c>
      <c r="BM143" s="19" t="s">
        <v>374</v>
      </c>
    </row>
    <row r="144" spans="2:65" s="1" customFormat="1" ht="16.5" customHeight="1">
      <c r="B144" s="145"/>
      <c r="C144" s="146" t="s">
        <v>269</v>
      </c>
      <c r="D144" s="146" t="s">
        <v>158</v>
      </c>
      <c r="E144" s="147" t="s">
        <v>1032</v>
      </c>
      <c r="F144" s="220" t="s">
        <v>1033</v>
      </c>
      <c r="G144" s="220"/>
      <c r="H144" s="220"/>
      <c r="I144" s="220"/>
      <c r="J144" s="148" t="s">
        <v>166</v>
      </c>
      <c r="K144" s="149">
        <v>1</v>
      </c>
      <c r="L144" s="221"/>
      <c r="M144" s="221"/>
      <c r="N144" s="221">
        <f t="shared" si="0"/>
        <v>0</v>
      </c>
      <c r="O144" s="221"/>
      <c r="P144" s="221"/>
      <c r="Q144" s="221"/>
      <c r="R144" s="150"/>
      <c r="T144" s="151" t="s">
        <v>5</v>
      </c>
      <c r="U144" s="41" t="s">
        <v>42</v>
      </c>
      <c r="V144" s="152">
        <v>0</v>
      </c>
      <c r="W144" s="152">
        <f t="shared" si="1"/>
        <v>0</v>
      </c>
      <c r="X144" s="152">
        <v>0</v>
      </c>
      <c r="Y144" s="152">
        <f t="shared" si="2"/>
        <v>0</v>
      </c>
      <c r="Z144" s="152">
        <v>0</v>
      </c>
      <c r="AA144" s="153">
        <f t="shared" si="3"/>
        <v>0</v>
      </c>
      <c r="AR144" s="19" t="s">
        <v>414</v>
      </c>
      <c r="AT144" s="19" t="s">
        <v>158</v>
      </c>
      <c r="AU144" s="19" t="s">
        <v>87</v>
      </c>
      <c r="AY144" s="19" t="s">
        <v>157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9" t="s">
        <v>87</v>
      </c>
      <c r="BK144" s="155">
        <f t="shared" si="9"/>
        <v>0</v>
      </c>
      <c r="BL144" s="19" t="s">
        <v>414</v>
      </c>
      <c r="BM144" s="19" t="s">
        <v>382</v>
      </c>
    </row>
    <row r="145" spans="2:65" s="1" customFormat="1" ht="16.5" customHeight="1">
      <c r="B145" s="145"/>
      <c r="C145" s="156" t="s">
        <v>273</v>
      </c>
      <c r="D145" s="156" t="s">
        <v>298</v>
      </c>
      <c r="E145" s="157" t="s">
        <v>1034</v>
      </c>
      <c r="F145" s="222" t="s">
        <v>1033</v>
      </c>
      <c r="G145" s="222"/>
      <c r="H145" s="222"/>
      <c r="I145" s="222"/>
      <c r="J145" s="158" t="s">
        <v>166</v>
      </c>
      <c r="K145" s="159">
        <v>1</v>
      </c>
      <c r="L145" s="223"/>
      <c r="M145" s="223"/>
      <c r="N145" s="223">
        <f t="shared" si="0"/>
        <v>0</v>
      </c>
      <c r="O145" s="221"/>
      <c r="P145" s="221"/>
      <c r="Q145" s="221"/>
      <c r="R145" s="150"/>
      <c r="T145" s="151" t="s">
        <v>5</v>
      </c>
      <c r="U145" s="41" t="s">
        <v>42</v>
      </c>
      <c r="V145" s="152">
        <v>0</v>
      </c>
      <c r="W145" s="152">
        <f t="shared" si="1"/>
        <v>0</v>
      </c>
      <c r="X145" s="152">
        <v>2.0000000000000002E-5</v>
      </c>
      <c r="Y145" s="152">
        <f t="shared" si="2"/>
        <v>2.0000000000000002E-5</v>
      </c>
      <c r="Z145" s="152">
        <v>0</v>
      </c>
      <c r="AA145" s="153">
        <f t="shared" si="3"/>
        <v>0</v>
      </c>
      <c r="AR145" s="19" t="s">
        <v>984</v>
      </c>
      <c r="AT145" s="19" t="s">
        <v>298</v>
      </c>
      <c r="AU145" s="19" t="s">
        <v>87</v>
      </c>
      <c r="AY145" s="19" t="s">
        <v>157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9" t="s">
        <v>87</v>
      </c>
      <c r="BK145" s="155">
        <f t="shared" si="9"/>
        <v>0</v>
      </c>
      <c r="BL145" s="19" t="s">
        <v>414</v>
      </c>
      <c r="BM145" s="19" t="s">
        <v>390</v>
      </c>
    </row>
    <row r="146" spans="2:65" s="1" customFormat="1" ht="16.5" customHeight="1">
      <c r="B146" s="145"/>
      <c r="C146" s="146" t="s">
        <v>277</v>
      </c>
      <c r="D146" s="146" t="s">
        <v>158</v>
      </c>
      <c r="E146" s="147" t="s">
        <v>1032</v>
      </c>
      <c r="F146" s="220" t="s">
        <v>1033</v>
      </c>
      <c r="G146" s="220"/>
      <c r="H146" s="220"/>
      <c r="I146" s="220"/>
      <c r="J146" s="148" t="s">
        <v>166</v>
      </c>
      <c r="K146" s="149">
        <v>1</v>
      </c>
      <c r="L146" s="221"/>
      <c r="M146" s="221"/>
      <c r="N146" s="221">
        <f t="shared" si="0"/>
        <v>0</v>
      </c>
      <c r="O146" s="221"/>
      <c r="P146" s="221"/>
      <c r="Q146" s="221"/>
      <c r="R146" s="150"/>
      <c r="T146" s="151" t="s">
        <v>5</v>
      </c>
      <c r="U146" s="41" t="s">
        <v>42</v>
      </c>
      <c r="V146" s="152">
        <v>0</v>
      </c>
      <c r="W146" s="152">
        <f t="shared" si="1"/>
        <v>0</v>
      </c>
      <c r="X146" s="152">
        <v>0</v>
      </c>
      <c r="Y146" s="152">
        <f t="shared" si="2"/>
        <v>0</v>
      </c>
      <c r="Z146" s="152">
        <v>0</v>
      </c>
      <c r="AA146" s="153">
        <f t="shared" si="3"/>
        <v>0</v>
      </c>
      <c r="AR146" s="19" t="s">
        <v>414</v>
      </c>
      <c r="AT146" s="19" t="s">
        <v>158</v>
      </c>
      <c r="AU146" s="19" t="s">
        <v>87</v>
      </c>
      <c r="AY146" s="19" t="s">
        <v>157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9" t="s">
        <v>87</v>
      </c>
      <c r="BK146" s="155">
        <f t="shared" si="9"/>
        <v>0</v>
      </c>
      <c r="BL146" s="19" t="s">
        <v>414</v>
      </c>
      <c r="BM146" s="19" t="s">
        <v>398</v>
      </c>
    </row>
    <row r="147" spans="2:65" s="1" customFormat="1" ht="25.5" customHeight="1">
      <c r="B147" s="145"/>
      <c r="C147" s="146" t="s">
        <v>281</v>
      </c>
      <c r="D147" s="146" t="s">
        <v>158</v>
      </c>
      <c r="E147" s="147" t="s">
        <v>1035</v>
      </c>
      <c r="F147" s="220" t="s">
        <v>1036</v>
      </c>
      <c r="G147" s="220"/>
      <c r="H147" s="220"/>
      <c r="I147" s="220"/>
      <c r="J147" s="148" t="s">
        <v>166</v>
      </c>
      <c r="K147" s="149">
        <v>1</v>
      </c>
      <c r="L147" s="221"/>
      <c r="M147" s="221"/>
      <c r="N147" s="221">
        <f t="shared" si="0"/>
        <v>0</v>
      </c>
      <c r="O147" s="221"/>
      <c r="P147" s="221"/>
      <c r="Q147" s="221"/>
      <c r="R147" s="150"/>
      <c r="T147" s="151" t="s">
        <v>5</v>
      </c>
      <c r="U147" s="41" t="s">
        <v>42</v>
      </c>
      <c r="V147" s="152">
        <v>0</v>
      </c>
      <c r="W147" s="152">
        <f t="shared" si="1"/>
        <v>0</v>
      </c>
      <c r="X147" s="152">
        <v>0</v>
      </c>
      <c r="Y147" s="152">
        <f t="shared" si="2"/>
        <v>0</v>
      </c>
      <c r="Z147" s="152">
        <v>0</v>
      </c>
      <c r="AA147" s="153">
        <f t="shared" si="3"/>
        <v>0</v>
      </c>
      <c r="AR147" s="19" t="s">
        <v>414</v>
      </c>
      <c r="AT147" s="19" t="s">
        <v>158</v>
      </c>
      <c r="AU147" s="19" t="s">
        <v>87</v>
      </c>
      <c r="AY147" s="19" t="s">
        <v>157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9" t="s">
        <v>87</v>
      </c>
      <c r="BK147" s="155">
        <f t="shared" si="9"/>
        <v>0</v>
      </c>
      <c r="BL147" s="19" t="s">
        <v>414</v>
      </c>
      <c r="BM147" s="19" t="s">
        <v>406</v>
      </c>
    </row>
    <row r="148" spans="2:65" s="1" customFormat="1" ht="25.5" customHeight="1">
      <c r="B148" s="145"/>
      <c r="C148" s="156" t="s">
        <v>285</v>
      </c>
      <c r="D148" s="156" t="s">
        <v>298</v>
      </c>
      <c r="E148" s="157" t="s">
        <v>1037</v>
      </c>
      <c r="F148" s="222" t="s">
        <v>1036</v>
      </c>
      <c r="G148" s="222"/>
      <c r="H148" s="222"/>
      <c r="I148" s="222"/>
      <c r="J148" s="158" t="s">
        <v>166</v>
      </c>
      <c r="K148" s="159">
        <v>1</v>
      </c>
      <c r="L148" s="223"/>
      <c r="M148" s="223"/>
      <c r="N148" s="223">
        <f t="shared" si="0"/>
        <v>0</v>
      </c>
      <c r="O148" s="221"/>
      <c r="P148" s="221"/>
      <c r="Q148" s="221"/>
      <c r="R148" s="150"/>
      <c r="T148" s="151" t="s">
        <v>5</v>
      </c>
      <c r="U148" s="41" t="s">
        <v>42</v>
      </c>
      <c r="V148" s="152">
        <v>0</v>
      </c>
      <c r="W148" s="152">
        <f t="shared" si="1"/>
        <v>0</v>
      </c>
      <c r="X148" s="152">
        <v>2.0000000000000001E-4</v>
      </c>
      <c r="Y148" s="152">
        <f t="shared" si="2"/>
        <v>2.0000000000000001E-4</v>
      </c>
      <c r="Z148" s="152">
        <v>0</v>
      </c>
      <c r="AA148" s="153">
        <f t="shared" si="3"/>
        <v>0</v>
      </c>
      <c r="AR148" s="19" t="s">
        <v>984</v>
      </c>
      <c r="AT148" s="19" t="s">
        <v>298</v>
      </c>
      <c r="AU148" s="19" t="s">
        <v>87</v>
      </c>
      <c r="AY148" s="19" t="s">
        <v>157</v>
      </c>
      <c r="BE148" s="154">
        <f t="shared" si="4"/>
        <v>0</v>
      </c>
      <c r="BF148" s="154">
        <f t="shared" si="5"/>
        <v>0</v>
      </c>
      <c r="BG148" s="154">
        <f t="shared" si="6"/>
        <v>0</v>
      </c>
      <c r="BH148" s="154">
        <f t="shared" si="7"/>
        <v>0</v>
      </c>
      <c r="BI148" s="154">
        <f t="shared" si="8"/>
        <v>0</v>
      </c>
      <c r="BJ148" s="19" t="s">
        <v>87</v>
      </c>
      <c r="BK148" s="155">
        <f t="shared" si="9"/>
        <v>0</v>
      </c>
      <c r="BL148" s="19" t="s">
        <v>414</v>
      </c>
      <c r="BM148" s="19" t="s">
        <v>414</v>
      </c>
    </row>
    <row r="149" spans="2:65" s="1" customFormat="1" ht="38.25" customHeight="1">
      <c r="B149" s="145"/>
      <c r="C149" s="146" t="s">
        <v>289</v>
      </c>
      <c r="D149" s="146" t="s">
        <v>158</v>
      </c>
      <c r="E149" s="147" t="s">
        <v>1038</v>
      </c>
      <c r="F149" s="220" t="s">
        <v>1039</v>
      </c>
      <c r="G149" s="220"/>
      <c r="H149" s="220"/>
      <c r="I149" s="220"/>
      <c r="J149" s="148" t="s">
        <v>166</v>
      </c>
      <c r="K149" s="149">
        <v>13</v>
      </c>
      <c r="L149" s="221"/>
      <c r="M149" s="221"/>
      <c r="N149" s="221">
        <f t="shared" ref="N149:N180" si="10">ROUND(L149*K149,3)</f>
        <v>0</v>
      </c>
      <c r="O149" s="221"/>
      <c r="P149" s="221"/>
      <c r="Q149" s="221"/>
      <c r="R149" s="150"/>
      <c r="T149" s="151" t="s">
        <v>5</v>
      </c>
      <c r="U149" s="41" t="s">
        <v>42</v>
      </c>
      <c r="V149" s="152">
        <v>0</v>
      </c>
      <c r="W149" s="152">
        <f t="shared" ref="W149:W180" si="11">V149*K149</f>
        <v>0</v>
      </c>
      <c r="X149" s="152">
        <v>0</v>
      </c>
      <c r="Y149" s="152">
        <f t="shared" ref="Y149:Y180" si="12">X149*K149</f>
        <v>0</v>
      </c>
      <c r="Z149" s="152">
        <v>0</v>
      </c>
      <c r="AA149" s="153">
        <f t="shared" ref="AA149:AA180" si="13">Z149*K149</f>
        <v>0</v>
      </c>
      <c r="AR149" s="19" t="s">
        <v>414</v>
      </c>
      <c r="AT149" s="19" t="s">
        <v>158</v>
      </c>
      <c r="AU149" s="19" t="s">
        <v>87</v>
      </c>
      <c r="AY149" s="19" t="s">
        <v>157</v>
      </c>
      <c r="BE149" s="154">
        <f t="shared" ref="BE149:BE180" si="14">IF(U149="základná",N149,0)</f>
        <v>0</v>
      </c>
      <c r="BF149" s="154">
        <f t="shared" ref="BF149:BF180" si="15">IF(U149="znížená",N149,0)</f>
        <v>0</v>
      </c>
      <c r="BG149" s="154">
        <f t="shared" ref="BG149:BG180" si="16">IF(U149="zákl. prenesená",N149,0)</f>
        <v>0</v>
      </c>
      <c r="BH149" s="154">
        <f t="shared" ref="BH149:BH180" si="17">IF(U149="zníž. prenesená",N149,0)</f>
        <v>0</v>
      </c>
      <c r="BI149" s="154">
        <f t="shared" ref="BI149:BI180" si="18">IF(U149="nulová",N149,0)</f>
        <v>0</v>
      </c>
      <c r="BJ149" s="19" t="s">
        <v>87</v>
      </c>
      <c r="BK149" s="155">
        <f t="shared" ref="BK149:BK180" si="19">ROUND(L149*K149,3)</f>
        <v>0</v>
      </c>
      <c r="BL149" s="19" t="s">
        <v>414</v>
      </c>
      <c r="BM149" s="19" t="s">
        <v>422</v>
      </c>
    </row>
    <row r="150" spans="2:65" s="1" customFormat="1" ht="16.5" customHeight="1">
      <c r="B150" s="145"/>
      <c r="C150" s="156" t="s">
        <v>293</v>
      </c>
      <c r="D150" s="156" t="s">
        <v>298</v>
      </c>
      <c r="E150" s="157" t="s">
        <v>1040</v>
      </c>
      <c r="F150" s="222" t="s">
        <v>1041</v>
      </c>
      <c r="G150" s="222"/>
      <c r="H150" s="222"/>
      <c r="I150" s="222"/>
      <c r="J150" s="158" t="s">
        <v>166</v>
      </c>
      <c r="K150" s="159">
        <v>13</v>
      </c>
      <c r="L150" s="223"/>
      <c r="M150" s="223"/>
      <c r="N150" s="223">
        <f t="shared" si="10"/>
        <v>0</v>
      </c>
      <c r="O150" s="221"/>
      <c r="P150" s="221"/>
      <c r="Q150" s="221"/>
      <c r="R150" s="150"/>
      <c r="T150" s="151" t="s">
        <v>5</v>
      </c>
      <c r="U150" s="41" t="s">
        <v>42</v>
      </c>
      <c r="V150" s="152">
        <v>0</v>
      </c>
      <c r="W150" s="152">
        <f t="shared" si="11"/>
        <v>0</v>
      </c>
      <c r="X150" s="152">
        <v>6.9999999999999994E-5</v>
      </c>
      <c r="Y150" s="152">
        <f t="shared" si="12"/>
        <v>9.0999999999999989E-4</v>
      </c>
      <c r="Z150" s="152">
        <v>0</v>
      </c>
      <c r="AA150" s="153">
        <f t="shared" si="13"/>
        <v>0</v>
      </c>
      <c r="AR150" s="19" t="s">
        <v>984</v>
      </c>
      <c r="AT150" s="19" t="s">
        <v>298</v>
      </c>
      <c r="AU150" s="19" t="s">
        <v>87</v>
      </c>
      <c r="AY150" s="19" t="s">
        <v>157</v>
      </c>
      <c r="BE150" s="154">
        <f t="shared" si="14"/>
        <v>0</v>
      </c>
      <c r="BF150" s="154">
        <f t="shared" si="15"/>
        <v>0</v>
      </c>
      <c r="BG150" s="154">
        <f t="shared" si="16"/>
        <v>0</v>
      </c>
      <c r="BH150" s="154">
        <f t="shared" si="17"/>
        <v>0</v>
      </c>
      <c r="BI150" s="154">
        <f t="shared" si="18"/>
        <v>0</v>
      </c>
      <c r="BJ150" s="19" t="s">
        <v>87</v>
      </c>
      <c r="BK150" s="155">
        <f t="shared" si="19"/>
        <v>0</v>
      </c>
      <c r="BL150" s="19" t="s">
        <v>414</v>
      </c>
      <c r="BM150" s="19" t="s">
        <v>430</v>
      </c>
    </row>
    <row r="151" spans="2:65" s="1" customFormat="1" ht="38.25" customHeight="1">
      <c r="B151" s="145"/>
      <c r="C151" s="146" t="s">
        <v>297</v>
      </c>
      <c r="D151" s="146" t="s">
        <v>158</v>
      </c>
      <c r="E151" s="147" t="s">
        <v>1042</v>
      </c>
      <c r="F151" s="220" t="s">
        <v>1043</v>
      </c>
      <c r="G151" s="220"/>
      <c r="H151" s="220"/>
      <c r="I151" s="220"/>
      <c r="J151" s="148" t="s">
        <v>166</v>
      </c>
      <c r="K151" s="149">
        <v>4</v>
      </c>
      <c r="L151" s="221"/>
      <c r="M151" s="221"/>
      <c r="N151" s="221">
        <f t="shared" si="10"/>
        <v>0</v>
      </c>
      <c r="O151" s="221"/>
      <c r="P151" s="221"/>
      <c r="Q151" s="221"/>
      <c r="R151" s="150"/>
      <c r="T151" s="151" t="s">
        <v>5</v>
      </c>
      <c r="U151" s="41" t="s">
        <v>42</v>
      </c>
      <c r="V151" s="152">
        <v>0</v>
      </c>
      <c r="W151" s="152">
        <f t="shared" si="11"/>
        <v>0</v>
      </c>
      <c r="X151" s="152">
        <v>0</v>
      </c>
      <c r="Y151" s="152">
        <f t="shared" si="12"/>
        <v>0</v>
      </c>
      <c r="Z151" s="152">
        <v>0</v>
      </c>
      <c r="AA151" s="153">
        <f t="shared" si="13"/>
        <v>0</v>
      </c>
      <c r="AR151" s="19" t="s">
        <v>414</v>
      </c>
      <c r="AT151" s="19" t="s">
        <v>158</v>
      </c>
      <c r="AU151" s="19" t="s">
        <v>87</v>
      </c>
      <c r="AY151" s="19" t="s">
        <v>157</v>
      </c>
      <c r="BE151" s="154">
        <f t="shared" si="14"/>
        <v>0</v>
      </c>
      <c r="BF151" s="154">
        <f t="shared" si="15"/>
        <v>0</v>
      </c>
      <c r="BG151" s="154">
        <f t="shared" si="16"/>
        <v>0</v>
      </c>
      <c r="BH151" s="154">
        <f t="shared" si="17"/>
        <v>0</v>
      </c>
      <c r="BI151" s="154">
        <f t="shared" si="18"/>
        <v>0</v>
      </c>
      <c r="BJ151" s="19" t="s">
        <v>87</v>
      </c>
      <c r="BK151" s="155">
        <f t="shared" si="19"/>
        <v>0</v>
      </c>
      <c r="BL151" s="19" t="s">
        <v>414</v>
      </c>
      <c r="BM151" s="19" t="s">
        <v>438</v>
      </c>
    </row>
    <row r="152" spans="2:65" s="1" customFormat="1" ht="25.5" customHeight="1">
      <c r="B152" s="145"/>
      <c r="C152" s="156" t="s">
        <v>302</v>
      </c>
      <c r="D152" s="156" t="s">
        <v>298</v>
      </c>
      <c r="E152" s="157" t="s">
        <v>1044</v>
      </c>
      <c r="F152" s="222" t="s">
        <v>1045</v>
      </c>
      <c r="G152" s="222"/>
      <c r="H152" s="222"/>
      <c r="I152" s="222"/>
      <c r="J152" s="158" t="s">
        <v>166</v>
      </c>
      <c r="K152" s="159">
        <v>4</v>
      </c>
      <c r="L152" s="223"/>
      <c r="M152" s="223"/>
      <c r="N152" s="223">
        <f t="shared" si="10"/>
        <v>0</v>
      </c>
      <c r="O152" s="221"/>
      <c r="P152" s="221"/>
      <c r="Q152" s="221"/>
      <c r="R152" s="150"/>
      <c r="T152" s="151" t="s">
        <v>5</v>
      </c>
      <c r="U152" s="41" t="s">
        <v>42</v>
      </c>
      <c r="V152" s="152">
        <v>0</v>
      </c>
      <c r="W152" s="152">
        <f t="shared" si="11"/>
        <v>0</v>
      </c>
      <c r="X152" s="152">
        <v>6.9999999999999994E-5</v>
      </c>
      <c r="Y152" s="152">
        <f t="shared" si="12"/>
        <v>2.7999999999999998E-4</v>
      </c>
      <c r="Z152" s="152">
        <v>0</v>
      </c>
      <c r="AA152" s="153">
        <f t="shared" si="13"/>
        <v>0</v>
      </c>
      <c r="AR152" s="19" t="s">
        <v>984</v>
      </c>
      <c r="AT152" s="19" t="s">
        <v>298</v>
      </c>
      <c r="AU152" s="19" t="s">
        <v>87</v>
      </c>
      <c r="AY152" s="19" t="s">
        <v>157</v>
      </c>
      <c r="BE152" s="154">
        <f t="shared" si="14"/>
        <v>0</v>
      </c>
      <c r="BF152" s="154">
        <f t="shared" si="15"/>
        <v>0</v>
      </c>
      <c r="BG152" s="154">
        <f t="shared" si="16"/>
        <v>0</v>
      </c>
      <c r="BH152" s="154">
        <f t="shared" si="17"/>
        <v>0</v>
      </c>
      <c r="BI152" s="154">
        <f t="shared" si="18"/>
        <v>0</v>
      </c>
      <c r="BJ152" s="19" t="s">
        <v>87</v>
      </c>
      <c r="BK152" s="155">
        <f t="shared" si="19"/>
        <v>0</v>
      </c>
      <c r="BL152" s="19" t="s">
        <v>414</v>
      </c>
      <c r="BM152" s="19" t="s">
        <v>446</v>
      </c>
    </row>
    <row r="153" spans="2:65" s="1" customFormat="1" ht="25.5" customHeight="1">
      <c r="B153" s="145"/>
      <c r="C153" s="146" t="s">
        <v>306</v>
      </c>
      <c r="D153" s="146" t="s">
        <v>158</v>
      </c>
      <c r="E153" s="147" t="s">
        <v>1046</v>
      </c>
      <c r="F153" s="220" t="s">
        <v>1047</v>
      </c>
      <c r="G153" s="220"/>
      <c r="H153" s="220"/>
      <c r="I153" s="220"/>
      <c r="J153" s="148" t="s">
        <v>166</v>
      </c>
      <c r="K153" s="149">
        <v>1</v>
      </c>
      <c r="L153" s="221"/>
      <c r="M153" s="221"/>
      <c r="N153" s="221">
        <f t="shared" si="10"/>
        <v>0</v>
      </c>
      <c r="O153" s="221"/>
      <c r="P153" s="221"/>
      <c r="Q153" s="221"/>
      <c r="R153" s="150"/>
      <c r="T153" s="151" t="s">
        <v>5</v>
      </c>
      <c r="U153" s="41" t="s">
        <v>42</v>
      </c>
      <c r="V153" s="152">
        <v>0</v>
      </c>
      <c r="W153" s="152">
        <f t="shared" si="11"/>
        <v>0</v>
      </c>
      <c r="X153" s="152">
        <v>0</v>
      </c>
      <c r="Y153" s="152">
        <f t="shared" si="12"/>
        <v>0</v>
      </c>
      <c r="Z153" s="152">
        <v>0</v>
      </c>
      <c r="AA153" s="153">
        <f t="shared" si="13"/>
        <v>0</v>
      </c>
      <c r="AR153" s="19" t="s">
        <v>414</v>
      </c>
      <c r="AT153" s="19" t="s">
        <v>158</v>
      </c>
      <c r="AU153" s="19" t="s">
        <v>87</v>
      </c>
      <c r="AY153" s="19" t="s">
        <v>157</v>
      </c>
      <c r="BE153" s="154">
        <f t="shared" si="14"/>
        <v>0</v>
      </c>
      <c r="BF153" s="154">
        <f t="shared" si="15"/>
        <v>0</v>
      </c>
      <c r="BG153" s="154">
        <f t="shared" si="16"/>
        <v>0</v>
      </c>
      <c r="BH153" s="154">
        <f t="shared" si="17"/>
        <v>0</v>
      </c>
      <c r="BI153" s="154">
        <f t="shared" si="18"/>
        <v>0</v>
      </c>
      <c r="BJ153" s="19" t="s">
        <v>87</v>
      </c>
      <c r="BK153" s="155">
        <f t="shared" si="19"/>
        <v>0</v>
      </c>
      <c r="BL153" s="19" t="s">
        <v>414</v>
      </c>
      <c r="BM153" s="19" t="s">
        <v>454</v>
      </c>
    </row>
    <row r="154" spans="2:65" s="1" customFormat="1" ht="16.5" customHeight="1">
      <c r="B154" s="145"/>
      <c r="C154" s="156" t="s">
        <v>310</v>
      </c>
      <c r="D154" s="156" t="s">
        <v>298</v>
      </c>
      <c r="E154" s="157" t="s">
        <v>1048</v>
      </c>
      <c r="F154" s="222" t="s">
        <v>1049</v>
      </c>
      <c r="G154" s="222"/>
      <c r="H154" s="222"/>
      <c r="I154" s="222"/>
      <c r="J154" s="158" t="s">
        <v>166</v>
      </c>
      <c r="K154" s="159">
        <v>1</v>
      </c>
      <c r="L154" s="223"/>
      <c r="M154" s="223"/>
      <c r="N154" s="223">
        <f t="shared" si="10"/>
        <v>0</v>
      </c>
      <c r="O154" s="221"/>
      <c r="P154" s="221"/>
      <c r="Q154" s="221"/>
      <c r="R154" s="150"/>
      <c r="T154" s="151" t="s">
        <v>5</v>
      </c>
      <c r="U154" s="41" t="s">
        <v>42</v>
      </c>
      <c r="V154" s="152">
        <v>0</v>
      </c>
      <c r="W154" s="152">
        <f t="shared" si="11"/>
        <v>0</v>
      </c>
      <c r="X154" s="152">
        <v>3.8999999999999999E-4</v>
      </c>
      <c r="Y154" s="152">
        <f t="shared" si="12"/>
        <v>3.8999999999999999E-4</v>
      </c>
      <c r="Z154" s="152">
        <v>0</v>
      </c>
      <c r="AA154" s="153">
        <f t="shared" si="13"/>
        <v>0</v>
      </c>
      <c r="AR154" s="19" t="s">
        <v>984</v>
      </c>
      <c r="AT154" s="19" t="s">
        <v>298</v>
      </c>
      <c r="AU154" s="19" t="s">
        <v>87</v>
      </c>
      <c r="AY154" s="19" t="s">
        <v>157</v>
      </c>
      <c r="BE154" s="154">
        <f t="shared" si="14"/>
        <v>0</v>
      </c>
      <c r="BF154" s="154">
        <f t="shared" si="15"/>
        <v>0</v>
      </c>
      <c r="BG154" s="154">
        <f t="shared" si="16"/>
        <v>0</v>
      </c>
      <c r="BH154" s="154">
        <f t="shared" si="17"/>
        <v>0</v>
      </c>
      <c r="BI154" s="154">
        <f t="shared" si="18"/>
        <v>0</v>
      </c>
      <c r="BJ154" s="19" t="s">
        <v>87</v>
      </c>
      <c r="BK154" s="155">
        <f t="shared" si="19"/>
        <v>0</v>
      </c>
      <c r="BL154" s="19" t="s">
        <v>414</v>
      </c>
      <c r="BM154" s="19" t="s">
        <v>462</v>
      </c>
    </row>
    <row r="155" spans="2:65" s="1" customFormat="1" ht="38.25" customHeight="1">
      <c r="B155" s="145"/>
      <c r="C155" s="146" t="s">
        <v>314</v>
      </c>
      <c r="D155" s="146" t="s">
        <v>158</v>
      </c>
      <c r="E155" s="147" t="s">
        <v>1050</v>
      </c>
      <c r="F155" s="220" t="s">
        <v>1051</v>
      </c>
      <c r="G155" s="220"/>
      <c r="H155" s="220"/>
      <c r="I155" s="220"/>
      <c r="J155" s="148" t="s">
        <v>166</v>
      </c>
      <c r="K155" s="149">
        <v>1</v>
      </c>
      <c r="L155" s="221"/>
      <c r="M155" s="221"/>
      <c r="N155" s="221">
        <f t="shared" si="10"/>
        <v>0</v>
      </c>
      <c r="O155" s="221"/>
      <c r="P155" s="221"/>
      <c r="Q155" s="221"/>
      <c r="R155" s="150"/>
      <c r="T155" s="151" t="s">
        <v>5</v>
      </c>
      <c r="U155" s="41" t="s">
        <v>42</v>
      </c>
      <c r="V155" s="152">
        <v>0</v>
      </c>
      <c r="W155" s="152">
        <f t="shared" si="11"/>
        <v>0</v>
      </c>
      <c r="X155" s="152">
        <v>0</v>
      </c>
      <c r="Y155" s="152">
        <f t="shared" si="12"/>
        <v>0</v>
      </c>
      <c r="Z155" s="152">
        <v>0</v>
      </c>
      <c r="AA155" s="153">
        <f t="shared" si="13"/>
        <v>0</v>
      </c>
      <c r="AR155" s="19" t="s">
        <v>414</v>
      </c>
      <c r="AT155" s="19" t="s">
        <v>158</v>
      </c>
      <c r="AU155" s="19" t="s">
        <v>87</v>
      </c>
      <c r="AY155" s="19" t="s">
        <v>157</v>
      </c>
      <c r="BE155" s="154">
        <f t="shared" si="14"/>
        <v>0</v>
      </c>
      <c r="BF155" s="154">
        <f t="shared" si="15"/>
        <v>0</v>
      </c>
      <c r="BG155" s="154">
        <f t="shared" si="16"/>
        <v>0</v>
      </c>
      <c r="BH155" s="154">
        <f t="shared" si="17"/>
        <v>0</v>
      </c>
      <c r="BI155" s="154">
        <f t="shared" si="18"/>
        <v>0</v>
      </c>
      <c r="BJ155" s="19" t="s">
        <v>87</v>
      </c>
      <c r="BK155" s="155">
        <f t="shared" si="19"/>
        <v>0</v>
      </c>
      <c r="BL155" s="19" t="s">
        <v>414</v>
      </c>
      <c r="BM155" s="19" t="s">
        <v>470</v>
      </c>
    </row>
    <row r="156" spans="2:65" s="1" customFormat="1" ht="16.5" customHeight="1">
      <c r="B156" s="145"/>
      <c r="C156" s="156" t="s">
        <v>318</v>
      </c>
      <c r="D156" s="156" t="s">
        <v>298</v>
      </c>
      <c r="E156" s="157" t="s">
        <v>1052</v>
      </c>
      <c r="F156" s="222" t="s">
        <v>1053</v>
      </c>
      <c r="G156" s="222"/>
      <c r="H156" s="222"/>
      <c r="I156" s="222"/>
      <c r="J156" s="158" t="s">
        <v>166</v>
      </c>
      <c r="K156" s="159">
        <v>1</v>
      </c>
      <c r="L156" s="223"/>
      <c r="M156" s="223"/>
      <c r="N156" s="223">
        <f t="shared" si="10"/>
        <v>0</v>
      </c>
      <c r="O156" s="221"/>
      <c r="P156" s="221"/>
      <c r="Q156" s="221"/>
      <c r="R156" s="150"/>
      <c r="T156" s="151" t="s">
        <v>5</v>
      </c>
      <c r="U156" s="41" t="s">
        <v>42</v>
      </c>
      <c r="V156" s="152">
        <v>0</v>
      </c>
      <c r="W156" s="152">
        <f t="shared" si="11"/>
        <v>0</v>
      </c>
      <c r="X156" s="152">
        <v>1.593E-2</v>
      </c>
      <c r="Y156" s="152">
        <f t="shared" si="12"/>
        <v>1.593E-2</v>
      </c>
      <c r="Z156" s="152">
        <v>0</v>
      </c>
      <c r="AA156" s="153">
        <f t="shared" si="13"/>
        <v>0</v>
      </c>
      <c r="AR156" s="19" t="s">
        <v>984</v>
      </c>
      <c r="AT156" s="19" t="s">
        <v>298</v>
      </c>
      <c r="AU156" s="19" t="s">
        <v>87</v>
      </c>
      <c r="AY156" s="19" t="s">
        <v>157</v>
      </c>
      <c r="BE156" s="154">
        <f t="shared" si="14"/>
        <v>0</v>
      </c>
      <c r="BF156" s="154">
        <f t="shared" si="15"/>
        <v>0</v>
      </c>
      <c r="BG156" s="154">
        <f t="shared" si="16"/>
        <v>0</v>
      </c>
      <c r="BH156" s="154">
        <f t="shared" si="17"/>
        <v>0</v>
      </c>
      <c r="BI156" s="154">
        <f t="shared" si="18"/>
        <v>0</v>
      </c>
      <c r="BJ156" s="19" t="s">
        <v>87</v>
      </c>
      <c r="BK156" s="155">
        <f t="shared" si="19"/>
        <v>0</v>
      </c>
      <c r="BL156" s="19" t="s">
        <v>414</v>
      </c>
      <c r="BM156" s="19" t="s">
        <v>476</v>
      </c>
    </row>
    <row r="157" spans="2:65" s="1" customFormat="1" ht="25.5" customHeight="1">
      <c r="B157" s="145"/>
      <c r="C157" s="146" t="s">
        <v>322</v>
      </c>
      <c r="D157" s="146" t="s">
        <v>158</v>
      </c>
      <c r="E157" s="147" t="s">
        <v>1054</v>
      </c>
      <c r="F157" s="220" t="s">
        <v>1055</v>
      </c>
      <c r="G157" s="220"/>
      <c r="H157" s="220"/>
      <c r="I157" s="220"/>
      <c r="J157" s="148" t="s">
        <v>166</v>
      </c>
      <c r="K157" s="149">
        <v>1</v>
      </c>
      <c r="L157" s="221"/>
      <c r="M157" s="221"/>
      <c r="N157" s="221">
        <f t="shared" si="10"/>
        <v>0</v>
      </c>
      <c r="O157" s="221"/>
      <c r="P157" s="221"/>
      <c r="Q157" s="221"/>
      <c r="R157" s="150"/>
      <c r="T157" s="151" t="s">
        <v>5</v>
      </c>
      <c r="U157" s="41" t="s">
        <v>42</v>
      </c>
      <c r="V157" s="152">
        <v>0</v>
      </c>
      <c r="W157" s="152">
        <f t="shared" si="11"/>
        <v>0</v>
      </c>
      <c r="X157" s="152">
        <v>0</v>
      </c>
      <c r="Y157" s="152">
        <f t="shared" si="12"/>
        <v>0</v>
      </c>
      <c r="Z157" s="152">
        <v>0</v>
      </c>
      <c r="AA157" s="153">
        <f t="shared" si="13"/>
        <v>0</v>
      </c>
      <c r="AR157" s="19" t="s">
        <v>414</v>
      </c>
      <c r="AT157" s="19" t="s">
        <v>158</v>
      </c>
      <c r="AU157" s="19" t="s">
        <v>87</v>
      </c>
      <c r="AY157" s="19" t="s">
        <v>157</v>
      </c>
      <c r="BE157" s="154">
        <f t="shared" si="14"/>
        <v>0</v>
      </c>
      <c r="BF157" s="154">
        <f t="shared" si="15"/>
        <v>0</v>
      </c>
      <c r="BG157" s="154">
        <f t="shared" si="16"/>
        <v>0</v>
      </c>
      <c r="BH157" s="154">
        <f t="shared" si="17"/>
        <v>0</v>
      </c>
      <c r="BI157" s="154">
        <f t="shared" si="18"/>
        <v>0</v>
      </c>
      <c r="BJ157" s="19" t="s">
        <v>87</v>
      </c>
      <c r="BK157" s="155">
        <f t="shared" si="19"/>
        <v>0</v>
      </c>
      <c r="BL157" s="19" t="s">
        <v>414</v>
      </c>
      <c r="BM157" s="19" t="s">
        <v>484</v>
      </c>
    </row>
    <row r="158" spans="2:65" s="1" customFormat="1" ht="16.5" customHeight="1">
      <c r="B158" s="145"/>
      <c r="C158" s="156" t="s">
        <v>326</v>
      </c>
      <c r="D158" s="156" t="s">
        <v>298</v>
      </c>
      <c r="E158" s="157" t="s">
        <v>1056</v>
      </c>
      <c r="F158" s="222" t="s">
        <v>1057</v>
      </c>
      <c r="G158" s="222"/>
      <c r="H158" s="222"/>
      <c r="I158" s="222"/>
      <c r="J158" s="158" t="s">
        <v>166</v>
      </c>
      <c r="K158" s="159">
        <v>1</v>
      </c>
      <c r="L158" s="223"/>
      <c r="M158" s="223"/>
      <c r="N158" s="223">
        <f t="shared" si="10"/>
        <v>0</v>
      </c>
      <c r="O158" s="221"/>
      <c r="P158" s="221"/>
      <c r="Q158" s="221"/>
      <c r="R158" s="150"/>
      <c r="T158" s="151" t="s">
        <v>5</v>
      </c>
      <c r="U158" s="41" t="s">
        <v>42</v>
      </c>
      <c r="V158" s="152">
        <v>0</v>
      </c>
      <c r="W158" s="152">
        <f t="shared" si="11"/>
        <v>0</v>
      </c>
      <c r="X158" s="152">
        <v>2.5000000000000001E-3</v>
      </c>
      <c r="Y158" s="152">
        <f t="shared" si="12"/>
        <v>2.5000000000000001E-3</v>
      </c>
      <c r="Z158" s="152">
        <v>0</v>
      </c>
      <c r="AA158" s="153">
        <f t="shared" si="13"/>
        <v>0</v>
      </c>
      <c r="AR158" s="19" t="s">
        <v>984</v>
      </c>
      <c r="AT158" s="19" t="s">
        <v>298</v>
      </c>
      <c r="AU158" s="19" t="s">
        <v>87</v>
      </c>
      <c r="AY158" s="19" t="s">
        <v>157</v>
      </c>
      <c r="BE158" s="154">
        <f t="shared" si="14"/>
        <v>0</v>
      </c>
      <c r="BF158" s="154">
        <f t="shared" si="15"/>
        <v>0</v>
      </c>
      <c r="BG158" s="154">
        <f t="shared" si="16"/>
        <v>0</v>
      </c>
      <c r="BH158" s="154">
        <f t="shared" si="17"/>
        <v>0</v>
      </c>
      <c r="BI158" s="154">
        <f t="shared" si="18"/>
        <v>0</v>
      </c>
      <c r="BJ158" s="19" t="s">
        <v>87</v>
      </c>
      <c r="BK158" s="155">
        <f t="shared" si="19"/>
        <v>0</v>
      </c>
      <c r="BL158" s="19" t="s">
        <v>414</v>
      </c>
      <c r="BM158" s="19" t="s">
        <v>490</v>
      </c>
    </row>
    <row r="159" spans="2:65" s="1" customFormat="1" ht="38.25" customHeight="1">
      <c r="B159" s="145"/>
      <c r="C159" s="146" t="s">
        <v>330</v>
      </c>
      <c r="D159" s="146" t="s">
        <v>158</v>
      </c>
      <c r="E159" s="147" t="s">
        <v>1058</v>
      </c>
      <c r="F159" s="220" t="s">
        <v>1059</v>
      </c>
      <c r="G159" s="220"/>
      <c r="H159" s="220"/>
      <c r="I159" s="220"/>
      <c r="J159" s="148" t="s">
        <v>166</v>
      </c>
      <c r="K159" s="149">
        <v>2</v>
      </c>
      <c r="L159" s="221"/>
      <c r="M159" s="221"/>
      <c r="N159" s="221">
        <f t="shared" si="10"/>
        <v>0</v>
      </c>
      <c r="O159" s="221"/>
      <c r="P159" s="221"/>
      <c r="Q159" s="221"/>
      <c r="R159" s="150"/>
      <c r="T159" s="151" t="s">
        <v>5</v>
      </c>
      <c r="U159" s="41" t="s">
        <v>42</v>
      </c>
      <c r="V159" s="152">
        <v>0</v>
      </c>
      <c r="W159" s="152">
        <f t="shared" si="11"/>
        <v>0</v>
      </c>
      <c r="X159" s="152">
        <v>0</v>
      </c>
      <c r="Y159" s="152">
        <f t="shared" si="12"/>
        <v>0</v>
      </c>
      <c r="Z159" s="152">
        <v>0</v>
      </c>
      <c r="AA159" s="153">
        <f t="shared" si="13"/>
        <v>0</v>
      </c>
      <c r="AR159" s="19" t="s">
        <v>414</v>
      </c>
      <c r="AT159" s="19" t="s">
        <v>158</v>
      </c>
      <c r="AU159" s="19" t="s">
        <v>87</v>
      </c>
      <c r="AY159" s="19" t="s">
        <v>157</v>
      </c>
      <c r="BE159" s="154">
        <f t="shared" si="14"/>
        <v>0</v>
      </c>
      <c r="BF159" s="154">
        <f t="shared" si="15"/>
        <v>0</v>
      </c>
      <c r="BG159" s="154">
        <f t="shared" si="16"/>
        <v>0</v>
      </c>
      <c r="BH159" s="154">
        <f t="shared" si="17"/>
        <v>0</v>
      </c>
      <c r="BI159" s="154">
        <f t="shared" si="18"/>
        <v>0</v>
      </c>
      <c r="BJ159" s="19" t="s">
        <v>87</v>
      </c>
      <c r="BK159" s="155">
        <f t="shared" si="19"/>
        <v>0</v>
      </c>
      <c r="BL159" s="19" t="s">
        <v>414</v>
      </c>
      <c r="BM159" s="19" t="s">
        <v>499</v>
      </c>
    </row>
    <row r="160" spans="2:65" s="1" customFormat="1" ht="38.25" customHeight="1">
      <c r="B160" s="145"/>
      <c r="C160" s="156" t="s">
        <v>334</v>
      </c>
      <c r="D160" s="156" t="s">
        <v>298</v>
      </c>
      <c r="E160" s="157" t="s">
        <v>1060</v>
      </c>
      <c r="F160" s="222" t="s">
        <v>1061</v>
      </c>
      <c r="G160" s="222"/>
      <c r="H160" s="222"/>
      <c r="I160" s="222"/>
      <c r="J160" s="158" t="s">
        <v>166</v>
      </c>
      <c r="K160" s="159">
        <v>2</v>
      </c>
      <c r="L160" s="223"/>
      <c r="M160" s="223"/>
      <c r="N160" s="223">
        <f t="shared" si="10"/>
        <v>0</v>
      </c>
      <c r="O160" s="221"/>
      <c r="P160" s="221"/>
      <c r="Q160" s="221"/>
      <c r="R160" s="150"/>
      <c r="T160" s="151" t="s">
        <v>5</v>
      </c>
      <c r="U160" s="41" t="s">
        <v>42</v>
      </c>
      <c r="V160" s="152">
        <v>0</v>
      </c>
      <c r="W160" s="152">
        <f t="shared" si="11"/>
        <v>0</v>
      </c>
      <c r="X160" s="152">
        <v>6.9999999999999999E-4</v>
      </c>
      <c r="Y160" s="152">
        <f t="shared" si="12"/>
        <v>1.4E-3</v>
      </c>
      <c r="Z160" s="152">
        <v>0</v>
      </c>
      <c r="AA160" s="153">
        <f t="shared" si="13"/>
        <v>0</v>
      </c>
      <c r="AR160" s="19" t="s">
        <v>984</v>
      </c>
      <c r="AT160" s="19" t="s">
        <v>298</v>
      </c>
      <c r="AU160" s="19" t="s">
        <v>87</v>
      </c>
      <c r="AY160" s="19" t="s">
        <v>157</v>
      </c>
      <c r="BE160" s="154">
        <f t="shared" si="14"/>
        <v>0</v>
      </c>
      <c r="BF160" s="154">
        <f t="shared" si="15"/>
        <v>0</v>
      </c>
      <c r="BG160" s="154">
        <f t="shared" si="16"/>
        <v>0</v>
      </c>
      <c r="BH160" s="154">
        <f t="shared" si="17"/>
        <v>0</v>
      </c>
      <c r="BI160" s="154">
        <f t="shared" si="18"/>
        <v>0</v>
      </c>
      <c r="BJ160" s="19" t="s">
        <v>87</v>
      </c>
      <c r="BK160" s="155">
        <f t="shared" si="19"/>
        <v>0</v>
      </c>
      <c r="BL160" s="19" t="s">
        <v>414</v>
      </c>
      <c r="BM160" s="19" t="s">
        <v>506</v>
      </c>
    </row>
    <row r="161" spans="2:65" s="1" customFormat="1" ht="25.5" customHeight="1">
      <c r="B161" s="145"/>
      <c r="C161" s="146" t="s">
        <v>338</v>
      </c>
      <c r="D161" s="146" t="s">
        <v>158</v>
      </c>
      <c r="E161" s="147" t="s">
        <v>1062</v>
      </c>
      <c r="F161" s="220" t="s">
        <v>1063</v>
      </c>
      <c r="G161" s="220"/>
      <c r="H161" s="220"/>
      <c r="I161" s="220"/>
      <c r="J161" s="148" t="s">
        <v>166</v>
      </c>
      <c r="K161" s="149">
        <v>7</v>
      </c>
      <c r="L161" s="221"/>
      <c r="M161" s="221"/>
      <c r="N161" s="221">
        <f t="shared" si="10"/>
        <v>0</v>
      </c>
      <c r="O161" s="221"/>
      <c r="P161" s="221"/>
      <c r="Q161" s="221"/>
      <c r="R161" s="150"/>
      <c r="T161" s="151" t="s">
        <v>5</v>
      </c>
      <c r="U161" s="41" t="s">
        <v>42</v>
      </c>
      <c r="V161" s="152">
        <v>0</v>
      </c>
      <c r="W161" s="152">
        <f t="shared" si="11"/>
        <v>0</v>
      </c>
      <c r="X161" s="152">
        <v>0</v>
      </c>
      <c r="Y161" s="152">
        <f t="shared" si="12"/>
        <v>0</v>
      </c>
      <c r="Z161" s="152">
        <v>0</v>
      </c>
      <c r="AA161" s="153">
        <f t="shared" si="13"/>
        <v>0</v>
      </c>
      <c r="AR161" s="19" t="s">
        <v>414</v>
      </c>
      <c r="AT161" s="19" t="s">
        <v>158</v>
      </c>
      <c r="AU161" s="19" t="s">
        <v>87</v>
      </c>
      <c r="AY161" s="19" t="s">
        <v>157</v>
      </c>
      <c r="BE161" s="154">
        <f t="shared" si="14"/>
        <v>0</v>
      </c>
      <c r="BF161" s="154">
        <f t="shared" si="15"/>
        <v>0</v>
      </c>
      <c r="BG161" s="154">
        <f t="shared" si="16"/>
        <v>0</v>
      </c>
      <c r="BH161" s="154">
        <f t="shared" si="17"/>
        <v>0</v>
      </c>
      <c r="BI161" s="154">
        <f t="shared" si="18"/>
        <v>0</v>
      </c>
      <c r="BJ161" s="19" t="s">
        <v>87</v>
      </c>
      <c r="BK161" s="155">
        <f t="shared" si="19"/>
        <v>0</v>
      </c>
      <c r="BL161" s="19" t="s">
        <v>414</v>
      </c>
      <c r="BM161" s="19" t="s">
        <v>515</v>
      </c>
    </row>
    <row r="162" spans="2:65" s="1" customFormat="1" ht="38.25" customHeight="1">
      <c r="B162" s="145"/>
      <c r="C162" s="156" t="s">
        <v>342</v>
      </c>
      <c r="D162" s="156" t="s">
        <v>298</v>
      </c>
      <c r="E162" s="157" t="s">
        <v>1064</v>
      </c>
      <c r="F162" s="222" t="s">
        <v>1065</v>
      </c>
      <c r="G162" s="222"/>
      <c r="H162" s="222"/>
      <c r="I162" s="222"/>
      <c r="J162" s="158" t="s">
        <v>166</v>
      </c>
      <c r="K162" s="159">
        <v>7</v>
      </c>
      <c r="L162" s="223"/>
      <c r="M162" s="223"/>
      <c r="N162" s="223">
        <f t="shared" si="10"/>
        <v>0</v>
      </c>
      <c r="O162" s="221"/>
      <c r="P162" s="221"/>
      <c r="Q162" s="221"/>
      <c r="R162" s="150"/>
      <c r="T162" s="151" t="s">
        <v>5</v>
      </c>
      <c r="U162" s="41" t="s">
        <v>42</v>
      </c>
      <c r="V162" s="152">
        <v>0</v>
      </c>
      <c r="W162" s="152">
        <f t="shared" si="11"/>
        <v>0</v>
      </c>
      <c r="X162" s="152">
        <v>6.9999999999999999E-4</v>
      </c>
      <c r="Y162" s="152">
        <f t="shared" si="12"/>
        <v>4.8999999999999998E-3</v>
      </c>
      <c r="Z162" s="152">
        <v>0</v>
      </c>
      <c r="AA162" s="153">
        <f t="shared" si="13"/>
        <v>0</v>
      </c>
      <c r="AR162" s="19" t="s">
        <v>984</v>
      </c>
      <c r="AT162" s="19" t="s">
        <v>298</v>
      </c>
      <c r="AU162" s="19" t="s">
        <v>87</v>
      </c>
      <c r="AY162" s="19" t="s">
        <v>157</v>
      </c>
      <c r="BE162" s="154">
        <f t="shared" si="14"/>
        <v>0</v>
      </c>
      <c r="BF162" s="154">
        <f t="shared" si="15"/>
        <v>0</v>
      </c>
      <c r="BG162" s="154">
        <f t="shared" si="16"/>
        <v>0</v>
      </c>
      <c r="BH162" s="154">
        <f t="shared" si="17"/>
        <v>0</v>
      </c>
      <c r="BI162" s="154">
        <f t="shared" si="18"/>
        <v>0</v>
      </c>
      <c r="BJ162" s="19" t="s">
        <v>87</v>
      </c>
      <c r="BK162" s="155">
        <f t="shared" si="19"/>
        <v>0</v>
      </c>
      <c r="BL162" s="19" t="s">
        <v>414</v>
      </c>
      <c r="BM162" s="19" t="s">
        <v>523</v>
      </c>
    </row>
    <row r="163" spans="2:65" s="1" customFormat="1" ht="25.5" customHeight="1">
      <c r="B163" s="145"/>
      <c r="C163" s="146" t="s">
        <v>346</v>
      </c>
      <c r="D163" s="146" t="s">
        <v>158</v>
      </c>
      <c r="E163" s="147" t="s">
        <v>1066</v>
      </c>
      <c r="F163" s="220" t="s">
        <v>1067</v>
      </c>
      <c r="G163" s="220"/>
      <c r="H163" s="220"/>
      <c r="I163" s="220"/>
      <c r="J163" s="148" t="s">
        <v>166</v>
      </c>
      <c r="K163" s="149">
        <v>10</v>
      </c>
      <c r="L163" s="221"/>
      <c r="M163" s="221"/>
      <c r="N163" s="221">
        <f t="shared" si="10"/>
        <v>0</v>
      </c>
      <c r="O163" s="221"/>
      <c r="P163" s="221"/>
      <c r="Q163" s="221"/>
      <c r="R163" s="150"/>
      <c r="T163" s="151" t="s">
        <v>5</v>
      </c>
      <c r="U163" s="41" t="s">
        <v>42</v>
      </c>
      <c r="V163" s="152">
        <v>0</v>
      </c>
      <c r="W163" s="152">
        <f t="shared" si="11"/>
        <v>0</v>
      </c>
      <c r="X163" s="152">
        <v>0</v>
      </c>
      <c r="Y163" s="152">
        <f t="shared" si="12"/>
        <v>0</v>
      </c>
      <c r="Z163" s="152">
        <v>0</v>
      </c>
      <c r="AA163" s="153">
        <f t="shared" si="13"/>
        <v>0</v>
      </c>
      <c r="AR163" s="19" t="s">
        <v>414</v>
      </c>
      <c r="AT163" s="19" t="s">
        <v>158</v>
      </c>
      <c r="AU163" s="19" t="s">
        <v>87</v>
      </c>
      <c r="AY163" s="19" t="s">
        <v>157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9" t="s">
        <v>87</v>
      </c>
      <c r="BK163" s="155">
        <f t="shared" si="19"/>
        <v>0</v>
      </c>
      <c r="BL163" s="19" t="s">
        <v>414</v>
      </c>
      <c r="BM163" s="19" t="s">
        <v>531</v>
      </c>
    </row>
    <row r="164" spans="2:65" s="1" customFormat="1" ht="38.25" customHeight="1">
      <c r="B164" s="145"/>
      <c r="C164" s="156" t="s">
        <v>350</v>
      </c>
      <c r="D164" s="156" t="s">
        <v>298</v>
      </c>
      <c r="E164" s="157" t="s">
        <v>1068</v>
      </c>
      <c r="F164" s="222" t="s">
        <v>1069</v>
      </c>
      <c r="G164" s="222"/>
      <c r="H164" s="222"/>
      <c r="I164" s="222"/>
      <c r="J164" s="158" t="s">
        <v>166</v>
      </c>
      <c r="K164" s="159">
        <v>10</v>
      </c>
      <c r="L164" s="223"/>
      <c r="M164" s="223"/>
      <c r="N164" s="223">
        <f t="shared" si="10"/>
        <v>0</v>
      </c>
      <c r="O164" s="221"/>
      <c r="P164" s="221"/>
      <c r="Q164" s="221"/>
      <c r="R164" s="150"/>
      <c r="T164" s="151" t="s">
        <v>5</v>
      </c>
      <c r="U164" s="41" t="s">
        <v>42</v>
      </c>
      <c r="V164" s="152">
        <v>0</v>
      </c>
      <c r="W164" s="152">
        <f t="shared" si="11"/>
        <v>0</v>
      </c>
      <c r="X164" s="152">
        <v>5.9000000000000003E-4</v>
      </c>
      <c r="Y164" s="152">
        <f t="shared" si="12"/>
        <v>5.9000000000000007E-3</v>
      </c>
      <c r="Z164" s="152">
        <v>0</v>
      </c>
      <c r="AA164" s="153">
        <f t="shared" si="13"/>
        <v>0</v>
      </c>
      <c r="AR164" s="19" t="s">
        <v>984</v>
      </c>
      <c r="AT164" s="19" t="s">
        <v>298</v>
      </c>
      <c r="AU164" s="19" t="s">
        <v>87</v>
      </c>
      <c r="AY164" s="19" t="s">
        <v>157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9" t="s">
        <v>87</v>
      </c>
      <c r="BK164" s="155">
        <f t="shared" si="19"/>
        <v>0</v>
      </c>
      <c r="BL164" s="19" t="s">
        <v>414</v>
      </c>
      <c r="BM164" s="19" t="s">
        <v>539</v>
      </c>
    </row>
    <row r="165" spans="2:65" s="1" customFormat="1" ht="25.5" customHeight="1">
      <c r="B165" s="145"/>
      <c r="C165" s="146" t="s">
        <v>354</v>
      </c>
      <c r="D165" s="146" t="s">
        <v>158</v>
      </c>
      <c r="E165" s="147" t="s">
        <v>1070</v>
      </c>
      <c r="F165" s="220" t="s">
        <v>1071</v>
      </c>
      <c r="G165" s="220"/>
      <c r="H165" s="220"/>
      <c r="I165" s="220"/>
      <c r="J165" s="148" t="s">
        <v>166</v>
      </c>
      <c r="K165" s="149">
        <v>18</v>
      </c>
      <c r="L165" s="221"/>
      <c r="M165" s="221"/>
      <c r="N165" s="221">
        <f t="shared" si="10"/>
        <v>0</v>
      </c>
      <c r="O165" s="221"/>
      <c r="P165" s="221"/>
      <c r="Q165" s="221"/>
      <c r="R165" s="150"/>
      <c r="T165" s="151" t="s">
        <v>5</v>
      </c>
      <c r="U165" s="41" t="s">
        <v>42</v>
      </c>
      <c r="V165" s="152">
        <v>0</v>
      </c>
      <c r="W165" s="152">
        <f t="shared" si="11"/>
        <v>0</v>
      </c>
      <c r="X165" s="152">
        <v>0</v>
      </c>
      <c r="Y165" s="152">
        <f t="shared" si="12"/>
        <v>0</v>
      </c>
      <c r="Z165" s="152">
        <v>0</v>
      </c>
      <c r="AA165" s="153">
        <f t="shared" si="13"/>
        <v>0</v>
      </c>
      <c r="AR165" s="19" t="s">
        <v>414</v>
      </c>
      <c r="AT165" s="19" t="s">
        <v>158</v>
      </c>
      <c r="AU165" s="19" t="s">
        <v>87</v>
      </c>
      <c r="AY165" s="19" t="s">
        <v>157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9" t="s">
        <v>87</v>
      </c>
      <c r="BK165" s="155">
        <f t="shared" si="19"/>
        <v>0</v>
      </c>
      <c r="BL165" s="19" t="s">
        <v>414</v>
      </c>
      <c r="BM165" s="19" t="s">
        <v>547</v>
      </c>
    </row>
    <row r="166" spans="2:65" s="1" customFormat="1" ht="16.5" customHeight="1">
      <c r="B166" s="145"/>
      <c r="C166" s="156" t="s">
        <v>358</v>
      </c>
      <c r="D166" s="156" t="s">
        <v>298</v>
      </c>
      <c r="E166" s="157" t="s">
        <v>1072</v>
      </c>
      <c r="F166" s="222" t="s">
        <v>1073</v>
      </c>
      <c r="G166" s="222"/>
      <c r="H166" s="222"/>
      <c r="I166" s="222"/>
      <c r="J166" s="158" t="s">
        <v>166</v>
      </c>
      <c r="K166" s="159">
        <v>18</v>
      </c>
      <c r="L166" s="223"/>
      <c r="M166" s="223"/>
      <c r="N166" s="223">
        <f t="shared" si="10"/>
        <v>0</v>
      </c>
      <c r="O166" s="221"/>
      <c r="P166" s="221"/>
      <c r="Q166" s="221"/>
      <c r="R166" s="150"/>
      <c r="T166" s="151" t="s">
        <v>5</v>
      </c>
      <c r="U166" s="41" t="s">
        <v>42</v>
      </c>
      <c r="V166" s="152">
        <v>0</v>
      </c>
      <c r="W166" s="152">
        <f t="shared" si="11"/>
        <v>0</v>
      </c>
      <c r="X166" s="152">
        <v>1.75E-3</v>
      </c>
      <c r="Y166" s="152">
        <f t="shared" si="12"/>
        <v>3.15E-2</v>
      </c>
      <c r="Z166" s="152">
        <v>0</v>
      </c>
      <c r="AA166" s="153">
        <f t="shared" si="13"/>
        <v>0</v>
      </c>
      <c r="AR166" s="19" t="s">
        <v>984</v>
      </c>
      <c r="AT166" s="19" t="s">
        <v>298</v>
      </c>
      <c r="AU166" s="19" t="s">
        <v>87</v>
      </c>
      <c r="AY166" s="19" t="s">
        <v>157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9" t="s">
        <v>87</v>
      </c>
      <c r="BK166" s="155">
        <f t="shared" si="19"/>
        <v>0</v>
      </c>
      <c r="BL166" s="19" t="s">
        <v>414</v>
      </c>
      <c r="BM166" s="19" t="s">
        <v>555</v>
      </c>
    </row>
    <row r="167" spans="2:65" s="1" customFormat="1" ht="25.5" customHeight="1">
      <c r="B167" s="145"/>
      <c r="C167" s="146" t="s">
        <v>362</v>
      </c>
      <c r="D167" s="146" t="s">
        <v>158</v>
      </c>
      <c r="E167" s="147" t="s">
        <v>1074</v>
      </c>
      <c r="F167" s="220" t="s">
        <v>1075</v>
      </c>
      <c r="G167" s="220"/>
      <c r="H167" s="220"/>
      <c r="I167" s="220"/>
      <c r="J167" s="148" t="s">
        <v>166</v>
      </c>
      <c r="K167" s="149">
        <v>9</v>
      </c>
      <c r="L167" s="221"/>
      <c r="M167" s="221"/>
      <c r="N167" s="221">
        <f t="shared" si="10"/>
        <v>0</v>
      </c>
      <c r="O167" s="221"/>
      <c r="P167" s="221"/>
      <c r="Q167" s="221"/>
      <c r="R167" s="150"/>
      <c r="T167" s="151" t="s">
        <v>5</v>
      </c>
      <c r="U167" s="41" t="s">
        <v>42</v>
      </c>
      <c r="V167" s="152">
        <v>0</v>
      </c>
      <c r="W167" s="152">
        <f t="shared" si="11"/>
        <v>0</v>
      </c>
      <c r="X167" s="152">
        <v>0</v>
      </c>
      <c r="Y167" s="152">
        <f t="shared" si="12"/>
        <v>0</v>
      </c>
      <c r="Z167" s="152">
        <v>0</v>
      </c>
      <c r="AA167" s="153">
        <f t="shared" si="13"/>
        <v>0</v>
      </c>
      <c r="AR167" s="19" t="s">
        <v>414</v>
      </c>
      <c r="AT167" s="19" t="s">
        <v>158</v>
      </c>
      <c r="AU167" s="19" t="s">
        <v>87</v>
      </c>
      <c r="AY167" s="19" t="s">
        <v>157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19" t="s">
        <v>87</v>
      </c>
      <c r="BK167" s="155">
        <f t="shared" si="19"/>
        <v>0</v>
      </c>
      <c r="BL167" s="19" t="s">
        <v>414</v>
      </c>
      <c r="BM167" s="19" t="s">
        <v>563</v>
      </c>
    </row>
    <row r="168" spans="2:65" s="1" customFormat="1" ht="25.5" customHeight="1">
      <c r="B168" s="145"/>
      <c r="C168" s="156" t="s">
        <v>366</v>
      </c>
      <c r="D168" s="156" t="s">
        <v>298</v>
      </c>
      <c r="E168" s="157" t="s">
        <v>1076</v>
      </c>
      <c r="F168" s="222" t="s">
        <v>1077</v>
      </c>
      <c r="G168" s="222"/>
      <c r="H168" s="222"/>
      <c r="I168" s="222"/>
      <c r="J168" s="158" t="s">
        <v>166</v>
      </c>
      <c r="K168" s="159">
        <v>9</v>
      </c>
      <c r="L168" s="223"/>
      <c r="M168" s="223"/>
      <c r="N168" s="223">
        <f t="shared" si="10"/>
        <v>0</v>
      </c>
      <c r="O168" s="221"/>
      <c r="P168" s="221"/>
      <c r="Q168" s="221"/>
      <c r="R168" s="150"/>
      <c r="T168" s="151" t="s">
        <v>5</v>
      </c>
      <c r="U168" s="41" t="s">
        <v>42</v>
      </c>
      <c r="V168" s="152">
        <v>0</v>
      </c>
      <c r="W168" s="152">
        <f t="shared" si="11"/>
        <v>0</v>
      </c>
      <c r="X168" s="152">
        <v>6.4999999999999997E-3</v>
      </c>
      <c r="Y168" s="152">
        <f t="shared" si="12"/>
        <v>5.8499999999999996E-2</v>
      </c>
      <c r="Z168" s="152">
        <v>0</v>
      </c>
      <c r="AA168" s="153">
        <f t="shared" si="13"/>
        <v>0</v>
      </c>
      <c r="AR168" s="19" t="s">
        <v>984</v>
      </c>
      <c r="AT168" s="19" t="s">
        <v>298</v>
      </c>
      <c r="AU168" s="19" t="s">
        <v>87</v>
      </c>
      <c r="AY168" s="19" t="s">
        <v>157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19" t="s">
        <v>87</v>
      </c>
      <c r="BK168" s="155">
        <f t="shared" si="19"/>
        <v>0</v>
      </c>
      <c r="BL168" s="19" t="s">
        <v>414</v>
      </c>
      <c r="BM168" s="19" t="s">
        <v>571</v>
      </c>
    </row>
    <row r="169" spans="2:65" s="1" customFormat="1" ht="25.5" customHeight="1">
      <c r="B169" s="145"/>
      <c r="C169" s="156" t="s">
        <v>370</v>
      </c>
      <c r="D169" s="156" t="s">
        <v>298</v>
      </c>
      <c r="E169" s="157" t="s">
        <v>1078</v>
      </c>
      <c r="F169" s="222" t="s">
        <v>1079</v>
      </c>
      <c r="G169" s="222"/>
      <c r="H169" s="222"/>
      <c r="I169" s="222"/>
      <c r="J169" s="158" t="s">
        <v>166</v>
      </c>
      <c r="K169" s="159">
        <v>9</v>
      </c>
      <c r="L169" s="223"/>
      <c r="M169" s="223"/>
      <c r="N169" s="223">
        <f t="shared" si="10"/>
        <v>0</v>
      </c>
      <c r="O169" s="221"/>
      <c r="P169" s="221"/>
      <c r="Q169" s="221"/>
      <c r="R169" s="150"/>
      <c r="T169" s="151" t="s">
        <v>5</v>
      </c>
      <c r="U169" s="41" t="s">
        <v>42</v>
      </c>
      <c r="V169" s="152">
        <v>0</v>
      </c>
      <c r="W169" s="152">
        <f t="shared" si="11"/>
        <v>0</v>
      </c>
      <c r="X169" s="152">
        <v>7.5000000000000002E-4</v>
      </c>
      <c r="Y169" s="152">
        <f t="shared" si="12"/>
        <v>6.7499999999999999E-3</v>
      </c>
      <c r="Z169" s="152">
        <v>0</v>
      </c>
      <c r="AA169" s="153">
        <f t="shared" si="13"/>
        <v>0</v>
      </c>
      <c r="AR169" s="19" t="s">
        <v>984</v>
      </c>
      <c r="AT169" s="19" t="s">
        <v>298</v>
      </c>
      <c r="AU169" s="19" t="s">
        <v>87</v>
      </c>
      <c r="AY169" s="19" t="s">
        <v>157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19" t="s">
        <v>87</v>
      </c>
      <c r="BK169" s="155">
        <f t="shared" si="19"/>
        <v>0</v>
      </c>
      <c r="BL169" s="19" t="s">
        <v>414</v>
      </c>
      <c r="BM169" s="19" t="s">
        <v>579</v>
      </c>
    </row>
    <row r="170" spans="2:65" s="1" customFormat="1" ht="25.5" customHeight="1">
      <c r="B170" s="145"/>
      <c r="C170" s="146" t="s">
        <v>374</v>
      </c>
      <c r="D170" s="146" t="s">
        <v>158</v>
      </c>
      <c r="E170" s="147" t="s">
        <v>1080</v>
      </c>
      <c r="F170" s="220" t="s">
        <v>1081</v>
      </c>
      <c r="G170" s="220"/>
      <c r="H170" s="220"/>
      <c r="I170" s="220"/>
      <c r="J170" s="148" t="s">
        <v>187</v>
      </c>
      <c r="K170" s="149">
        <v>60</v>
      </c>
      <c r="L170" s="221"/>
      <c r="M170" s="221"/>
      <c r="N170" s="221">
        <f t="shared" si="10"/>
        <v>0</v>
      </c>
      <c r="O170" s="221"/>
      <c r="P170" s="221"/>
      <c r="Q170" s="221"/>
      <c r="R170" s="150"/>
      <c r="T170" s="151" t="s">
        <v>5</v>
      </c>
      <c r="U170" s="41" t="s">
        <v>42</v>
      </c>
      <c r="V170" s="152">
        <v>0</v>
      </c>
      <c r="W170" s="152">
        <f t="shared" si="11"/>
        <v>0</v>
      </c>
      <c r="X170" s="152">
        <v>0</v>
      </c>
      <c r="Y170" s="152">
        <f t="shared" si="12"/>
        <v>0</v>
      </c>
      <c r="Z170" s="152">
        <v>0</v>
      </c>
      <c r="AA170" s="153">
        <f t="shared" si="13"/>
        <v>0</v>
      </c>
      <c r="AR170" s="19" t="s">
        <v>414</v>
      </c>
      <c r="AT170" s="19" t="s">
        <v>158</v>
      </c>
      <c r="AU170" s="19" t="s">
        <v>87</v>
      </c>
      <c r="AY170" s="19" t="s">
        <v>157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19" t="s">
        <v>87</v>
      </c>
      <c r="BK170" s="155">
        <f t="shared" si="19"/>
        <v>0</v>
      </c>
      <c r="BL170" s="19" t="s">
        <v>414</v>
      </c>
      <c r="BM170" s="19" t="s">
        <v>587</v>
      </c>
    </row>
    <row r="171" spans="2:65" s="1" customFormat="1" ht="25.5" customHeight="1">
      <c r="B171" s="145"/>
      <c r="C171" s="156" t="s">
        <v>378</v>
      </c>
      <c r="D171" s="156" t="s">
        <v>298</v>
      </c>
      <c r="E171" s="157" t="s">
        <v>1082</v>
      </c>
      <c r="F171" s="222" t="s">
        <v>1083</v>
      </c>
      <c r="G171" s="222"/>
      <c r="H171" s="222"/>
      <c r="I171" s="222"/>
      <c r="J171" s="158" t="s">
        <v>187</v>
      </c>
      <c r="K171" s="159">
        <v>60</v>
      </c>
      <c r="L171" s="223"/>
      <c r="M171" s="223"/>
      <c r="N171" s="223">
        <f t="shared" si="10"/>
        <v>0</v>
      </c>
      <c r="O171" s="221"/>
      <c r="P171" s="221"/>
      <c r="Q171" s="221"/>
      <c r="R171" s="150"/>
      <c r="T171" s="151" t="s">
        <v>5</v>
      </c>
      <c r="U171" s="41" t="s">
        <v>42</v>
      </c>
      <c r="V171" s="152">
        <v>0</v>
      </c>
      <c r="W171" s="152">
        <f t="shared" si="11"/>
        <v>0</v>
      </c>
      <c r="X171" s="152">
        <v>1.2E-4</v>
      </c>
      <c r="Y171" s="152">
        <f t="shared" si="12"/>
        <v>7.1999999999999998E-3</v>
      </c>
      <c r="Z171" s="152">
        <v>0</v>
      </c>
      <c r="AA171" s="153">
        <f t="shared" si="13"/>
        <v>0</v>
      </c>
      <c r="AR171" s="19" t="s">
        <v>984</v>
      </c>
      <c r="AT171" s="19" t="s">
        <v>298</v>
      </c>
      <c r="AU171" s="19" t="s">
        <v>87</v>
      </c>
      <c r="AY171" s="19" t="s">
        <v>157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19" t="s">
        <v>87</v>
      </c>
      <c r="BK171" s="155">
        <f t="shared" si="19"/>
        <v>0</v>
      </c>
      <c r="BL171" s="19" t="s">
        <v>414</v>
      </c>
      <c r="BM171" s="19" t="s">
        <v>595</v>
      </c>
    </row>
    <row r="172" spans="2:65" s="1" customFormat="1" ht="25.5" customHeight="1">
      <c r="B172" s="145"/>
      <c r="C172" s="146" t="s">
        <v>382</v>
      </c>
      <c r="D172" s="146" t="s">
        <v>158</v>
      </c>
      <c r="E172" s="147" t="s">
        <v>1084</v>
      </c>
      <c r="F172" s="220" t="s">
        <v>1085</v>
      </c>
      <c r="G172" s="220"/>
      <c r="H172" s="220"/>
      <c r="I172" s="220"/>
      <c r="J172" s="148" t="s">
        <v>187</v>
      </c>
      <c r="K172" s="149">
        <v>170</v>
      </c>
      <c r="L172" s="221"/>
      <c r="M172" s="221"/>
      <c r="N172" s="221">
        <f t="shared" si="10"/>
        <v>0</v>
      </c>
      <c r="O172" s="221"/>
      <c r="P172" s="221"/>
      <c r="Q172" s="221"/>
      <c r="R172" s="150"/>
      <c r="T172" s="151" t="s">
        <v>5</v>
      </c>
      <c r="U172" s="41" t="s">
        <v>42</v>
      </c>
      <c r="V172" s="152">
        <v>0</v>
      </c>
      <c r="W172" s="152">
        <f t="shared" si="11"/>
        <v>0</v>
      </c>
      <c r="X172" s="152">
        <v>0</v>
      </c>
      <c r="Y172" s="152">
        <f t="shared" si="12"/>
        <v>0</v>
      </c>
      <c r="Z172" s="152">
        <v>0</v>
      </c>
      <c r="AA172" s="153">
        <f t="shared" si="13"/>
        <v>0</v>
      </c>
      <c r="AR172" s="19" t="s">
        <v>414</v>
      </c>
      <c r="AT172" s="19" t="s">
        <v>158</v>
      </c>
      <c r="AU172" s="19" t="s">
        <v>87</v>
      </c>
      <c r="AY172" s="19" t="s">
        <v>157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19" t="s">
        <v>87</v>
      </c>
      <c r="BK172" s="155">
        <f t="shared" si="19"/>
        <v>0</v>
      </c>
      <c r="BL172" s="19" t="s">
        <v>414</v>
      </c>
      <c r="BM172" s="19" t="s">
        <v>603</v>
      </c>
    </row>
    <row r="173" spans="2:65" s="1" customFormat="1" ht="25.5" customHeight="1">
      <c r="B173" s="145"/>
      <c r="C173" s="156" t="s">
        <v>386</v>
      </c>
      <c r="D173" s="156" t="s">
        <v>298</v>
      </c>
      <c r="E173" s="157" t="s">
        <v>1086</v>
      </c>
      <c r="F173" s="222" t="s">
        <v>1087</v>
      </c>
      <c r="G173" s="222"/>
      <c r="H173" s="222"/>
      <c r="I173" s="222"/>
      <c r="J173" s="158" t="s">
        <v>187</v>
      </c>
      <c r="K173" s="159">
        <v>170</v>
      </c>
      <c r="L173" s="223"/>
      <c r="M173" s="223"/>
      <c r="N173" s="223">
        <f t="shared" si="10"/>
        <v>0</v>
      </c>
      <c r="O173" s="221"/>
      <c r="P173" s="221"/>
      <c r="Q173" s="221"/>
      <c r="R173" s="150"/>
      <c r="T173" s="151" t="s">
        <v>5</v>
      </c>
      <c r="U173" s="41" t="s">
        <v>42</v>
      </c>
      <c r="V173" s="152">
        <v>0</v>
      </c>
      <c r="W173" s="152">
        <f t="shared" si="11"/>
        <v>0</v>
      </c>
      <c r="X173" s="152">
        <v>1.3999999999999999E-4</v>
      </c>
      <c r="Y173" s="152">
        <f t="shared" si="12"/>
        <v>2.3799999999999998E-2</v>
      </c>
      <c r="Z173" s="152">
        <v>0</v>
      </c>
      <c r="AA173" s="153">
        <f t="shared" si="13"/>
        <v>0</v>
      </c>
      <c r="AR173" s="19" t="s">
        <v>984</v>
      </c>
      <c r="AT173" s="19" t="s">
        <v>298</v>
      </c>
      <c r="AU173" s="19" t="s">
        <v>87</v>
      </c>
      <c r="AY173" s="19" t="s">
        <v>157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19" t="s">
        <v>87</v>
      </c>
      <c r="BK173" s="155">
        <f t="shared" si="19"/>
        <v>0</v>
      </c>
      <c r="BL173" s="19" t="s">
        <v>414</v>
      </c>
      <c r="BM173" s="19" t="s">
        <v>611</v>
      </c>
    </row>
    <row r="174" spans="2:65" s="1" customFormat="1" ht="25.5" customHeight="1">
      <c r="B174" s="145"/>
      <c r="C174" s="146" t="s">
        <v>390</v>
      </c>
      <c r="D174" s="146" t="s">
        <v>158</v>
      </c>
      <c r="E174" s="147" t="s">
        <v>1088</v>
      </c>
      <c r="F174" s="220" t="s">
        <v>1089</v>
      </c>
      <c r="G174" s="220"/>
      <c r="H174" s="220"/>
      <c r="I174" s="220"/>
      <c r="J174" s="148" t="s">
        <v>187</v>
      </c>
      <c r="K174" s="149">
        <v>160</v>
      </c>
      <c r="L174" s="221"/>
      <c r="M174" s="221"/>
      <c r="N174" s="221">
        <f t="shared" si="10"/>
        <v>0</v>
      </c>
      <c r="O174" s="221"/>
      <c r="P174" s="221"/>
      <c r="Q174" s="221"/>
      <c r="R174" s="150"/>
      <c r="T174" s="151" t="s">
        <v>5</v>
      </c>
      <c r="U174" s="41" t="s">
        <v>42</v>
      </c>
      <c r="V174" s="152">
        <v>0</v>
      </c>
      <c r="W174" s="152">
        <f t="shared" si="11"/>
        <v>0</v>
      </c>
      <c r="X174" s="152">
        <v>0</v>
      </c>
      <c r="Y174" s="152">
        <f t="shared" si="12"/>
        <v>0</v>
      </c>
      <c r="Z174" s="152">
        <v>0</v>
      </c>
      <c r="AA174" s="153">
        <f t="shared" si="13"/>
        <v>0</v>
      </c>
      <c r="AR174" s="19" t="s">
        <v>414</v>
      </c>
      <c r="AT174" s="19" t="s">
        <v>158</v>
      </c>
      <c r="AU174" s="19" t="s">
        <v>87</v>
      </c>
      <c r="AY174" s="19" t="s">
        <v>157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19" t="s">
        <v>87</v>
      </c>
      <c r="BK174" s="155">
        <f t="shared" si="19"/>
        <v>0</v>
      </c>
      <c r="BL174" s="19" t="s">
        <v>414</v>
      </c>
      <c r="BM174" s="19" t="s">
        <v>619</v>
      </c>
    </row>
    <row r="175" spans="2:65" s="1" customFormat="1" ht="25.5" customHeight="1">
      <c r="B175" s="145"/>
      <c r="C175" s="156" t="s">
        <v>394</v>
      </c>
      <c r="D175" s="156" t="s">
        <v>298</v>
      </c>
      <c r="E175" s="157" t="s">
        <v>1090</v>
      </c>
      <c r="F175" s="222" t="s">
        <v>1091</v>
      </c>
      <c r="G175" s="222"/>
      <c r="H175" s="222"/>
      <c r="I175" s="222"/>
      <c r="J175" s="158" t="s">
        <v>187</v>
      </c>
      <c r="K175" s="159">
        <v>160</v>
      </c>
      <c r="L175" s="223"/>
      <c r="M175" s="223"/>
      <c r="N175" s="223">
        <f t="shared" si="10"/>
        <v>0</v>
      </c>
      <c r="O175" s="221"/>
      <c r="P175" s="221"/>
      <c r="Q175" s="221"/>
      <c r="R175" s="150"/>
      <c r="T175" s="151" t="s">
        <v>5</v>
      </c>
      <c r="U175" s="41" t="s">
        <v>42</v>
      </c>
      <c r="V175" s="152">
        <v>0</v>
      </c>
      <c r="W175" s="152">
        <f t="shared" si="11"/>
        <v>0</v>
      </c>
      <c r="X175" s="152">
        <v>1.9000000000000001E-4</v>
      </c>
      <c r="Y175" s="152">
        <f t="shared" si="12"/>
        <v>3.0400000000000003E-2</v>
      </c>
      <c r="Z175" s="152">
        <v>0</v>
      </c>
      <c r="AA175" s="153">
        <f t="shared" si="13"/>
        <v>0</v>
      </c>
      <c r="AR175" s="19" t="s">
        <v>984</v>
      </c>
      <c r="AT175" s="19" t="s">
        <v>298</v>
      </c>
      <c r="AU175" s="19" t="s">
        <v>87</v>
      </c>
      <c r="AY175" s="19" t="s">
        <v>157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19" t="s">
        <v>87</v>
      </c>
      <c r="BK175" s="155">
        <f t="shared" si="19"/>
        <v>0</v>
      </c>
      <c r="BL175" s="19" t="s">
        <v>414</v>
      </c>
      <c r="BM175" s="19" t="s">
        <v>627</v>
      </c>
    </row>
    <row r="176" spans="2:65" s="1" customFormat="1" ht="25.5" customHeight="1">
      <c r="B176" s="145"/>
      <c r="C176" s="146" t="s">
        <v>398</v>
      </c>
      <c r="D176" s="146" t="s">
        <v>158</v>
      </c>
      <c r="E176" s="147" t="s">
        <v>1092</v>
      </c>
      <c r="F176" s="220" t="s">
        <v>1093</v>
      </c>
      <c r="G176" s="220"/>
      <c r="H176" s="220"/>
      <c r="I176" s="220"/>
      <c r="J176" s="148" t="s">
        <v>187</v>
      </c>
      <c r="K176" s="149">
        <v>130</v>
      </c>
      <c r="L176" s="221"/>
      <c r="M176" s="221"/>
      <c r="N176" s="221">
        <f t="shared" si="10"/>
        <v>0</v>
      </c>
      <c r="O176" s="221"/>
      <c r="P176" s="221"/>
      <c r="Q176" s="221"/>
      <c r="R176" s="150"/>
      <c r="T176" s="151" t="s">
        <v>5</v>
      </c>
      <c r="U176" s="41" t="s">
        <v>42</v>
      </c>
      <c r="V176" s="152">
        <v>0</v>
      </c>
      <c r="W176" s="152">
        <f t="shared" si="11"/>
        <v>0</v>
      </c>
      <c r="X176" s="152">
        <v>0</v>
      </c>
      <c r="Y176" s="152">
        <f t="shared" si="12"/>
        <v>0</v>
      </c>
      <c r="Z176" s="152">
        <v>0</v>
      </c>
      <c r="AA176" s="153">
        <f t="shared" si="13"/>
        <v>0</v>
      </c>
      <c r="AR176" s="19" t="s">
        <v>414</v>
      </c>
      <c r="AT176" s="19" t="s">
        <v>158</v>
      </c>
      <c r="AU176" s="19" t="s">
        <v>87</v>
      </c>
      <c r="AY176" s="19" t="s">
        <v>157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19" t="s">
        <v>87</v>
      </c>
      <c r="BK176" s="155">
        <f t="shared" si="19"/>
        <v>0</v>
      </c>
      <c r="BL176" s="19" t="s">
        <v>414</v>
      </c>
      <c r="BM176" s="19" t="s">
        <v>635</v>
      </c>
    </row>
    <row r="177" spans="2:65" s="1" customFormat="1" ht="25.5" customHeight="1">
      <c r="B177" s="145"/>
      <c r="C177" s="156" t="s">
        <v>402</v>
      </c>
      <c r="D177" s="156" t="s">
        <v>298</v>
      </c>
      <c r="E177" s="157" t="s">
        <v>1094</v>
      </c>
      <c r="F177" s="222" t="s">
        <v>1095</v>
      </c>
      <c r="G177" s="222"/>
      <c r="H177" s="222"/>
      <c r="I177" s="222"/>
      <c r="J177" s="158" t="s">
        <v>187</v>
      </c>
      <c r="K177" s="159">
        <v>130</v>
      </c>
      <c r="L177" s="223"/>
      <c r="M177" s="223"/>
      <c r="N177" s="223">
        <f t="shared" si="10"/>
        <v>0</v>
      </c>
      <c r="O177" s="221"/>
      <c r="P177" s="221"/>
      <c r="Q177" s="221"/>
      <c r="R177" s="150"/>
      <c r="T177" s="151" t="s">
        <v>5</v>
      </c>
      <c r="U177" s="41" t="s">
        <v>42</v>
      </c>
      <c r="V177" s="152">
        <v>0</v>
      </c>
      <c r="W177" s="152">
        <f t="shared" si="11"/>
        <v>0</v>
      </c>
      <c r="X177" s="152">
        <v>1.9000000000000001E-4</v>
      </c>
      <c r="Y177" s="152">
        <f t="shared" si="12"/>
        <v>2.47E-2</v>
      </c>
      <c r="Z177" s="152">
        <v>0</v>
      </c>
      <c r="AA177" s="153">
        <f t="shared" si="13"/>
        <v>0</v>
      </c>
      <c r="AR177" s="19" t="s">
        <v>984</v>
      </c>
      <c r="AT177" s="19" t="s">
        <v>298</v>
      </c>
      <c r="AU177" s="19" t="s">
        <v>87</v>
      </c>
      <c r="AY177" s="19" t="s">
        <v>157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19" t="s">
        <v>87</v>
      </c>
      <c r="BK177" s="155">
        <f t="shared" si="19"/>
        <v>0</v>
      </c>
      <c r="BL177" s="19" t="s">
        <v>414</v>
      </c>
      <c r="BM177" s="19" t="s">
        <v>643</v>
      </c>
    </row>
    <row r="178" spans="2:65" s="1" customFormat="1" ht="25.5" customHeight="1">
      <c r="B178" s="145"/>
      <c r="C178" s="146" t="s">
        <v>406</v>
      </c>
      <c r="D178" s="146" t="s">
        <v>158</v>
      </c>
      <c r="E178" s="147" t="s">
        <v>1096</v>
      </c>
      <c r="F178" s="220" t="s">
        <v>1097</v>
      </c>
      <c r="G178" s="220"/>
      <c r="H178" s="220"/>
      <c r="I178" s="220"/>
      <c r="J178" s="148" t="s">
        <v>187</v>
      </c>
      <c r="K178" s="149">
        <v>60</v>
      </c>
      <c r="L178" s="221"/>
      <c r="M178" s="221"/>
      <c r="N178" s="221">
        <f t="shared" si="10"/>
        <v>0</v>
      </c>
      <c r="O178" s="221"/>
      <c r="P178" s="221"/>
      <c r="Q178" s="221"/>
      <c r="R178" s="150"/>
      <c r="T178" s="151" t="s">
        <v>5</v>
      </c>
      <c r="U178" s="41" t="s">
        <v>42</v>
      </c>
      <c r="V178" s="152">
        <v>0</v>
      </c>
      <c r="W178" s="152">
        <f t="shared" si="11"/>
        <v>0</v>
      </c>
      <c r="X178" s="152">
        <v>0</v>
      </c>
      <c r="Y178" s="152">
        <f t="shared" si="12"/>
        <v>0</v>
      </c>
      <c r="Z178" s="152">
        <v>0</v>
      </c>
      <c r="AA178" s="153">
        <f t="shared" si="13"/>
        <v>0</v>
      </c>
      <c r="AR178" s="19" t="s">
        <v>414</v>
      </c>
      <c r="AT178" s="19" t="s">
        <v>158</v>
      </c>
      <c r="AU178" s="19" t="s">
        <v>87</v>
      </c>
      <c r="AY178" s="19" t="s">
        <v>157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19" t="s">
        <v>87</v>
      </c>
      <c r="BK178" s="155">
        <f t="shared" si="19"/>
        <v>0</v>
      </c>
      <c r="BL178" s="19" t="s">
        <v>414</v>
      </c>
      <c r="BM178" s="19" t="s">
        <v>651</v>
      </c>
    </row>
    <row r="179" spans="2:65" s="1" customFormat="1" ht="25.5" customHeight="1">
      <c r="B179" s="145"/>
      <c r="C179" s="156" t="s">
        <v>410</v>
      </c>
      <c r="D179" s="156" t="s">
        <v>298</v>
      </c>
      <c r="E179" s="157" t="s">
        <v>1098</v>
      </c>
      <c r="F179" s="222" t="s">
        <v>1099</v>
      </c>
      <c r="G179" s="222"/>
      <c r="H179" s="222"/>
      <c r="I179" s="222"/>
      <c r="J179" s="158" t="s">
        <v>187</v>
      </c>
      <c r="K179" s="159">
        <v>60</v>
      </c>
      <c r="L179" s="223"/>
      <c r="M179" s="223"/>
      <c r="N179" s="223">
        <f t="shared" si="10"/>
        <v>0</v>
      </c>
      <c r="O179" s="221"/>
      <c r="P179" s="221"/>
      <c r="Q179" s="221"/>
      <c r="R179" s="150"/>
      <c r="T179" s="151" t="s">
        <v>5</v>
      </c>
      <c r="U179" s="41" t="s">
        <v>42</v>
      </c>
      <c r="V179" s="152">
        <v>0</v>
      </c>
      <c r="W179" s="152">
        <f t="shared" si="11"/>
        <v>0</v>
      </c>
      <c r="X179" s="152">
        <v>3.8000000000000002E-4</v>
      </c>
      <c r="Y179" s="152">
        <f t="shared" si="12"/>
        <v>2.2800000000000001E-2</v>
      </c>
      <c r="Z179" s="152">
        <v>0</v>
      </c>
      <c r="AA179" s="153">
        <f t="shared" si="13"/>
        <v>0</v>
      </c>
      <c r="AR179" s="19" t="s">
        <v>984</v>
      </c>
      <c r="AT179" s="19" t="s">
        <v>298</v>
      </c>
      <c r="AU179" s="19" t="s">
        <v>87</v>
      </c>
      <c r="AY179" s="19" t="s">
        <v>157</v>
      </c>
      <c r="BE179" s="154">
        <f t="shared" si="14"/>
        <v>0</v>
      </c>
      <c r="BF179" s="154">
        <f t="shared" si="15"/>
        <v>0</v>
      </c>
      <c r="BG179" s="154">
        <f t="shared" si="16"/>
        <v>0</v>
      </c>
      <c r="BH179" s="154">
        <f t="shared" si="17"/>
        <v>0</v>
      </c>
      <c r="BI179" s="154">
        <f t="shared" si="18"/>
        <v>0</v>
      </c>
      <c r="BJ179" s="19" t="s">
        <v>87</v>
      </c>
      <c r="BK179" s="155">
        <f t="shared" si="19"/>
        <v>0</v>
      </c>
      <c r="BL179" s="19" t="s">
        <v>414</v>
      </c>
      <c r="BM179" s="19" t="s">
        <v>659</v>
      </c>
    </row>
    <row r="180" spans="2:65" s="1" customFormat="1" ht="25.5" customHeight="1">
      <c r="B180" s="145"/>
      <c r="C180" s="146" t="s">
        <v>414</v>
      </c>
      <c r="D180" s="146" t="s">
        <v>158</v>
      </c>
      <c r="E180" s="147" t="s">
        <v>1100</v>
      </c>
      <c r="F180" s="220" t="s">
        <v>1101</v>
      </c>
      <c r="G180" s="220"/>
      <c r="H180" s="220"/>
      <c r="I180" s="220"/>
      <c r="J180" s="148" t="s">
        <v>187</v>
      </c>
      <c r="K180" s="149">
        <v>10</v>
      </c>
      <c r="L180" s="221"/>
      <c r="M180" s="221"/>
      <c r="N180" s="221">
        <f t="shared" si="10"/>
        <v>0</v>
      </c>
      <c r="O180" s="221"/>
      <c r="P180" s="221"/>
      <c r="Q180" s="221"/>
      <c r="R180" s="150"/>
      <c r="T180" s="151" t="s">
        <v>5</v>
      </c>
      <c r="U180" s="41" t="s">
        <v>42</v>
      </c>
      <c r="V180" s="152">
        <v>0</v>
      </c>
      <c r="W180" s="152">
        <f t="shared" si="11"/>
        <v>0</v>
      </c>
      <c r="X180" s="152">
        <v>0</v>
      </c>
      <c r="Y180" s="152">
        <f t="shared" si="12"/>
        <v>0</v>
      </c>
      <c r="Z180" s="152">
        <v>0</v>
      </c>
      <c r="AA180" s="153">
        <f t="shared" si="13"/>
        <v>0</v>
      </c>
      <c r="AR180" s="19" t="s">
        <v>414</v>
      </c>
      <c r="AT180" s="19" t="s">
        <v>158</v>
      </c>
      <c r="AU180" s="19" t="s">
        <v>87</v>
      </c>
      <c r="AY180" s="19" t="s">
        <v>157</v>
      </c>
      <c r="BE180" s="154">
        <f t="shared" si="14"/>
        <v>0</v>
      </c>
      <c r="BF180" s="154">
        <f t="shared" si="15"/>
        <v>0</v>
      </c>
      <c r="BG180" s="154">
        <f t="shared" si="16"/>
        <v>0</v>
      </c>
      <c r="BH180" s="154">
        <f t="shared" si="17"/>
        <v>0</v>
      </c>
      <c r="BI180" s="154">
        <f t="shared" si="18"/>
        <v>0</v>
      </c>
      <c r="BJ180" s="19" t="s">
        <v>87</v>
      </c>
      <c r="BK180" s="155">
        <f t="shared" si="19"/>
        <v>0</v>
      </c>
      <c r="BL180" s="19" t="s">
        <v>414</v>
      </c>
      <c r="BM180" s="19" t="s">
        <v>667</v>
      </c>
    </row>
    <row r="181" spans="2:65" s="1" customFormat="1" ht="25.5" customHeight="1">
      <c r="B181" s="145"/>
      <c r="C181" s="156" t="s">
        <v>418</v>
      </c>
      <c r="D181" s="156" t="s">
        <v>298</v>
      </c>
      <c r="E181" s="157" t="s">
        <v>1102</v>
      </c>
      <c r="F181" s="222" t="s">
        <v>1103</v>
      </c>
      <c r="G181" s="222"/>
      <c r="H181" s="222"/>
      <c r="I181" s="222"/>
      <c r="J181" s="158" t="s">
        <v>187</v>
      </c>
      <c r="K181" s="159">
        <v>10</v>
      </c>
      <c r="L181" s="223"/>
      <c r="M181" s="223"/>
      <c r="N181" s="223">
        <f t="shared" ref="N181:N192" si="20">ROUND(L181*K181,3)</f>
        <v>0</v>
      </c>
      <c r="O181" s="221"/>
      <c r="P181" s="221"/>
      <c r="Q181" s="221"/>
      <c r="R181" s="150"/>
      <c r="T181" s="151" t="s">
        <v>5</v>
      </c>
      <c r="U181" s="41" t="s">
        <v>42</v>
      </c>
      <c r="V181" s="152">
        <v>0</v>
      </c>
      <c r="W181" s="152">
        <f t="shared" ref="W181:W192" si="21">V181*K181</f>
        <v>0</v>
      </c>
      <c r="X181" s="152">
        <v>1.0499999999999999E-3</v>
      </c>
      <c r="Y181" s="152">
        <f t="shared" ref="Y181:Y192" si="22">X181*K181</f>
        <v>1.0499999999999999E-2</v>
      </c>
      <c r="Z181" s="152">
        <v>0</v>
      </c>
      <c r="AA181" s="153">
        <f t="shared" ref="AA181:AA192" si="23">Z181*K181</f>
        <v>0</v>
      </c>
      <c r="AR181" s="19" t="s">
        <v>984</v>
      </c>
      <c r="AT181" s="19" t="s">
        <v>298</v>
      </c>
      <c r="AU181" s="19" t="s">
        <v>87</v>
      </c>
      <c r="AY181" s="19" t="s">
        <v>157</v>
      </c>
      <c r="BE181" s="154">
        <f t="shared" ref="BE181:BE192" si="24">IF(U181="základná",N181,0)</f>
        <v>0</v>
      </c>
      <c r="BF181" s="154">
        <f t="shared" ref="BF181:BF192" si="25">IF(U181="znížená",N181,0)</f>
        <v>0</v>
      </c>
      <c r="BG181" s="154">
        <f t="shared" ref="BG181:BG192" si="26">IF(U181="zákl. prenesená",N181,0)</f>
        <v>0</v>
      </c>
      <c r="BH181" s="154">
        <f t="shared" ref="BH181:BH192" si="27">IF(U181="zníž. prenesená",N181,0)</f>
        <v>0</v>
      </c>
      <c r="BI181" s="154">
        <f t="shared" ref="BI181:BI192" si="28">IF(U181="nulová",N181,0)</f>
        <v>0</v>
      </c>
      <c r="BJ181" s="19" t="s">
        <v>87</v>
      </c>
      <c r="BK181" s="155">
        <f t="shared" ref="BK181:BK192" si="29">ROUND(L181*K181,3)</f>
        <v>0</v>
      </c>
      <c r="BL181" s="19" t="s">
        <v>414</v>
      </c>
      <c r="BM181" s="19" t="s">
        <v>675</v>
      </c>
    </row>
    <row r="182" spans="2:65" s="1" customFormat="1" ht="25.5" customHeight="1">
      <c r="B182" s="145"/>
      <c r="C182" s="146" t="s">
        <v>422</v>
      </c>
      <c r="D182" s="146" t="s">
        <v>158</v>
      </c>
      <c r="E182" s="147" t="s">
        <v>1104</v>
      </c>
      <c r="F182" s="220" t="s">
        <v>1105</v>
      </c>
      <c r="G182" s="220"/>
      <c r="H182" s="220"/>
      <c r="I182" s="220"/>
      <c r="J182" s="148" t="s">
        <v>187</v>
      </c>
      <c r="K182" s="149">
        <v>80</v>
      </c>
      <c r="L182" s="221"/>
      <c r="M182" s="221"/>
      <c r="N182" s="221">
        <f t="shared" si="20"/>
        <v>0</v>
      </c>
      <c r="O182" s="221"/>
      <c r="P182" s="221"/>
      <c r="Q182" s="221"/>
      <c r="R182" s="150"/>
      <c r="T182" s="151" t="s">
        <v>5</v>
      </c>
      <c r="U182" s="41" t="s">
        <v>42</v>
      </c>
      <c r="V182" s="152">
        <v>0</v>
      </c>
      <c r="W182" s="152">
        <f t="shared" si="21"/>
        <v>0</v>
      </c>
      <c r="X182" s="152">
        <v>0</v>
      </c>
      <c r="Y182" s="152">
        <f t="shared" si="22"/>
        <v>0</v>
      </c>
      <c r="Z182" s="152">
        <v>0</v>
      </c>
      <c r="AA182" s="153">
        <f t="shared" si="23"/>
        <v>0</v>
      </c>
      <c r="AR182" s="19" t="s">
        <v>414</v>
      </c>
      <c r="AT182" s="19" t="s">
        <v>158</v>
      </c>
      <c r="AU182" s="19" t="s">
        <v>87</v>
      </c>
      <c r="AY182" s="19" t="s">
        <v>157</v>
      </c>
      <c r="BE182" s="154">
        <f t="shared" si="24"/>
        <v>0</v>
      </c>
      <c r="BF182" s="154">
        <f t="shared" si="25"/>
        <v>0</v>
      </c>
      <c r="BG182" s="154">
        <f t="shared" si="26"/>
        <v>0</v>
      </c>
      <c r="BH182" s="154">
        <f t="shared" si="27"/>
        <v>0</v>
      </c>
      <c r="BI182" s="154">
        <f t="shared" si="28"/>
        <v>0</v>
      </c>
      <c r="BJ182" s="19" t="s">
        <v>87</v>
      </c>
      <c r="BK182" s="155">
        <f t="shared" si="29"/>
        <v>0</v>
      </c>
      <c r="BL182" s="19" t="s">
        <v>414</v>
      </c>
      <c r="BM182" s="19" t="s">
        <v>683</v>
      </c>
    </row>
    <row r="183" spans="2:65" s="1" customFormat="1" ht="25.5" customHeight="1">
      <c r="B183" s="145"/>
      <c r="C183" s="156" t="s">
        <v>426</v>
      </c>
      <c r="D183" s="156" t="s">
        <v>298</v>
      </c>
      <c r="E183" s="157" t="s">
        <v>1106</v>
      </c>
      <c r="F183" s="222" t="s">
        <v>1107</v>
      </c>
      <c r="G183" s="222"/>
      <c r="H183" s="222"/>
      <c r="I183" s="222"/>
      <c r="J183" s="158" t="s">
        <v>187</v>
      </c>
      <c r="K183" s="159">
        <v>80</v>
      </c>
      <c r="L183" s="223"/>
      <c r="M183" s="223"/>
      <c r="N183" s="223">
        <f t="shared" si="20"/>
        <v>0</v>
      </c>
      <c r="O183" s="221"/>
      <c r="P183" s="221"/>
      <c r="Q183" s="221"/>
      <c r="R183" s="150"/>
      <c r="T183" s="151" t="s">
        <v>5</v>
      </c>
      <c r="U183" s="41" t="s">
        <v>42</v>
      </c>
      <c r="V183" s="152">
        <v>0</v>
      </c>
      <c r="W183" s="152">
        <f t="shared" si="21"/>
        <v>0</v>
      </c>
      <c r="X183" s="152">
        <v>6.9999999999999994E-5</v>
      </c>
      <c r="Y183" s="152">
        <f t="shared" si="22"/>
        <v>5.5999999999999991E-3</v>
      </c>
      <c r="Z183" s="152">
        <v>0</v>
      </c>
      <c r="AA183" s="153">
        <f t="shared" si="23"/>
        <v>0</v>
      </c>
      <c r="AR183" s="19" t="s">
        <v>984</v>
      </c>
      <c r="AT183" s="19" t="s">
        <v>298</v>
      </c>
      <c r="AU183" s="19" t="s">
        <v>87</v>
      </c>
      <c r="AY183" s="19" t="s">
        <v>157</v>
      </c>
      <c r="BE183" s="154">
        <f t="shared" si="24"/>
        <v>0</v>
      </c>
      <c r="BF183" s="154">
        <f t="shared" si="25"/>
        <v>0</v>
      </c>
      <c r="BG183" s="154">
        <f t="shared" si="26"/>
        <v>0</v>
      </c>
      <c r="BH183" s="154">
        <f t="shared" si="27"/>
        <v>0</v>
      </c>
      <c r="BI183" s="154">
        <f t="shared" si="28"/>
        <v>0</v>
      </c>
      <c r="BJ183" s="19" t="s">
        <v>87</v>
      </c>
      <c r="BK183" s="155">
        <f t="shared" si="29"/>
        <v>0</v>
      </c>
      <c r="BL183" s="19" t="s">
        <v>414</v>
      </c>
      <c r="BM183" s="19" t="s">
        <v>691</v>
      </c>
    </row>
    <row r="184" spans="2:65" s="1" customFormat="1" ht="25.5" customHeight="1">
      <c r="B184" s="145"/>
      <c r="C184" s="146" t="s">
        <v>430</v>
      </c>
      <c r="D184" s="146" t="s">
        <v>158</v>
      </c>
      <c r="E184" s="147" t="s">
        <v>1108</v>
      </c>
      <c r="F184" s="220" t="s">
        <v>1109</v>
      </c>
      <c r="G184" s="220"/>
      <c r="H184" s="220"/>
      <c r="I184" s="220"/>
      <c r="J184" s="148" t="s">
        <v>187</v>
      </c>
      <c r="K184" s="149">
        <v>95</v>
      </c>
      <c r="L184" s="221"/>
      <c r="M184" s="221"/>
      <c r="N184" s="221">
        <f t="shared" si="20"/>
        <v>0</v>
      </c>
      <c r="O184" s="221"/>
      <c r="P184" s="221"/>
      <c r="Q184" s="221"/>
      <c r="R184" s="150"/>
      <c r="T184" s="151" t="s">
        <v>5</v>
      </c>
      <c r="U184" s="41" t="s">
        <v>42</v>
      </c>
      <c r="V184" s="152">
        <v>0</v>
      </c>
      <c r="W184" s="152">
        <f t="shared" si="21"/>
        <v>0</v>
      </c>
      <c r="X184" s="152">
        <v>0</v>
      </c>
      <c r="Y184" s="152">
        <f t="shared" si="22"/>
        <v>0</v>
      </c>
      <c r="Z184" s="152">
        <v>0</v>
      </c>
      <c r="AA184" s="153">
        <f t="shared" si="23"/>
        <v>0</v>
      </c>
      <c r="AR184" s="19" t="s">
        <v>414</v>
      </c>
      <c r="AT184" s="19" t="s">
        <v>158</v>
      </c>
      <c r="AU184" s="19" t="s">
        <v>87</v>
      </c>
      <c r="AY184" s="19" t="s">
        <v>157</v>
      </c>
      <c r="BE184" s="154">
        <f t="shared" si="24"/>
        <v>0</v>
      </c>
      <c r="BF184" s="154">
        <f t="shared" si="25"/>
        <v>0</v>
      </c>
      <c r="BG184" s="154">
        <f t="shared" si="26"/>
        <v>0</v>
      </c>
      <c r="BH184" s="154">
        <f t="shared" si="27"/>
        <v>0</v>
      </c>
      <c r="BI184" s="154">
        <f t="shared" si="28"/>
        <v>0</v>
      </c>
      <c r="BJ184" s="19" t="s">
        <v>87</v>
      </c>
      <c r="BK184" s="155">
        <f t="shared" si="29"/>
        <v>0</v>
      </c>
      <c r="BL184" s="19" t="s">
        <v>414</v>
      </c>
      <c r="BM184" s="19" t="s">
        <v>699</v>
      </c>
    </row>
    <row r="185" spans="2:65" s="1" customFormat="1" ht="16.5" customHeight="1">
      <c r="B185" s="145"/>
      <c r="C185" s="156" t="s">
        <v>434</v>
      </c>
      <c r="D185" s="156" t="s">
        <v>298</v>
      </c>
      <c r="E185" s="157" t="s">
        <v>1110</v>
      </c>
      <c r="F185" s="222" t="s">
        <v>1111</v>
      </c>
      <c r="G185" s="222"/>
      <c r="H185" s="222"/>
      <c r="I185" s="222"/>
      <c r="J185" s="158" t="s">
        <v>187</v>
      </c>
      <c r="K185" s="159">
        <v>95</v>
      </c>
      <c r="L185" s="223"/>
      <c r="M185" s="223"/>
      <c r="N185" s="223">
        <f t="shared" si="20"/>
        <v>0</v>
      </c>
      <c r="O185" s="221"/>
      <c r="P185" s="221"/>
      <c r="Q185" s="221"/>
      <c r="R185" s="150"/>
      <c r="T185" s="151" t="s">
        <v>5</v>
      </c>
      <c r="U185" s="41" t="s">
        <v>42</v>
      </c>
      <c r="V185" s="152">
        <v>0</v>
      </c>
      <c r="W185" s="152">
        <f t="shared" si="21"/>
        <v>0</v>
      </c>
      <c r="X185" s="152">
        <v>6.9999999999999994E-5</v>
      </c>
      <c r="Y185" s="152">
        <f t="shared" si="22"/>
        <v>6.6499999999999997E-3</v>
      </c>
      <c r="Z185" s="152">
        <v>0</v>
      </c>
      <c r="AA185" s="153">
        <f t="shared" si="23"/>
        <v>0</v>
      </c>
      <c r="AR185" s="19" t="s">
        <v>984</v>
      </c>
      <c r="AT185" s="19" t="s">
        <v>298</v>
      </c>
      <c r="AU185" s="19" t="s">
        <v>87</v>
      </c>
      <c r="AY185" s="19" t="s">
        <v>157</v>
      </c>
      <c r="BE185" s="154">
        <f t="shared" si="24"/>
        <v>0</v>
      </c>
      <c r="BF185" s="154">
        <f t="shared" si="25"/>
        <v>0</v>
      </c>
      <c r="BG185" s="154">
        <f t="shared" si="26"/>
        <v>0</v>
      </c>
      <c r="BH185" s="154">
        <f t="shared" si="27"/>
        <v>0</v>
      </c>
      <c r="BI185" s="154">
        <f t="shared" si="28"/>
        <v>0</v>
      </c>
      <c r="BJ185" s="19" t="s">
        <v>87</v>
      </c>
      <c r="BK185" s="155">
        <f t="shared" si="29"/>
        <v>0</v>
      </c>
      <c r="BL185" s="19" t="s">
        <v>414</v>
      </c>
      <c r="BM185" s="19" t="s">
        <v>707</v>
      </c>
    </row>
    <row r="186" spans="2:65" s="1" customFormat="1" ht="25.5" customHeight="1">
      <c r="B186" s="145"/>
      <c r="C186" s="146" t="s">
        <v>438</v>
      </c>
      <c r="D186" s="146" t="s">
        <v>158</v>
      </c>
      <c r="E186" s="147" t="s">
        <v>1112</v>
      </c>
      <c r="F186" s="220" t="s">
        <v>1113</v>
      </c>
      <c r="G186" s="220"/>
      <c r="H186" s="220"/>
      <c r="I186" s="220"/>
      <c r="J186" s="148" t="s">
        <v>187</v>
      </c>
      <c r="K186" s="149">
        <v>60</v>
      </c>
      <c r="L186" s="221"/>
      <c r="M186" s="221"/>
      <c r="N186" s="221">
        <f t="shared" si="20"/>
        <v>0</v>
      </c>
      <c r="O186" s="221"/>
      <c r="P186" s="221"/>
      <c r="Q186" s="221"/>
      <c r="R186" s="150"/>
      <c r="T186" s="151" t="s">
        <v>5</v>
      </c>
      <c r="U186" s="41" t="s">
        <v>42</v>
      </c>
      <c r="V186" s="152">
        <v>0</v>
      </c>
      <c r="W186" s="152">
        <f t="shared" si="21"/>
        <v>0</v>
      </c>
      <c r="X186" s="152">
        <v>0</v>
      </c>
      <c r="Y186" s="152">
        <f t="shared" si="22"/>
        <v>0</v>
      </c>
      <c r="Z186" s="152">
        <v>0</v>
      </c>
      <c r="AA186" s="153">
        <f t="shared" si="23"/>
        <v>0</v>
      </c>
      <c r="AR186" s="19" t="s">
        <v>414</v>
      </c>
      <c r="AT186" s="19" t="s">
        <v>158</v>
      </c>
      <c r="AU186" s="19" t="s">
        <v>87</v>
      </c>
      <c r="AY186" s="19" t="s">
        <v>157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9" t="s">
        <v>87</v>
      </c>
      <c r="BK186" s="155">
        <f t="shared" si="29"/>
        <v>0</v>
      </c>
      <c r="BL186" s="19" t="s">
        <v>414</v>
      </c>
      <c r="BM186" s="19" t="s">
        <v>715</v>
      </c>
    </row>
    <row r="187" spans="2:65" s="1" customFormat="1" ht="16.5" customHeight="1">
      <c r="B187" s="145"/>
      <c r="C187" s="156" t="s">
        <v>442</v>
      </c>
      <c r="D187" s="156" t="s">
        <v>298</v>
      </c>
      <c r="E187" s="157" t="s">
        <v>1114</v>
      </c>
      <c r="F187" s="222" t="s">
        <v>1115</v>
      </c>
      <c r="G187" s="222"/>
      <c r="H187" s="222"/>
      <c r="I187" s="222"/>
      <c r="J187" s="158" t="s">
        <v>187</v>
      </c>
      <c r="K187" s="159">
        <v>60</v>
      </c>
      <c r="L187" s="223"/>
      <c r="M187" s="223"/>
      <c r="N187" s="223">
        <f t="shared" si="20"/>
        <v>0</v>
      </c>
      <c r="O187" s="221"/>
      <c r="P187" s="221"/>
      <c r="Q187" s="221"/>
      <c r="R187" s="150"/>
      <c r="T187" s="151" t="s">
        <v>5</v>
      </c>
      <c r="U187" s="41" t="s">
        <v>42</v>
      </c>
      <c r="V187" s="152">
        <v>0</v>
      </c>
      <c r="W187" s="152">
        <f t="shared" si="21"/>
        <v>0</v>
      </c>
      <c r="X187" s="152">
        <v>8.5000000000000006E-5</v>
      </c>
      <c r="Y187" s="152">
        <f t="shared" si="22"/>
        <v>5.1000000000000004E-3</v>
      </c>
      <c r="Z187" s="152">
        <v>0</v>
      </c>
      <c r="AA187" s="153">
        <f t="shared" si="23"/>
        <v>0</v>
      </c>
      <c r="AR187" s="19" t="s">
        <v>984</v>
      </c>
      <c r="AT187" s="19" t="s">
        <v>298</v>
      </c>
      <c r="AU187" s="19" t="s">
        <v>87</v>
      </c>
      <c r="AY187" s="19" t="s">
        <v>157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9" t="s">
        <v>87</v>
      </c>
      <c r="BK187" s="155">
        <f t="shared" si="29"/>
        <v>0</v>
      </c>
      <c r="BL187" s="19" t="s">
        <v>414</v>
      </c>
      <c r="BM187" s="19" t="s">
        <v>723</v>
      </c>
    </row>
    <row r="188" spans="2:65" s="1" customFormat="1" ht="38.25" customHeight="1">
      <c r="B188" s="145"/>
      <c r="C188" s="146" t="s">
        <v>446</v>
      </c>
      <c r="D188" s="146" t="s">
        <v>158</v>
      </c>
      <c r="E188" s="147" t="s">
        <v>1116</v>
      </c>
      <c r="F188" s="220" t="s">
        <v>1117</v>
      </c>
      <c r="G188" s="220"/>
      <c r="H188" s="220"/>
      <c r="I188" s="220"/>
      <c r="J188" s="148" t="s">
        <v>187</v>
      </c>
      <c r="K188" s="149">
        <v>75</v>
      </c>
      <c r="L188" s="221"/>
      <c r="M188" s="221"/>
      <c r="N188" s="221">
        <f t="shared" si="20"/>
        <v>0</v>
      </c>
      <c r="O188" s="221"/>
      <c r="P188" s="221"/>
      <c r="Q188" s="221"/>
      <c r="R188" s="150"/>
      <c r="T188" s="151" t="s">
        <v>5</v>
      </c>
      <c r="U188" s="41" t="s">
        <v>42</v>
      </c>
      <c r="V188" s="152">
        <v>0</v>
      </c>
      <c r="W188" s="152">
        <f t="shared" si="21"/>
        <v>0</v>
      </c>
      <c r="X188" s="152">
        <v>0</v>
      </c>
      <c r="Y188" s="152">
        <f t="shared" si="22"/>
        <v>0</v>
      </c>
      <c r="Z188" s="152">
        <v>0</v>
      </c>
      <c r="AA188" s="153">
        <f t="shared" si="23"/>
        <v>0</v>
      </c>
      <c r="AR188" s="19" t="s">
        <v>414</v>
      </c>
      <c r="AT188" s="19" t="s">
        <v>158</v>
      </c>
      <c r="AU188" s="19" t="s">
        <v>87</v>
      </c>
      <c r="AY188" s="19" t="s">
        <v>157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9" t="s">
        <v>87</v>
      </c>
      <c r="BK188" s="155">
        <f t="shared" si="29"/>
        <v>0</v>
      </c>
      <c r="BL188" s="19" t="s">
        <v>414</v>
      </c>
      <c r="BM188" s="19" t="s">
        <v>731</v>
      </c>
    </row>
    <row r="189" spans="2:65" s="1" customFormat="1" ht="25.5" customHeight="1">
      <c r="B189" s="145"/>
      <c r="C189" s="156" t="s">
        <v>450</v>
      </c>
      <c r="D189" s="156" t="s">
        <v>298</v>
      </c>
      <c r="E189" s="157" t="s">
        <v>1118</v>
      </c>
      <c r="F189" s="222" t="s">
        <v>1119</v>
      </c>
      <c r="G189" s="222"/>
      <c r="H189" s="222"/>
      <c r="I189" s="222"/>
      <c r="J189" s="158" t="s">
        <v>187</v>
      </c>
      <c r="K189" s="159">
        <v>75</v>
      </c>
      <c r="L189" s="223"/>
      <c r="M189" s="223"/>
      <c r="N189" s="223">
        <f t="shared" si="20"/>
        <v>0</v>
      </c>
      <c r="O189" s="221"/>
      <c r="P189" s="221"/>
      <c r="Q189" s="221"/>
      <c r="R189" s="150"/>
      <c r="T189" s="151" t="s">
        <v>5</v>
      </c>
      <c r="U189" s="41" t="s">
        <v>42</v>
      </c>
      <c r="V189" s="152">
        <v>0</v>
      </c>
      <c r="W189" s="152">
        <f t="shared" si="21"/>
        <v>0</v>
      </c>
      <c r="X189" s="152">
        <v>2.9999999999999997E-4</v>
      </c>
      <c r="Y189" s="152">
        <f t="shared" si="22"/>
        <v>2.2499999999999999E-2</v>
      </c>
      <c r="Z189" s="152">
        <v>0</v>
      </c>
      <c r="AA189" s="153">
        <f t="shared" si="23"/>
        <v>0</v>
      </c>
      <c r="AR189" s="19" t="s">
        <v>984</v>
      </c>
      <c r="AT189" s="19" t="s">
        <v>298</v>
      </c>
      <c r="AU189" s="19" t="s">
        <v>87</v>
      </c>
      <c r="AY189" s="19" t="s">
        <v>157</v>
      </c>
      <c r="BE189" s="154">
        <f t="shared" si="24"/>
        <v>0</v>
      </c>
      <c r="BF189" s="154">
        <f t="shared" si="25"/>
        <v>0</v>
      </c>
      <c r="BG189" s="154">
        <f t="shared" si="26"/>
        <v>0</v>
      </c>
      <c r="BH189" s="154">
        <f t="shared" si="27"/>
        <v>0</v>
      </c>
      <c r="BI189" s="154">
        <f t="shared" si="28"/>
        <v>0</v>
      </c>
      <c r="BJ189" s="19" t="s">
        <v>87</v>
      </c>
      <c r="BK189" s="155">
        <f t="shared" si="29"/>
        <v>0</v>
      </c>
      <c r="BL189" s="19" t="s">
        <v>414</v>
      </c>
      <c r="BM189" s="19" t="s">
        <v>739</v>
      </c>
    </row>
    <row r="190" spans="2:65" s="1" customFormat="1" ht="16.5" customHeight="1">
      <c r="B190" s="145"/>
      <c r="C190" s="146" t="s">
        <v>454</v>
      </c>
      <c r="D190" s="146" t="s">
        <v>158</v>
      </c>
      <c r="E190" s="147" t="s">
        <v>1120</v>
      </c>
      <c r="F190" s="220" t="s">
        <v>1121</v>
      </c>
      <c r="G190" s="220"/>
      <c r="H190" s="220"/>
      <c r="I190" s="220"/>
      <c r="J190" s="148" t="s">
        <v>504</v>
      </c>
      <c r="K190" s="149">
        <v>67.221999999999994</v>
      </c>
      <c r="L190" s="221"/>
      <c r="M190" s="221"/>
      <c r="N190" s="221">
        <f t="shared" si="20"/>
        <v>0</v>
      </c>
      <c r="O190" s="221"/>
      <c r="P190" s="221"/>
      <c r="Q190" s="221"/>
      <c r="R190" s="150"/>
      <c r="T190" s="151" t="s">
        <v>5</v>
      </c>
      <c r="U190" s="41" t="s">
        <v>42</v>
      </c>
      <c r="V190" s="152">
        <v>0</v>
      </c>
      <c r="W190" s="152">
        <f t="shared" si="21"/>
        <v>0</v>
      </c>
      <c r="X190" s="152">
        <v>0</v>
      </c>
      <c r="Y190" s="152">
        <f t="shared" si="22"/>
        <v>0</v>
      </c>
      <c r="Z190" s="152">
        <v>0</v>
      </c>
      <c r="AA190" s="153">
        <f t="shared" si="23"/>
        <v>0</v>
      </c>
      <c r="AR190" s="19" t="s">
        <v>414</v>
      </c>
      <c r="AT190" s="19" t="s">
        <v>158</v>
      </c>
      <c r="AU190" s="19" t="s">
        <v>87</v>
      </c>
      <c r="AY190" s="19" t="s">
        <v>157</v>
      </c>
      <c r="BE190" s="154">
        <f t="shared" si="24"/>
        <v>0</v>
      </c>
      <c r="BF190" s="154">
        <f t="shared" si="25"/>
        <v>0</v>
      </c>
      <c r="BG190" s="154">
        <f t="shared" si="26"/>
        <v>0</v>
      </c>
      <c r="BH190" s="154">
        <f t="shared" si="27"/>
        <v>0</v>
      </c>
      <c r="BI190" s="154">
        <f t="shared" si="28"/>
        <v>0</v>
      </c>
      <c r="BJ190" s="19" t="s">
        <v>87</v>
      </c>
      <c r="BK190" s="155">
        <f t="shared" si="29"/>
        <v>0</v>
      </c>
      <c r="BL190" s="19" t="s">
        <v>414</v>
      </c>
      <c r="BM190" s="19" t="s">
        <v>747</v>
      </c>
    </row>
    <row r="191" spans="2:65" s="1" customFormat="1" ht="16.5" customHeight="1">
      <c r="B191" s="145"/>
      <c r="C191" s="146" t="s">
        <v>458</v>
      </c>
      <c r="D191" s="146" t="s">
        <v>158</v>
      </c>
      <c r="E191" s="147" t="s">
        <v>1122</v>
      </c>
      <c r="F191" s="220" t="s">
        <v>1123</v>
      </c>
      <c r="G191" s="220"/>
      <c r="H191" s="220"/>
      <c r="I191" s="220"/>
      <c r="J191" s="148" t="s">
        <v>504</v>
      </c>
      <c r="K191" s="149">
        <v>51.414000000000001</v>
      </c>
      <c r="L191" s="221"/>
      <c r="M191" s="221"/>
      <c r="N191" s="221">
        <f t="shared" si="20"/>
        <v>0</v>
      </c>
      <c r="O191" s="221"/>
      <c r="P191" s="221"/>
      <c r="Q191" s="221"/>
      <c r="R191" s="150"/>
      <c r="T191" s="151" t="s">
        <v>5</v>
      </c>
      <c r="U191" s="41" t="s">
        <v>42</v>
      </c>
      <c r="V191" s="152">
        <v>0</v>
      </c>
      <c r="W191" s="152">
        <f t="shared" si="21"/>
        <v>0</v>
      </c>
      <c r="X191" s="152">
        <v>0</v>
      </c>
      <c r="Y191" s="152">
        <f t="shared" si="22"/>
        <v>0</v>
      </c>
      <c r="Z191" s="152">
        <v>0</v>
      </c>
      <c r="AA191" s="153">
        <f t="shared" si="23"/>
        <v>0</v>
      </c>
      <c r="AR191" s="19" t="s">
        <v>414</v>
      </c>
      <c r="AT191" s="19" t="s">
        <v>158</v>
      </c>
      <c r="AU191" s="19" t="s">
        <v>87</v>
      </c>
      <c r="AY191" s="19" t="s">
        <v>157</v>
      </c>
      <c r="BE191" s="154">
        <f t="shared" si="24"/>
        <v>0</v>
      </c>
      <c r="BF191" s="154">
        <f t="shared" si="25"/>
        <v>0</v>
      </c>
      <c r="BG191" s="154">
        <f t="shared" si="26"/>
        <v>0</v>
      </c>
      <c r="BH191" s="154">
        <f t="shared" si="27"/>
        <v>0</v>
      </c>
      <c r="BI191" s="154">
        <f t="shared" si="28"/>
        <v>0</v>
      </c>
      <c r="BJ191" s="19" t="s">
        <v>87</v>
      </c>
      <c r="BK191" s="155">
        <f t="shared" si="29"/>
        <v>0</v>
      </c>
      <c r="BL191" s="19" t="s">
        <v>414</v>
      </c>
      <c r="BM191" s="19" t="s">
        <v>755</v>
      </c>
    </row>
    <row r="192" spans="2:65" s="1" customFormat="1" ht="16.5" customHeight="1">
      <c r="B192" s="145"/>
      <c r="C192" s="146" t="s">
        <v>462</v>
      </c>
      <c r="D192" s="146" t="s">
        <v>158</v>
      </c>
      <c r="E192" s="147" t="s">
        <v>1124</v>
      </c>
      <c r="F192" s="220" t="s">
        <v>1125</v>
      </c>
      <c r="G192" s="220"/>
      <c r="H192" s="220"/>
      <c r="I192" s="220"/>
      <c r="J192" s="148" t="s">
        <v>504</v>
      </c>
      <c r="K192" s="149">
        <v>67.221999999999994</v>
      </c>
      <c r="L192" s="221"/>
      <c r="M192" s="221"/>
      <c r="N192" s="221">
        <f t="shared" si="20"/>
        <v>0</v>
      </c>
      <c r="O192" s="221"/>
      <c r="P192" s="221"/>
      <c r="Q192" s="221"/>
      <c r="R192" s="150"/>
      <c r="T192" s="151" t="s">
        <v>5</v>
      </c>
      <c r="U192" s="41" t="s">
        <v>42</v>
      </c>
      <c r="V192" s="152">
        <v>0</v>
      </c>
      <c r="W192" s="152">
        <f t="shared" si="21"/>
        <v>0</v>
      </c>
      <c r="X192" s="152">
        <v>0</v>
      </c>
      <c r="Y192" s="152">
        <f t="shared" si="22"/>
        <v>0</v>
      </c>
      <c r="Z192" s="152">
        <v>0</v>
      </c>
      <c r="AA192" s="153">
        <f t="shared" si="23"/>
        <v>0</v>
      </c>
      <c r="AR192" s="19" t="s">
        <v>414</v>
      </c>
      <c r="AT192" s="19" t="s">
        <v>158</v>
      </c>
      <c r="AU192" s="19" t="s">
        <v>87</v>
      </c>
      <c r="AY192" s="19" t="s">
        <v>157</v>
      </c>
      <c r="BE192" s="154">
        <f t="shared" si="24"/>
        <v>0</v>
      </c>
      <c r="BF192" s="154">
        <f t="shared" si="25"/>
        <v>0</v>
      </c>
      <c r="BG192" s="154">
        <f t="shared" si="26"/>
        <v>0</v>
      </c>
      <c r="BH192" s="154">
        <f t="shared" si="27"/>
        <v>0</v>
      </c>
      <c r="BI192" s="154">
        <f t="shared" si="28"/>
        <v>0</v>
      </c>
      <c r="BJ192" s="19" t="s">
        <v>87</v>
      </c>
      <c r="BK192" s="155">
        <f t="shared" si="29"/>
        <v>0</v>
      </c>
      <c r="BL192" s="19" t="s">
        <v>414</v>
      </c>
      <c r="BM192" s="19" t="s">
        <v>763</v>
      </c>
    </row>
    <row r="193" spans="2:65" s="10" customFormat="1" ht="37.35" customHeight="1">
      <c r="B193" s="134"/>
      <c r="C193" s="135"/>
      <c r="D193" s="136" t="s">
        <v>140</v>
      </c>
      <c r="E193" s="136"/>
      <c r="F193" s="136"/>
      <c r="G193" s="136"/>
      <c r="H193" s="136"/>
      <c r="I193" s="136"/>
      <c r="J193" s="136"/>
      <c r="K193" s="136"/>
      <c r="L193" s="136"/>
      <c r="M193" s="136"/>
      <c r="N193" s="209">
        <f>BK193</f>
        <v>0</v>
      </c>
      <c r="O193" s="210"/>
      <c r="P193" s="210"/>
      <c r="Q193" s="210"/>
      <c r="R193" s="137"/>
      <c r="T193" s="138"/>
      <c r="U193" s="135"/>
      <c r="V193" s="135"/>
      <c r="W193" s="139">
        <f>SUM(W194:W195)</f>
        <v>0</v>
      </c>
      <c r="X193" s="135"/>
      <c r="Y193" s="139">
        <f>SUM(Y194:Y195)</f>
        <v>0</v>
      </c>
      <c r="Z193" s="135"/>
      <c r="AA193" s="140">
        <f>SUM(AA194:AA195)</f>
        <v>0</v>
      </c>
      <c r="AR193" s="141" t="s">
        <v>162</v>
      </c>
      <c r="AT193" s="142" t="s">
        <v>74</v>
      </c>
      <c r="AU193" s="142" t="s">
        <v>75</v>
      </c>
      <c r="AY193" s="141" t="s">
        <v>157</v>
      </c>
      <c r="BK193" s="143">
        <f>SUM(BK194:BK195)</f>
        <v>0</v>
      </c>
    </row>
    <row r="194" spans="2:65" s="1" customFormat="1" ht="16.5" customHeight="1">
      <c r="B194" s="145"/>
      <c r="C194" s="146" t="s">
        <v>466</v>
      </c>
      <c r="D194" s="146" t="s">
        <v>158</v>
      </c>
      <c r="E194" s="147" t="s">
        <v>1126</v>
      </c>
      <c r="F194" s="220" t="s">
        <v>1127</v>
      </c>
      <c r="G194" s="220"/>
      <c r="H194" s="220"/>
      <c r="I194" s="220"/>
      <c r="J194" s="148" t="s">
        <v>960</v>
      </c>
      <c r="K194" s="149">
        <v>40</v>
      </c>
      <c r="L194" s="221"/>
      <c r="M194" s="221"/>
      <c r="N194" s="221">
        <f>ROUND(L194*K194,3)</f>
        <v>0</v>
      </c>
      <c r="O194" s="221"/>
      <c r="P194" s="221"/>
      <c r="Q194" s="221"/>
      <c r="R194" s="150"/>
      <c r="T194" s="151" t="s">
        <v>5</v>
      </c>
      <c r="U194" s="41" t="s">
        <v>42</v>
      </c>
      <c r="V194" s="152">
        <v>0</v>
      </c>
      <c r="W194" s="152">
        <f>V194*K194</f>
        <v>0</v>
      </c>
      <c r="X194" s="152">
        <v>0</v>
      </c>
      <c r="Y194" s="152">
        <f>X194*K194</f>
        <v>0</v>
      </c>
      <c r="Z194" s="152">
        <v>0</v>
      </c>
      <c r="AA194" s="153">
        <f>Z194*K194</f>
        <v>0</v>
      </c>
      <c r="AR194" s="19" t="s">
        <v>1128</v>
      </c>
      <c r="AT194" s="19" t="s">
        <v>158</v>
      </c>
      <c r="AU194" s="19" t="s">
        <v>82</v>
      </c>
      <c r="AY194" s="19" t="s">
        <v>157</v>
      </c>
      <c r="BE194" s="154">
        <f>IF(U194="základná",N194,0)</f>
        <v>0</v>
      </c>
      <c r="BF194" s="154">
        <f>IF(U194="znížená",N194,0)</f>
        <v>0</v>
      </c>
      <c r="BG194" s="154">
        <f>IF(U194="zákl. prenesená",N194,0)</f>
        <v>0</v>
      </c>
      <c r="BH194" s="154">
        <f>IF(U194="zníž. prenesená",N194,0)</f>
        <v>0</v>
      </c>
      <c r="BI194" s="154">
        <f>IF(U194="nulová",N194,0)</f>
        <v>0</v>
      </c>
      <c r="BJ194" s="19" t="s">
        <v>87</v>
      </c>
      <c r="BK194" s="155">
        <f>ROUND(L194*K194,3)</f>
        <v>0</v>
      </c>
      <c r="BL194" s="19" t="s">
        <v>1128</v>
      </c>
      <c r="BM194" s="19" t="s">
        <v>771</v>
      </c>
    </row>
    <row r="195" spans="2:65" s="1" customFormat="1" ht="51" customHeight="1">
      <c r="B195" s="145"/>
      <c r="C195" s="146" t="s">
        <v>470</v>
      </c>
      <c r="D195" s="146" t="s">
        <v>158</v>
      </c>
      <c r="E195" s="147" t="s">
        <v>1129</v>
      </c>
      <c r="F195" s="220" t="s">
        <v>1130</v>
      </c>
      <c r="G195" s="220"/>
      <c r="H195" s="220"/>
      <c r="I195" s="220"/>
      <c r="J195" s="148" t="s">
        <v>960</v>
      </c>
      <c r="K195" s="149">
        <v>42</v>
      </c>
      <c r="L195" s="221"/>
      <c r="M195" s="221"/>
      <c r="N195" s="221">
        <f>ROUND(L195*K195,3)</f>
        <v>0</v>
      </c>
      <c r="O195" s="221"/>
      <c r="P195" s="221"/>
      <c r="Q195" s="221"/>
      <c r="R195" s="150"/>
      <c r="T195" s="151" t="s">
        <v>5</v>
      </c>
      <c r="U195" s="160" t="s">
        <v>42</v>
      </c>
      <c r="V195" s="161">
        <v>0</v>
      </c>
      <c r="W195" s="161">
        <f>V195*K195</f>
        <v>0</v>
      </c>
      <c r="X195" s="161">
        <v>0</v>
      </c>
      <c r="Y195" s="161">
        <f>X195*K195</f>
        <v>0</v>
      </c>
      <c r="Z195" s="161">
        <v>0</v>
      </c>
      <c r="AA195" s="162">
        <f>Z195*K195</f>
        <v>0</v>
      </c>
      <c r="AR195" s="19" t="s">
        <v>1128</v>
      </c>
      <c r="AT195" s="19" t="s">
        <v>158</v>
      </c>
      <c r="AU195" s="19" t="s">
        <v>82</v>
      </c>
      <c r="AY195" s="19" t="s">
        <v>157</v>
      </c>
      <c r="BE195" s="154">
        <f>IF(U195="základná",N195,0)</f>
        <v>0</v>
      </c>
      <c r="BF195" s="154">
        <f>IF(U195="znížená",N195,0)</f>
        <v>0</v>
      </c>
      <c r="BG195" s="154">
        <f>IF(U195="zákl. prenesená",N195,0)</f>
        <v>0</v>
      </c>
      <c r="BH195" s="154">
        <f>IF(U195="zníž. prenesená",N195,0)</f>
        <v>0</v>
      </c>
      <c r="BI195" s="154">
        <f>IF(U195="nulová",N195,0)</f>
        <v>0</v>
      </c>
      <c r="BJ195" s="19" t="s">
        <v>87</v>
      </c>
      <c r="BK195" s="155">
        <f>ROUND(L195*K195,3)</f>
        <v>0</v>
      </c>
      <c r="BL195" s="19" t="s">
        <v>1128</v>
      </c>
      <c r="BM195" s="19" t="s">
        <v>779</v>
      </c>
    </row>
    <row r="196" spans="2:65" s="1" customFormat="1" ht="6.95" customHeight="1">
      <c r="B196" s="56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8"/>
    </row>
  </sheetData>
  <mergeCells count="294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4:Q94"/>
    <mergeCell ref="L96:Q96"/>
    <mergeCell ref="C102:Q102"/>
    <mergeCell ref="F104:P104"/>
    <mergeCell ref="F105:P105"/>
    <mergeCell ref="F106:P106"/>
    <mergeCell ref="M108:P108"/>
    <mergeCell ref="M110:Q110"/>
    <mergeCell ref="M111:Q111"/>
    <mergeCell ref="F113:I113"/>
    <mergeCell ref="L113:M113"/>
    <mergeCell ref="N113:Q113"/>
    <mergeCell ref="F117:I117"/>
    <mergeCell ref="L117:M117"/>
    <mergeCell ref="N117:Q117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8:I188"/>
    <mergeCell ref="L188:M188"/>
    <mergeCell ref="N188:Q188"/>
    <mergeCell ref="F189:I189"/>
    <mergeCell ref="L189:M189"/>
    <mergeCell ref="N189:Q189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H1:K1"/>
    <mergeCell ref="S2:AC2"/>
    <mergeCell ref="F194:I194"/>
    <mergeCell ref="L194:M194"/>
    <mergeCell ref="N194:Q194"/>
    <mergeCell ref="F195:I195"/>
    <mergeCell ref="L195:M195"/>
    <mergeCell ref="N195:Q195"/>
    <mergeCell ref="N114:Q114"/>
    <mergeCell ref="N115:Q115"/>
    <mergeCell ref="N116:Q116"/>
    <mergeCell ref="N193:Q193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87:I187"/>
    <mergeCell ref="L187:M187"/>
    <mergeCell ref="N187:Q187"/>
  </mergeCells>
  <hyperlinks>
    <hyperlink ref="F1:G1" location="C2" display="1) Krycí list rozpočtu"/>
    <hyperlink ref="H1:K1" location="C87" display="2) Rekapitulácia rozpočtu"/>
    <hyperlink ref="L1" location="C113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8"/>
  <sheetViews>
    <sheetView showGridLines="0" workbookViewId="0">
      <pane ySplit="1" topLeftCell="A104" activePane="bottomLeft" state="frozen"/>
      <selection pane="bottomLeft" activeCell="L116" sqref="L116:M11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11" t="s">
        <v>103</v>
      </c>
      <c r="I1" s="211"/>
      <c r="J1" s="211"/>
      <c r="K1" s="211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168" t="s">
        <v>8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T2" s="19" t="s">
        <v>94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95" t="s">
        <v>107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4" t="str">
        <f>'Rekapitulácia stavby'!K6</f>
        <v>Ústav anatómie LF UPJŠ, Šrobárova 2, Košice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5"/>
      <c r="R6" s="24"/>
    </row>
    <row r="7" spans="1:66" ht="25.35" customHeight="1">
      <c r="B7" s="23"/>
      <c r="C7" s="25"/>
      <c r="D7" s="29" t="s">
        <v>108</v>
      </c>
      <c r="E7" s="25"/>
      <c r="F7" s="224" t="s">
        <v>109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205" t="s">
        <v>1131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7" t="str">
        <f>'Rekapitulácia stavby'!AN8</f>
        <v>21. 6. 2018</v>
      </c>
      <c r="P10" s="227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04" t="str">
        <f>IF('Rekapitulácia stavby'!AN10="","",'Rekapitulácia stavby'!AN10)</f>
        <v/>
      </c>
      <c r="P12" s="204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>UPJŠ v Košiciach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204" t="str">
        <f>IF('Rekapitulácia stavby'!AN11="","",'Rekapitulácia stavby'!AN11)</f>
        <v/>
      </c>
      <c r="P13" s="204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04" t="str">
        <f>IF('Rekapitulácia stavby'!AN13="","",'Rekapitulácia stavby'!AN13)</f>
        <v/>
      </c>
      <c r="P15" s="204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204" t="str">
        <f>IF('Rekapitulácia stavby'!AN14="","",'Rekapitulácia stavby'!AN14)</f>
        <v/>
      </c>
      <c r="P16" s="204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04" t="str">
        <f>IF('Rekapitulácia stavby'!AN16="","",'Rekapitulácia stavby'!AN16)</f>
        <v/>
      </c>
      <c r="P18" s="204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>Ing.Slávka Antalová, Košice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204" t="str">
        <f>IF('Rekapitulácia stavby'!AN17="","",'Rekapitulácia stavby'!AN17)</f>
        <v/>
      </c>
      <c r="P19" s="204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04" t="str">
        <f>IF('Rekapitulácia stavby'!AN19="","",'Rekapitulácia stavby'!AN19)</f>
        <v/>
      </c>
      <c r="P21" s="204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>Ing.Ivana Brecková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204" t="str">
        <f>IF('Rekapitulácia stavby'!AN20="","",'Rekapitulácia stavby'!AN20)</f>
        <v/>
      </c>
      <c r="P22" s="204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206" t="s">
        <v>5</v>
      </c>
      <c r="F25" s="206"/>
      <c r="G25" s="206"/>
      <c r="H25" s="206"/>
      <c r="I25" s="206"/>
      <c r="J25" s="206"/>
      <c r="K25" s="206"/>
      <c r="L25" s="206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72">
        <f>N89</f>
        <v>0</v>
      </c>
      <c r="N28" s="172"/>
      <c r="O28" s="172"/>
      <c r="P28" s="172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72">
        <f>N93</f>
        <v>0</v>
      </c>
      <c r="N29" s="172"/>
      <c r="O29" s="172"/>
      <c r="P29" s="172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39">
        <f>ROUND(M28+M29,2)</f>
        <v>0</v>
      </c>
      <c r="N31" s="226"/>
      <c r="O31" s="226"/>
      <c r="P31" s="226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38">
        <f>ROUND((SUM(BE93:BE94)+SUM(BE113:BE117)), 2)</f>
        <v>0</v>
      </c>
      <c r="I33" s="226"/>
      <c r="J33" s="226"/>
      <c r="K33" s="33"/>
      <c r="L33" s="33"/>
      <c r="M33" s="238">
        <f>ROUND(ROUND((SUM(BE93:BE94)+SUM(BE113:BE117)), 2)*F33, 2)</f>
        <v>0</v>
      </c>
      <c r="N33" s="226"/>
      <c r="O33" s="226"/>
      <c r="P33" s="226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38">
        <f>ROUND((SUM(BF93:BF94)+SUM(BF113:BF117)), 2)</f>
        <v>0</v>
      </c>
      <c r="I34" s="226"/>
      <c r="J34" s="226"/>
      <c r="K34" s="33"/>
      <c r="L34" s="33"/>
      <c r="M34" s="238">
        <f>ROUND(ROUND((SUM(BF93:BF94)+SUM(BF113:BF117)), 2)*F34, 2)</f>
        <v>0</v>
      </c>
      <c r="N34" s="226"/>
      <c r="O34" s="226"/>
      <c r="P34" s="226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38">
        <f>ROUND((SUM(BG93:BG94)+SUM(BG113:BG117)), 2)</f>
        <v>0</v>
      </c>
      <c r="I35" s="226"/>
      <c r="J35" s="226"/>
      <c r="K35" s="33"/>
      <c r="L35" s="33"/>
      <c r="M35" s="238">
        <v>0</v>
      </c>
      <c r="N35" s="226"/>
      <c r="O35" s="226"/>
      <c r="P35" s="226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38">
        <f>ROUND((SUM(BH93:BH94)+SUM(BH113:BH117)), 2)</f>
        <v>0</v>
      </c>
      <c r="I36" s="226"/>
      <c r="J36" s="226"/>
      <c r="K36" s="33"/>
      <c r="L36" s="33"/>
      <c r="M36" s="238">
        <v>0</v>
      </c>
      <c r="N36" s="226"/>
      <c r="O36" s="226"/>
      <c r="P36" s="226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38">
        <f>ROUND((SUM(BI93:BI94)+SUM(BI113:BI117)), 2)</f>
        <v>0</v>
      </c>
      <c r="I37" s="226"/>
      <c r="J37" s="226"/>
      <c r="K37" s="33"/>
      <c r="L37" s="33"/>
      <c r="M37" s="238">
        <v>0</v>
      </c>
      <c r="N37" s="226"/>
      <c r="O37" s="226"/>
      <c r="P37" s="226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34">
        <f>SUM(M31:M37)</f>
        <v>0</v>
      </c>
      <c r="M39" s="234"/>
      <c r="N39" s="234"/>
      <c r="O39" s="234"/>
      <c r="P39" s="235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95" t="s">
        <v>114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4" t="str">
        <f>F6</f>
        <v>Ústav anatómie LF UPJŠ, Šrobárova 2, Košice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4" t="s">
        <v>109</v>
      </c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97" t="str">
        <f>F8</f>
        <v>001.3 - 3. časť VZT</v>
      </c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7" t="str">
        <f>IF(O10="","",O10)</f>
        <v>21. 6. 2018</v>
      </c>
      <c r="N82" s="227"/>
      <c r="O82" s="227"/>
      <c r="P82" s="227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204" t="str">
        <f>E19</f>
        <v>Ing.Slávka Antalová, Košice</v>
      </c>
      <c r="N84" s="204"/>
      <c r="O84" s="204"/>
      <c r="P84" s="204"/>
      <c r="Q84" s="204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204" t="str">
        <f>E22</f>
        <v>Ing.Ivana Brecková</v>
      </c>
      <c r="N85" s="204"/>
      <c r="O85" s="204"/>
      <c r="P85" s="204"/>
      <c r="Q85" s="204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36" t="s">
        <v>115</v>
      </c>
      <c r="D87" s="237"/>
      <c r="E87" s="237"/>
      <c r="F87" s="237"/>
      <c r="G87" s="237"/>
      <c r="H87" s="109"/>
      <c r="I87" s="109"/>
      <c r="J87" s="109"/>
      <c r="K87" s="109"/>
      <c r="L87" s="109"/>
      <c r="M87" s="109"/>
      <c r="N87" s="236" t="s">
        <v>116</v>
      </c>
      <c r="O87" s="237"/>
      <c r="P87" s="237"/>
      <c r="Q87" s="237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66">
        <f>N113</f>
        <v>0</v>
      </c>
      <c r="O89" s="232"/>
      <c r="P89" s="232"/>
      <c r="Q89" s="232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978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30">
        <f>N114</f>
        <v>0</v>
      </c>
      <c r="O90" s="231"/>
      <c r="P90" s="231"/>
      <c r="Q90" s="231"/>
      <c r="R90" s="121"/>
    </row>
    <row r="91" spans="2:47" s="8" customFormat="1" ht="19.899999999999999" customHeight="1">
      <c r="B91" s="122"/>
      <c r="C91" s="96"/>
      <c r="D91" s="123" t="s">
        <v>1132</v>
      </c>
      <c r="E91" s="96"/>
      <c r="F91" s="96"/>
      <c r="G91" s="96"/>
      <c r="H91" s="96"/>
      <c r="I91" s="96"/>
      <c r="J91" s="96"/>
      <c r="K91" s="96"/>
      <c r="L91" s="96"/>
      <c r="M91" s="96"/>
      <c r="N91" s="170">
        <f>N115</f>
        <v>0</v>
      </c>
      <c r="O91" s="171"/>
      <c r="P91" s="171"/>
      <c r="Q91" s="171"/>
      <c r="R91" s="124"/>
    </row>
    <row r="92" spans="2:47" s="1" customFormat="1" ht="21.75" customHeight="1">
      <c r="B92" s="3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4"/>
    </row>
    <row r="93" spans="2:47" s="1" customFormat="1" ht="29.25" customHeight="1">
      <c r="B93" s="32"/>
      <c r="C93" s="117" t="s">
        <v>142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232">
        <v>0</v>
      </c>
      <c r="O93" s="233"/>
      <c r="P93" s="233"/>
      <c r="Q93" s="233"/>
      <c r="R93" s="34"/>
      <c r="T93" s="125"/>
      <c r="U93" s="126" t="s">
        <v>39</v>
      </c>
    </row>
    <row r="94" spans="2:47" s="1" customFormat="1" ht="18" customHeight="1">
      <c r="B94" s="32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4"/>
    </row>
    <row r="95" spans="2:47" s="1" customFormat="1" ht="29.25" customHeight="1">
      <c r="B95" s="32"/>
      <c r="C95" s="108" t="s">
        <v>101</v>
      </c>
      <c r="D95" s="109"/>
      <c r="E95" s="109"/>
      <c r="F95" s="109"/>
      <c r="G95" s="109"/>
      <c r="H95" s="109"/>
      <c r="I95" s="109"/>
      <c r="J95" s="109"/>
      <c r="K95" s="109"/>
      <c r="L95" s="167">
        <f>ROUND(SUM(N89+N93),2)</f>
        <v>0</v>
      </c>
      <c r="M95" s="167"/>
      <c r="N95" s="167"/>
      <c r="O95" s="167"/>
      <c r="P95" s="167"/>
      <c r="Q95" s="167"/>
      <c r="R95" s="34"/>
    </row>
    <row r="96" spans="2:47" s="1" customFormat="1" ht="6.95" customHeight="1">
      <c r="B96" s="56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8"/>
    </row>
    <row r="100" spans="2:27" s="1" customFormat="1" ht="6.95" customHeight="1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1"/>
    </row>
    <row r="101" spans="2:27" s="1" customFormat="1" ht="36.950000000000003" customHeight="1">
      <c r="B101" s="32"/>
      <c r="C101" s="195" t="s">
        <v>143</v>
      </c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6"/>
      <c r="Q101" s="226"/>
      <c r="R101" s="34"/>
    </row>
    <row r="102" spans="2:27" s="1" customFormat="1" ht="6.95" customHeight="1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27" s="1" customFormat="1" ht="30" customHeight="1">
      <c r="B103" s="32"/>
      <c r="C103" s="29" t="s">
        <v>15</v>
      </c>
      <c r="D103" s="33"/>
      <c r="E103" s="33"/>
      <c r="F103" s="224" t="str">
        <f>F6</f>
        <v>Ústav anatómie LF UPJŠ, Šrobárova 2, Košice</v>
      </c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33"/>
      <c r="R103" s="34"/>
    </row>
    <row r="104" spans="2:27" ht="30" customHeight="1">
      <c r="B104" s="23"/>
      <c r="C104" s="29" t="s">
        <v>108</v>
      </c>
      <c r="D104" s="25"/>
      <c r="E104" s="25"/>
      <c r="F104" s="224" t="s">
        <v>109</v>
      </c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25"/>
      <c r="R104" s="24"/>
    </row>
    <row r="105" spans="2:27" s="1" customFormat="1" ht="36.950000000000003" customHeight="1">
      <c r="B105" s="32"/>
      <c r="C105" s="66" t="s">
        <v>110</v>
      </c>
      <c r="D105" s="33"/>
      <c r="E105" s="33"/>
      <c r="F105" s="197" t="str">
        <f>F8</f>
        <v>001.3 - 3. časť VZT</v>
      </c>
      <c r="G105" s="226"/>
      <c r="H105" s="226"/>
      <c r="I105" s="226"/>
      <c r="J105" s="226"/>
      <c r="K105" s="226"/>
      <c r="L105" s="226"/>
      <c r="M105" s="226"/>
      <c r="N105" s="226"/>
      <c r="O105" s="226"/>
      <c r="P105" s="226"/>
      <c r="Q105" s="33"/>
      <c r="R105" s="34"/>
    </row>
    <row r="106" spans="2:27" s="1" customFormat="1" ht="6.95" customHeight="1"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4"/>
    </row>
    <row r="107" spans="2:27" s="1" customFormat="1" ht="18" customHeight="1">
      <c r="B107" s="32"/>
      <c r="C107" s="29" t="s">
        <v>19</v>
      </c>
      <c r="D107" s="33"/>
      <c r="E107" s="33"/>
      <c r="F107" s="27" t="str">
        <f>F10</f>
        <v>Košice</v>
      </c>
      <c r="G107" s="33"/>
      <c r="H107" s="33"/>
      <c r="I107" s="33"/>
      <c r="J107" s="33"/>
      <c r="K107" s="29" t="s">
        <v>21</v>
      </c>
      <c r="L107" s="33"/>
      <c r="M107" s="227" t="str">
        <f>IF(O10="","",O10)</f>
        <v>21. 6. 2018</v>
      </c>
      <c r="N107" s="227"/>
      <c r="O107" s="227"/>
      <c r="P107" s="227"/>
      <c r="Q107" s="33"/>
      <c r="R107" s="34"/>
    </row>
    <row r="108" spans="2:27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27" s="1" customFormat="1" ht="15">
      <c r="B109" s="32"/>
      <c r="C109" s="29" t="s">
        <v>23</v>
      </c>
      <c r="D109" s="33"/>
      <c r="E109" s="33"/>
      <c r="F109" s="27" t="str">
        <f>E13</f>
        <v>UPJŠ v Košiciach</v>
      </c>
      <c r="G109" s="33"/>
      <c r="H109" s="33"/>
      <c r="I109" s="33"/>
      <c r="J109" s="33"/>
      <c r="K109" s="29" t="s">
        <v>29</v>
      </c>
      <c r="L109" s="33"/>
      <c r="M109" s="204" t="str">
        <f>E19</f>
        <v>Ing.Slávka Antalová, Košice</v>
      </c>
      <c r="N109" s="204"/>
      <c r="O109" s="204"/>
      <c r="P109" s="204"/>
      <c r="Q109" s="204"/>
      <c r="R109" s="34"/>
    </row>
    <row r="110" spans="2:27" s="1" customFormat="1" ht="14.45" customHeight="1">
      <c r="B110" s="32"/>
      <c r="C110" s="29" t="s">
        <v>27</v>
      </c>
      <c r="D110" s="33"/>
      <c r="E110" s="33"/>
      <c r="F110" s="27" t="str">
        <f>IF(E16="","",E16)</f>
        <v xml:space="preserve"> </v>
      </c>
      <c r="G110" s="33"/>
      <c r="H110" s="33"/>
      <c r="I110" s="33"/>
      <c r="J110" s="33"/>
      <c r="K110" s="29" t="s">
        <v>33</v>
      </c>
      <c r="L110" s="33"/>
      <c r="M110" s="204" t="str">
        <f>E22</f>
        <v>Ing.Ivana Brecková</v>
      </c>
      <c r="N110" s="204"/>
      <c r="O110" s="204"/>
      <c r="P110" s="204"/>
      <c r="Q110" s="204"/>
      <c r="R110" s="34"/>
    </row>
    <row r="111" spans="2:27" s="1" customFormat="1" ht="10.35" customHeight="1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4"/>
    </row>
    <row r="112" spans="2:27" s="9" customFormat="1" ht="29.25" customHeight="1">
      <c r="B112" s="127"/>
      <c r="C112" s="128" t="s">
        <v>144</v>
      </c>
      <c r="D112" s="129" t="s">
        <v>145</v>
      </c>
      <c r="E112" s="129" t="s">
        <v>57</v>
      </c>
      <c r="F112" s="228" t="s">
        <v>146</v>
      </c>
      <c r="G112" s="228"/>
      <c r="H112" s="228"/>
      <c r="I112" s="228"/>
      <c r="J112" s="129" t="s">
        <v>147</v>
      </c>
      <c r="K112" s="129" t="s">
        <v>148</v>
      </c>
      <c r="L112" s="228" t="s">
        <v>149</v>
      </c>
      <c r="M112" s="228"/>
      <c r="N112" s="228" t="s">
        <v>116</v>
      </c>
      <c r="O112" s="228"/>
      <c r="P112" s="228"/>
      <c r="Q112" s="229"/>
      <c r="R112" s="130"/>
      <c r="T112" s="73" t="s">
        <v>150</v>
      </c>
      <c r="U112" s="74" t="s">
        <v>39</v>
      </c>
      <c r="V112" s="74" t="s">
        <v>151</v>
      </c>
      <c r="W112" s="74" t="s">
        <v>152</v>
      </c>
      <c r="X112" s="74" t="s">
        <v>153</v>
      </c>
      <c r="Y112" s="74" t="s">
        <v>154</v>
      </c>
      <c r="Z112" s="74" t="s">
        <v>155</v>
      </c>
      <c r="AA112" s="75" t="s">
        <v>156</v>
      </c>
    </row>
    <row r="113" spans="2:65" s="1" customFormat="1" ht="29.25" customHeight="1">
      <c r="B113" s="32"/>
      <c r="C113" s="77" t="s">
        <v>112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212">
        <f>BK113</f>
        <v>0</v>
      </c>
      <c r="O113" s="213"/>
      <c r="P113" s="213"/>
      <c r="Q113" s="213"/>
      <c r="R113" s="34"/>
      <c r="T113" s="76"/>
      <c r="U113" s="48"/>
      <c r="V113" s="48"/>
      <c r="W113" s="131">
        <f>W114</f>
        <v>0</v>
      </c>
      <c r="X113" s="48"/>
      <c r="Y113" s="131">
        <f>Y114</f>
        <v>0</v>
      </c>
      <c r="Z113" s="48"/>
      <c r="AA113" s="132">
        <f>AA114</f>
        <v>0</v>
      </c>
      <c r="AT113" s="19" t="s">
        <v>74</v>
      </c>
      <c r="AU113" s="19" t="s">
        <v>118</v>
      </c>
      <c r="BK113" s="133">
        <f>BK114</f>
        <v>0</v>
      </c>
    </row>
    <row r="114" spans="2:65" s="10" customFormat="1" ht="37.35" customHeight="1">
      <c r="B114" s="134"/>
      <c r="C114" s="135"/>
      <c r="D114" s="136" t="s">
        <v>978</v>
      </c>
      <c r="E114" s="136"/>
      <c r="F114" s="136"/>
      <c r="G114" s="136"/>
      <c r="H114" s="136"/>
      <c r="I114" s="136"/>
      <c r="J114" s="136"/>
      <c r="K114" s="136"/>
      <c r="L114" s="136"/>
      <c r="M114" s="136"/>
      <c r="N114" s="214">
        <f>BK114</f>
        <v>0</v>
      </c>
      <c r="O114" s="215"/>
      <c r="P114" s="215"/>
      <c r="Q114" s="215"/>
      <c r="R114" s="137"/>
      <c r="T114" s="138"/>
      <c r="U114" s="135"/>
      <c r="V114" s="135"/>
      <c r="W114" s="139">
        <f>W115</f>
        <v>0</v>
      </c>
      <c r="X114" s="135"/>
      <c r="Y114" s="139">
        <f>Y115</f>
        <v>0</v>
      </c>
      <c r="Z114" s="135"/>
      <c r="AA114" s="140">
        <f>AA115</f>
        <v>0</v>
      </c>
      <c r="AR114" s="141" t="s">
        <v>168</v>
      </c>
      <c r="AT114" s="142" t="s">
        <v>74</v>
      </c>
      <c r="AU114" s="142" t="s">
        <v>75</v>
      </c>
      <c r="AY114" s="141" t="s">
        <v>157</v>
      </c>
      <c r="BK114" s="143">
        <f>BK115</f>
        <v>0</v>
      </c>
    </row>
    <row r="115" spans="2:65" s="10" customFormat="1" ht="19.899999999999999" customHeight="1">
      <c r="B115" s="134"/>
      <c r="C115" s="135"/>
      <c r="D115" s="144" t="s">
        <v>1132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216">
        <f>BK115</f>
        <v>0</v>
      </c>
      <c r="O115" s="217"/>
      <c r="P115" s="217"/>
      <c r="Q115" s="217"/>
      <c r="R115" s="137"/>
      <c r="T115" s="138"/>
      <c r="U115" s="135"/>
      <c r="V115" s="135"/>
      <c r="W115" s="139">
        <f>SUM(W116:W117)</f>
        <v>0</v>
      </c>
      <c r="X115" s="135"/>
      <c r="Y115" s="139">
        <f>SUM(Y116:Y117)</f>
        <v>0</v>
      </c>
      <c r="Z115" s="135"/>
      <c r="AA115" s="140">
        <f>SUM(AA116:AA117)</f>
        <v>0</v>
      </c>
      <c r="AR115" s="141" t="s">
        <v>168</v>
      </c>
      <c r="AT115" s="142" t="s">
        <v>74</v>
      </c>
      <c r="AU115" s="142" t="s">
        <v>82</v>
      </c>
      <c r="AY115" s="141" t="s">
        <v>157</v>
      </c>
      <c r="BK115" s="143">
        <f>SUM(BK116:BK117)</f>
        <v>0</v>
      </c>
    </row>
    <row r="116" spans="2:65" s="1" customFormat="1" ht="25.5" customHeight="1">
      <c r="B116" s="145"/>
      <c r="C116" s="146" t="s">
        <v>82</v>
      </c>
      <c r="D116" s="146" t="s">
        <v>158</v>
      </c>
      <c r="E116" s="147" t="s">
        <v>1133</v>
      </c>
      <c r="F116" s="220" t="s">
        <v>1134</v>
      </c>
      <c r="G116" s="220"/>
      <c r="H116" s="220"/>
      <c r="I116" s="220"/>
      <c r="J116" s="148" t="s">
        <v>965</v>
      </c>
      <c r="K116" s="149">
        <v>1</v>
      </c>
      <c r="L116" s="221"/>
      <c r="M116" s="221"/>
      <c r="N116" s="221">
        <f>ROUND(L116*K116,3)</f>
        <v>0</v>
      </c>
      <c r="O116" s="221"/>
      <c r="P116" s="221"/>
      <c r="Q116" s="221"/>
      <c r="R116" s="150"/>
      <c r="T116" s="151" t="s">
        <v>5</v>
      </c>
      <c r="U116" s="41" t="s">
        <v>42</v>
      </c>
      <c r="V116" s="152">
        <v>0</v>
      </c>
      <c r="W116" s="152">
        <f>V116*K116</f>
        <v>0</v>
      </c>
      <c r="X116" s="152">
        <v>0</v>
      </c>
      <c r="Y116" s="152">
        <f>X116*K116</f>
        <v>0</v>
      </c>
      <c r="Z116" s="152">
        <v>0</v>
      </c>
      <c r="AA116" s="153">
        <f>Z116*K116</f>
        <v>0</v>
      </c>
      <c r="AR116" s="19" t="s">
        <v>414</v>
      </c>
      <c r="AT116" s="19" t="s">
        <v>158</v>
      </c>
      <c r="AU116" s="19" t="s">
        <v>87</v>
      </c>
      <c r="AY116" s="19" t="s">
        <v>157</v>
      </c>
      <c r="BE116" s="154">
        <f>IF(U116="základná",N116,0)</f>
        <v>0</v>
      </c>
      <c r="BF116" s="154">
        <f>IF(U116="znížená",N116,0)</f>
        <v>0</v>
      </c>
      <c r="BG116" s="154">
        <f>IF(U116="zákl. prenesená",N116,0)</f>
        <v>0</v>
      </c>
      <c r="BH116" s="154">
        <f>IF(U116="zníž. prenesená",N116,0)</f>
        <v>0</v>
      </c>
      <c r="BI116" s="154">
        <f>IF(U116="nulová",N116,0)</f>
        <v>0</v>
      </c>
      <c r="BJ116" s="19" t="s">
        <v>87</v>
      </c>
      <c r="BK116" s="155">
        <f>ROUND(L116*K116,3)</f>
        <v>0</v>
      </c>
      <c r="BL116" s="19" t="s">
        <v>414</v>
      </c>
      <c r="BM116" s="19" t="s">
        <v>1135</v>
      </c>
    </row>
    <row r="117" spans="2:65" s="1" customFormat="1" ht="25.5" customHeight="1">
      <c r="B117" s="145"/>
      <c r="C117" s="156" t="s">
        <v>87</v>
      </c>
      <c r="D117" s="156" t="s">
        <v>298</v>
      </c>
      <c r="E117" s="157" t="s">
        <v>1136</v>
      </c>
      <c r="F117" s="222" t="s">
        <v>1137</v>
      </c>
      <c r="G117" s="222"/>
      <c r="H117" s="222"/>
      <c r="I117" s="222"/>
      <c r="J117" s="158" t="s">
        <v>965</v>
      </c>
      <c r="K117" s="159">
        <v>1</v>
      </c>
      <c r="L117" s="223"/>
      <c r="M117" s="223"/>
      <c r="N117" s="223">
        <f>ROUND(L117*K117,3)</f>
        <v>0</v>
      </c>
      <c r="O117" s="221"/>
      <c r="P117" s="221"/>
      <c r="Q117" s="221"/>
      <c r="R117" s="150"/>
      <c r="T117" s="151" t="s">
        <v>5</v>
      </c>
      <c r="U117" s="160" t="s">
        <v>42</v>
      </c>
      <c r="V117" s="161">
        <v>0</v>
      </c>
      <c r="W117" s="161">
        <f>V117*K117</f>
        <v>0</v>
      </c>
      <c r="X117" s="161">
        <v>0</v>
      </c>
      <c r="Y117" s="161">
        <f>X117*K117</f>
        <v>0</v>
      </c>
      <c r="Z117" s="161">
        <v>0</v>
      </c>
      <c r="AA117" s="162">
        <f>Z117*K117</f>
        <v>0</v>
      </c>
      <c r="AR117" s="19" t="s">
        <v>984</v>
      </c>
      <c r="AT117" s="19" t="s">
        <v>298</v>
      </c>
      <c r="AU117" s="19" t="s">
        <v>87</v>
      </c>
      <c r="AY117" s="19" t="s">
        <v>157</v>
      </c>
      <c r="BE117" s="154">
        <f>IF(U117="základná",N117,0)</f>
        <v>0</v>
      </c>
      <c r="BF117" s="154">
        <f>IF(U117="znížená",N117,0)</f>
        <v>0</v>
      </c>
      <c r="BG117" s="154">
        <f>IF(U117="zákl. prenesená",N117,0)</f>
        <v>0</v>
      </c>
      <c r="BH117" s="154">
        <f>IF(U117="zníž. prenesená",N117,0)</f>
        <v>0</v>
      </c>
      <c r="BI117" s="154">
        <f>IF(U117="nulová",N117,0)</f>
        <v>0</v>
      </c>
      <c r="BJ117" s="19" t="s">
        <v>87</v>
      </c>
      <c r="BK117" s="155">
        <f>ROUND(L117*K117,3)</f>
        <v>0</v>
      </c>
      <c r="BL117" s="19" t="s">
        <v>414</v>
      </c>
      <c r="BM117" s="19" t="s">
        <v>1138</v>
      </c>
    </row>
    <row r="118" spans="2:65" s="1" customFormat="1" ht="6.95" customHeight="1"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8"/>
    </row>
  </sheetData>
  <mergeCells count="64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F104:P104"/>
    <mergeCell ref="C87:G87"/>
    <mergeCell ref="N87:Q87"/>
    <mergeCell ref="N89:Q89"/>
    <mergeCell ref="N90:Q90"/>
    <mergeCell ref="N91:Q91"/>
    <mergeCell ref="F116:I116"/>
    <mergeCell ref="L116:M116"/>
    <mergeCell ref="N116:Q116"/>
    <mergeCell ref="F117:I117"/>
    <mergeCell ref="L117:M117"/>
    <mergeCell ref="N117:Q117"/>
    <mergeCell ref="N113:Q113"/>
    <mergeCell ref="N114:Q114"/>
    <mergeCell ref="N115:Q115"/>
    <mergeCell ref="H1:K1"/>
    <mergeCell ref="S2:AC2"/>
    <mergeCell ref="F105:P105"/>
    <mergeCell ref="M107:P107"/>
    <mergeCell ref="M109:Q109"/>
    <mergeCell ref="M110:Q110"/>
    <mergeCell ref="F112:I112"/>
    <mergeCell ref="L112:M112"/>
    <mergeCell ref="N112:Q112"/>
    <mergeCell ref="N93:Q93"/>
    <mergeCell ref="L95:Q95"/>
    <mergeCell ref="C101:Q101"/>
    <mergeCell ref="F103:P103"/>
  </mergeCells>
  <hyperlinks>
    <hyperlink ref="F1:G1" location="C2" display="1) Krycí list rozpočtu"/>
    <hyperlink ref="H1:K1" location="C87" display="2) Rekapitulácia rozpočtu"/>
    <hyperlink ref="L1" location="C11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8"/>
  <sheetViews>
    <sheetView showGridLines="0" workbookViewId="0">
      <pane ySplit="1" topLeftCell="A197" activePane="bottomLeft" state="frozen"/>
      <selection pane="bottomLeft" activeCell="L119" sqref="L119:M20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0"/>
      <c r="B1" s="12"/>
      <c r="C1" s="12"/>
      <c r="D1" s="13" t="s">
        <v>1</v>
      </c>
      <c r="E1" s="12"/>
      <c r="F1" s="14" t="s">
        <v>102</v>
      </c>
      <c r="G1" s="14"/>
      <c r="H1" s="211" t="s">
        <v>103</v>
      </c>
      <c r="I1" s="211"/>
      <c r="J1" s="211"/>
      <c r="K1" s="211"/>
      <c r="L1" s="14" t="s">
        <v>104</v>
      </c>
      <c r="M1" s="12"/>
      <c r="N1" s="12"/>
      <c r="O1" s="13" t="s">
        <v>105</v>
      </c>
      <c r="P1" s="12"/>
      <c r="Q1" s="12"/>
      <c r="R1" s="12"/>
      <c r="S1" s="14" t="s">
        <v>106</v>
      </c>
      <c r="T1" s="14"/>
      <c r="U1" s="110"/>
      <c r="V1" s="110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168" t="s">
        <v>8</v>
      </c>
      <c r="T2" s="169"/>
      <c r="U2" s="169"/>
      <c r="V2" s="169"/>
      <c r="W2" s="169"/>
      <c r="X2" s="169"/>
      <c r="Y2" s="169"/>
      <c r="Z2" s="169"/>
      <c r="AA2" s="169"/>
      <c r="AB2" s="169"/>
      <c r="AC2" s="169"/>
      <c r="AT2" s="19" t="s">
        <v>97</v>
      </c>
    </row>
    <row r="3" spans="1:66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AT3" s="19" t="s">
        <v>75</v>
      </c>
    </row>
    <row r="4" spans="1:66" ht="36.950000000000003" customHeight="1">
      <c r="B4" s="23"/>
      <c r="C4" s="195" t="s">
        <v>107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24"/>
      <c r="T4" s="18" t="s">
        <v>12</v>
      </c>
      <c r="AT4" s="19" t="s">
        <v>6</v>
      </c>
    </row>
    <row r="5" spans="1:66" ht="6.95" customHeight="1">
      <c r="B5" s="2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4"/>
    </row>
    <row r="6" spans="1:66" ht="25.35" customHeight="1">
      <c r="B6" s="23"/>
      <c r="C6" s="25"/>
      <c r="D6" s="29" t="s">
        <v>15</v>
      </c>
      <c r="E6" s="25"/>
      <c r="F6" s="224" t="str">
        <f>'Rekapitulácia stavby'!K6</f>
        <v>Ústav anatómie LF UPJŠ, Šrobárova 2, Košice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5"/>
      <c r="R6" s="24"/>
    </row>
    <row r="7" spans="1:66" ht="25.35" customHeight="1">
      <c r="B7" s="23"/>
      <c r="C7" s="25"/>
      <c r="D7" s="29" t="s">
        <v>108</v>
      </c>
      <c r="E7" s="25"/>
      <c r="F7" s="224" t="s">
        <v>109</v>
      </c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25"/>
      <c r="R7" s="24"/>
    </row>
    <row r="8" spans="1:66" s="1" customFormat="1" ht="32.85" customHeight="1">
      <c r="B8" s="32"/>
      <c r="C8" s="33"/>
      <c r="D8" s="28" t="s">
        <v>110</v>
      </c>
      <c r="E8" s="33"/>
      <c r="F8" s="205" t="s">
        <v>1139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227" t="str">
        <f>'Rekapitulácia stavby'!AN8</f>
        <v>21. 6. 2018</v>
      </c>
      <c r="P10" s="227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23</v>
      </c>
      <c r="E12" s="33"/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04" t="str">
        <f>IF('Rekapitulácia stavby'!AN10="","",'Rekapitulácia stavby'!AN10)</f>
        <v/>
      </c>
      <c r="P12" s="204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>UPJŠ v Košiciach</v>
      </c>
      <c r="F13" s="33"/>
      <c r="G13" s="33"/>
      <c r="H13" s="33"/>
      <c r="I13" s="33"/>
      <c r="J13" s="33"/>
      <c r="K13" s="33"/>
      <c r="L13" s="33"/>
      <c r="M13" s="29" t="s">
        <v>26</v>
      </c>
      <c r="N13" s="33"/>
      <c r="O13" s="204" t="str">
        <f>IF('Rekapitulácia stavby'!AN11="","",'Rekapitulácia stavby'!AN11)</f>
        <v/>
      </c>
      <c r="P13" s="204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27</v>
      </c>
      <c r="E15" s="33"/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04" t="str">
        <f>IF('Rekapitulácia stavby'!AN13="","",'Rekapitulácia stavby'!AN13)</f>
        <v/>
      </c>
      <c r="P15" s="204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26</v>
      </c>
      <c r="N16" s="33"/>
      <c r="O16" s="204" t="str">
        <f>IF('Rekapitulácia stavby'!AN14="","",'Rekapitulácia stavby'!AN14)</f>
        <v/>
      </c>
      <c r="P16" s="204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29</v>
      </c>
      <c r="E18" s="33"/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04" t="str">
        <f>IF('Rekapitulácia stavby'!AN16="","",'Rekapitulácia stavby'!AN16)</f>
        <v/>
      </c>
      <c r="P18" s="204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>Ing.Slávka Antalová, Košice</v>
      </c>
      <c r="F19" s="33"/>
      <c r="G19" s="33"/>
      <c r="H19" s="33"/>
      <c r="I19" s="33"/>
      <c r="J19" s="33"/>
      <c r="K19" s="33"/>
      <c r="L19" s="33"/>
      <c r="M19" s="29" t="s">
        <v>26</v>
      </c>
      <c r="N19" s="33"/>
      <c r="O19" s="204" t="str">
        <f>IF('Rekapitulácia stavby'!AN17="","",'Rekapitulácia stavby'!AN17)</f>
        <v/>
      </c>
      <c r="P19" s="204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33</v>
      </c>
      <c r="E21" s="33"/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04" t="s">
        <v>5</v>
      </c>
      <c r="P21" s="204"/>
      <c r="Q21" s="33"/>
      <c r="R21" s="34"/>
    </row>
    <row r="22" spans="2:18" s="1" customFormat="1" ht="18" customHeight="1">
      <c r="B22" s="32"/>
      <c r="C22" s="33"/>
      <c r="D22" s="33"/>
      <c r="E22" s="27" t="s">
        <v>1140</v>
      </c>
      <c r="F22" s="33"/>
      <c r="G22" s="33"/>
      <c r="H22" s="33"/>
      <c r="I22" s="33"/>
      <c r="J22" s="33"/>
      <c r="K22" s="33"/>
      <c r="L22" s="33"/>
      <c r="M22" s="29" t="s">
        <v>26</v>
      </c>
      <c r="N22" s="33"/>
      <c r="O22" s="204" t="s">
        <v>5</v>
      </c>
      <c r="P22" s="204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35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16.5" customHeight="1">
      <c r="B25" s="32"/>
      <c r="C25" s="33"/>
      <c r="D25" s="33"/>
      <c r="E25" s="206" t="s">
        <v>5</v>
      </c>
      <c r="F25" s="206"/>
      <c r="G25" s="206"/>
      <c r="H25" s="206"/>
      <c r="I25" s="206"/>
      <c r="J25" s="206"/>
      <c r="K25" s="206"/>
      <c r="L25" s="206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11" t="s">
        <v>112</v>
      </c>
      <c r="E28" s="33"/>
      <c r="F28" s="33"/>
      <c r="G28" s="33"/>
      <c r="H28" s="33"/>
      <c r="I28" s="33"/>
      <c r="J28" s="33"/>
      <c r="K28" s="33"/>
      <c r="L28" s="33"/>
      <c r="M28" s="172">
        <f>N89</f>
        <v>0</v>
      </c>
      <c r="N28" s="172"/>
      <c r="O28" s="172"/>
      <c r="P28" s="172"/>
      <c r="Q28" s="33"/>
      <c r="R28" s="34"/>
    </row>
    <row r="29" spans="2:18" s="1" customFormat="1" ht="14.45" customHeight="1">
      <c r="B29" s="32"/>
      <c r="C29" s="33"/>
      <c r="D29" s="31" t="s">
        <v>113</v>
      </c>
      <c r="E29" s="33"/>
      <c r="F29" s="33"/>
      <c r="G29" s="33"/>
      <c r="H29" s="33"/>
      <c r="I29" s="33"/>
      <c r="J29" s="33"/>
      <c r="K29" s="33"/>
      <c r="L29" s="33"/>
      <c r="M29" s="172">
        <f>N96</f>
        <v>0</v>
      </c>
      <c r="N29" s="172"/>
      <c r="O29" s="172"/>
      <c r="P29" s="172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12" t="s">
        <v>38</v>
      </c>
      <c r="E31" s="33"/>
      <c r="F31" s="33"/>
      <c r="G31" s="33"/>
      <c r="H31" s="33"/>
      <c r="I31" s="33"/>
      <c r="J31" s="33"/>
      <c r="K31" s="33"/>
      <c r="L31" s="33"/>
      <c r="M31" s="239">
        <f>ROUND(M28+M29,2)</f>
        <v>0</v>
      </c>
      <c r="N31" s="226"/>
      <c r="O31" s="226"/>
      <c r="P31" s="226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39</v>
      </c>
      <c r="E33" s="39" t="s">
        <v>40</v>
      </c>
      <c r="F33" s="40">
        <v>0.2</v>
      </c>
      <c r="G33" s="113" t="s">
        <v>41</v>
      </c>
      <c r="H33" s="238">
        <f>ROUND((SUM(BE96:BE97)+SUM(BE116:BE207)), 2)</f>
        <v>0</v>
      </c>
      <c r="I33" s="226"/>
      <c r="J33" s="226"/>
      <c r="K33" s="33"/>
      <c r="L33" s="33"/>
      <c r="M33" s="238">
        <f>ROUND(ROUND((SUM(BE96:BE97)+SUM(BE116:BE207)), 2)*F33, 2)</f>
        <v>0</v>
      </c>
      <c r="N33" s="226"/>
      <c r="O33" s="226"/>
      <c r="P33" s="226"/>
      <c r="Q33" s="33"/>
      <c r="R33" s="34"/>
    </row>
    <row r="34" spans="2:18" s="1" customFormat="1" ht="14.45" customHeight="1">
      <c r="B34" s="32"/>
      <c r="C34" s="33"/>
      <c r="D34" s="33"/>
      <c r="E34" s="39" t="s">
        <v>42</v>
      </c>
      <c r="F34" s="40">
        <v>0.2</v>
      </c>
      <c r="G34" s="113" t="s">
        <v>41</v>
      </c>
      <c r="H34" s="238">
        <f>ROUND((SUM(BF96:BF97)+SUM(BF116:BF207)), 2)</f>
        <v>0</v>
      </c>
      <c r="I34" s="226"/>
      <c r="J34" s="226"/>
      <c r="K34" s="33"/>
      <c r="L34" s="33"/>
      <c r="M34" s="238">
        <f>ROUND(ROUND((SUM(BF96:BF97)+SUM(BF116:BF207)), 2)*F34, 2)</f>
        <v>0</v>
      </c>
      <c r="N34" s="226"/>
      <c r="O34" s="226"/>
      <c r="P34" s="226"/>
      <c r="Q34" s="33"/>
      <c r="R34" s="34"/>
    </row>
    <row r="35" spans="2:18" s="1" customFormat="1" ht="14.45" hidden="1" customHeight="1">
      <c r="B35" s="32"/>
      <c r="C35" s="33"/>
      <c r="D35" s="33"/>
      <c r="E35" s="39" t="s">
        <v>43</v>
      </c>
      <c r="F35" s="40">
        <v>0.2</v>
      </c>
      <c r="G35" s="113" t="s">
        <v>41</v>
      </c>
      <c r="H35" s="238">
        <f>ROUND((SUM(BG96:BG97)+SUM(BG116:BG207)), 2)</f>
        <v>0</v>
      </c>
      <c r="I35" s="226"/>
      <c r="J35" s="226"/>
      <c r="K35" s="33"/>
      <c r="L35" s="33"/>
      <c r="M35" s="238">
        <v>0</v>
      </c>
      <c r="N35" s="226"/>
      <c r="O35" s="226"/>
      <c r="P35" s="226"/>
      <c r="Q35" s="33"/>
      <c r="R35" s="34"/>
    </row>
    <row r="36" spans="2:18" s="1" customFormat="1" ht="14.45" hidden="1" customHeight="1">
      <c r="B36" s="32"/>
      <c r="C36" s="33"/>
      <c r="D36" s="33"/>
      <c r="E36" s="39" t="s">
        <v>44</v>
      </c>
      <c r="F36" s="40">
        <v>0.2</v>
      </c>
      <c r="G36" s="113" t="s">
        <v>41</v>
      </c>
      <c r="H36" s="238">
        <f>ROUND((SUM(BH96:BH97)+SUM(BH116:BH207)), 2)</f>
        <v>0</v>
      </c>
      <c r="I36" s="226"/>
      <c r="J36" s="226"/>
      <c r="K36" s="33"/>
      <c r="L36" s="33"/>
      <c r="M36" s="238">
        <v>0</v>
      </c>
      <c r="N36" s="226"/>
      <c r="O36" s="226"/>
      <c r="P36" s="226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45</v>
      </c>
      <c r="F37" s="40">
        <v>0</v>
      </c>
      <c r="G37" s="113" t="s">
        <v>41</v>
      </c>
      <c r="H37" s="238">
        <f>ROUND((SUM(BI96:BI97)+SUM(BI116:BI207)), 2)</f>
        <v>0</v>
      </c>
      <c r="I37" s="226"/>
      <c r="J37" s="226"/>
      <c r="K37" s="33"/>
      <c r="L37" s="33"/>
      <c r="M37" s="238">
        <v>0</v>
      </c>
      <c r="N37" s="226"/>
      <c r="O37" s="226"/>
      <c r="P37" s="226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9"/>
      <c r="D39" s="114" t="s">
        <v>46</v>
      </c>
      <c r="E39" s="72"/>
      <c r="F39" s="72"/>
      <c r="G39" s="115" t="s">
        <v>47</v>
      </c>
      <c r="H39" s="116" t="s">
        <v>48</v>
      </c>
      <c r="I39" s="72"/>
      <c r="J39" s="72"/>
      <c r="K39" s="72"/>
      <c r="L39" s="234">
        <f>SUM(M31:M37)</f>
        <v>0</v>
      </c>
      <c r="M39" s="234"/>
      <c r="N39" s="234"/>
      <c r="O39" s="234"/>
      <c r="P39" s="235"/>
      <c r="Q39" s="109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3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4"/>
    </row>
    <row r="43" spans="2:18">
      <c r="B43" s="2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4"/>
    </row>
    <row r="44" spans="2:18">
      <c r="B44" s="2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4"/>
    </row>
    <row r="45" spans="2:18">
      <c r="B45" s="23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4"/>
    </row>
    <row r="46" spans="2:18">
      <c r="B46" s="2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4"/>
    </row>
    <row r="47" spans="2:18">
      <c r="B47" s="2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4"/>
    </row>
    <row r="48" spans="2:18">
      <c r="B48" s="2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4"/>
    </row>
    <row r="49" spans="2:18">
      <c r="B49" s="2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4"/>
    </row>
    <row r="50" spans="2:18" s="1" customFormat="1" ht="15">
      <c r="B50" s="32"/>
      <c r="C50" s="33"/>
      <c r="D50" s="47" t="s">
        <v>49</v>
      </c>
      <c r="E50" s="48"/>
      <c r="F50" s="48"/>
      <c r="G50" s="48"/>
      <c r="H50" s="49"/>
      <c r="I50" s="33"/>
      <c r="J50" s="47" t="s">
        <v>50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3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4"/>
    </row>
    <row r="52" spans="2:18">
      <c r="B52" s="23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4"/>
    </row>
    <row r="53" spans="2:18">
      <c r="B53" s="23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4"/>
    </row>
    <row r="54" spans="2:18">
      <c r="B54" s="23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4"/>
    </row>
    <row r="55" spans="2:18">
      <c r="B55" s="23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4"/>
    </row>
    <row r="56" spans="2:18">
      <c r="B56" s="23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4"/>
    </row>
    <row r="57" spans="2:18">
      <c r="B57" s="23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4"/>
    </row>
    <row r="58" spans="2:18">
      <c r="B58" s="23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4"/>
    </row>
    <row r="59" spans="2:18" s="1" customFormat="1" ht="15">
      <c r="B59" s="32"/>
      <c r="C59" s="33"/>
      <c r="D59" s="52" t="s">
        <v>51</v>
      </c>
      <c r="E59" s="53"/>
      <c r="F59" s="53"/>
      <c r="G59" s="54" t="s">
        <v>52</v>
      </c>
      <c r="H59" s="55"/>
      <c r="I59" s="33"/>
      <c r="J59" s="52" t="s">
        <v>51</v>
      </c>
      <c r="K59" s="53"/>
      <c r="L59" s="53"/>
      <c r="M59" s="53"/>
      <c r="N59" s="54" t="s">
        <v>52</v>
      </c>
      <c r="O59" s="53"/>
      <c r="P59" s="55"/>
      <c r="Q59" s="33"/>
      <c r="R59" s="34"/>
    </row>
    <row r="60" spans="2:18">
      <c r="B60" s="23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</row>
    <row r="61" spans="2:18" s="1" customFormat="1" ht="15">
      <c r="B61" s="32"/>
      <c r="C61" s="33"/>
      <c r="D61" s="47" t="s">
        <v>53</v>
      </c>
      <c r="E61" s="48"/>
      <c r="F61" s="48"/>
      <c r="G61" s="48"/>
      <c r="H61" s="49"/>
      <c r="I61" s="33"/>
      <c r="J61" s="47" t="s">
        <v>54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3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4"/>
    </row>
    <row r="63" spans="2:18">
      <c r="B63" s="23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4"/>
    </row>
    <row r="64" spans="2:18">
      <c r="B64" s="23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4"/>
    </row>
    <row r="65" spans="2:18">
      <c r="B65" s="23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4"/>
    </row>
    <row r="66" spans="2:18">
      <c r="B66" s="23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4"/>
    </row>
    <row r="67" spans="2:18">
      <c r="B67" s="23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4"/>
    </row>
    <row r="68" spans="2:18">
      <c r="B68" s="23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4"/>
    </row>
    <row r="69" spans="2:18">
      <c r="B69" s="23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4"/>
    </row>
    <row r="70" spans="2:18" s="1" customFormat="1" ht="15">
      <c r="B70" s="32"/>
      <c r="C70" s="33"/>
      <c r="D70" s="52" t="s">
        <v>51</v>
      </c>
      <c r="E70" s="53"/>
      <c r="F70" s="53"/>
      <c r="G70" s="54" t="s">
        <v>52</v>
      </c>
      <c r="H70" s="55"/>
      <c r="I70" s="33"/>
      <c r="J70" s="52" t="s">
        <v>51</v>
      </c>
      <c r="K70" s="53"/>
      <c r="L70" s="53"/>
      <c r="M70" s="53"/>
      <c r="N70" s="54" t="s">
        <v>52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195" t="s">
        <v>114</v>
      </c>
      <c r="D76" s="196"/>
      <c r="E76" s="196"/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224" t="str">
        <f>F6</f>
        <v>Ústav anatómie LF UPJŠ, Šrobárova 2, Košice</v>
      </c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3"/>
      <c r="R78" s="34"/>
    </row>
    <row r="79" spans="2:18" ht="30" customHeight="1">
      <c r="B79" s="23"/>
      <c r="C79" s="29" t="s">
        <v>108</v>
      </c>
      <c r="D79" s="25"/>
      <c r="E79" s="25"/>
      <c r="F79" s="224" t="s">
        <v>109</v>
      </c>
      <c r="G79" s="173"/>
      <c r="H79" s="173"/>
      <c r="I79" s="173"/>
      <c r="J79" s="173"/>
      <c r="K79" s="173"/>
      <c r="L79" s="173"/>
      <c r="M79" s="173"/>
      <c r="N79" s="173"/>
      <c r="O79" s="173"/>
      <c r="P79" s="173"/>
      <c r="Q79" s="25"/>
      <c r="R79" s="24"/>
    </row>
    <row r="80" spans="2:18" s="1" customFormat="1" ht="36.950000000000003" customHeight="1">
      <c r="B80" s="32"/>
      <c r="C80" s="66" t="s">
        <v>110</v>
      </c>
      <c r="D80" s="33"/>
      <c r="E80" s="33"/>
      <c r="F80" s="197" t="str">
        <f>F8</f>
        <v>001.4 - 4. časť ZTI</v>
      </c>
      <c r="G80" s="226"/>
      <c r="H80" s="226"/>
      <c r="I80" s="226"/>
      <c r="J80" s="226"/>
      <c r="K80" s="226"/>
      <c r="L80" s="226"/>
      <c r="M80" s="226"/>
      <c r="N80" s="226"/>
      <c r="O80" s="226"/>
      <c r="P80" s="226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>Košice</v>
      </c>
      <c r="G82" s="33"/>
      <c r="H82" s="33"/>
      <c r="I82" s="33"/>
      <c r="J82" s="33"/>
      <c r="K82" s="29" t="s">
        <v>21</v>
      </c>
      <c r="L82" s="33"/>
      <c r="M82" s="227" t="str">
        <f>IF(O10="","",O10)</f>
        <v>21. 6. 2018</v>
      </c>
      <c r="N82" s="227"/>
      <c r="O82" s="227"/>
      <c r="P82" s="227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23</v>
      </c>
      <c r="D84" s="33"/>
      <c r="E84" s="33"/>
      <c r="F84" s="27" t="str">
        <f>E13</f>
        <v>UPJŠ v Košiciach</v>
      </c>
      <c r="G84" s="33"/>
      <c r="H84" s="33"/>
      <c r="I84" s="33"/>
      <c r="J84" s="33"/>
      <c r="K84" s="29" t="s">
        <v>29</v>
      </c>
      <c r="L84" s="33"/>
      <c r="M84" s="204" t="str">
        <f>E19</f>
        <v>Ing.Slávka Antalová, Košice</v>
      </c>
      <c r="N84" s="204"/>
      <c r="O84" s="204"/>
      <c r="P84" s="204"/>
      <c r="Q84" s="204"/>
      <c r="R84" s="34"/>
    </row>
    <row r="85" spans="2:47" s="1" customFormat="1" ht="14.45" customHeight="1">
      <c r="B85" s="32"/>
      <c r="C85" s="29" t="s">
        <v>27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33</v>
      </c>
      <c r="L85" s="33"/>
      <c r="M85" s="204" t="str">
        <f>E22</f>
        <v>Helena Štaudnerová</v>
      </c>
      <c r="N85" s="204"/>
      <c r="O85" s="204"/>
      <c r="P85" s="204"/>
      <c r="Q85" s="204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236" t="s">
        <v>115</v>
      </c>
      <c r="D87" s="237"/>
      <c r="E87" s="237"/>
      <c r="F87" s="237"/>
      <c r="G87" s="237"/>
      <c r="H87" s="109"/>
      <c r="I87" s="109"/>
      <c r="J87" s="109"/>
      <c r="K87" s="109"/>
      <c r="L87" s="109"/>
      <c r="M87" s="109"/>
      <c r="N87" s="236" t="s">
        <v>116</v>
      </c>
      <c r="O87" s="237"/>
      <c r="P87" s="237"/>
      <c r="Q87" s="237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7" t="s">
        <v>117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66">
        <f>N116</f>
        <v>0</v>
      </c>
      <c r="O89" s="232"/>
      <c r="P89" s="232"/>
      <c r="Q89" s="232"/>
      <c r="R89" s="34"/>
      <c r="AU89" s="19" t="s">
        <v>118</v>
      </c>
    </row>
    <row r="90" spans="2:47" s="7" customFormat="1" ht="24.95" customHeight="1">
      <c r="B90" s="118"/>
      <c r="C90" s="119"/>
      <c r="D90" s="120" t="s">
        <v>125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30">
        <f>N117</f>
        <v>0</v>
      </c>
      <c r="O90" s="231"/>
      <c r="P90" s="231"/>
      <c r="Q90" s="231"/>
      <c r="R90" s="121"/>
    </row>
    <row r="91" spans="2:47" s="8" customFormat="1" ht="19.899999999999999" customHeight="1">
      <c r="B91" s="122"/>
      <c r="C91" s="96"/>
      <c r="D91" s="123" t="s">
        <v>1141</v>
      </c>
      <c r="E91" s="96"/>
      <c r="F91" s="96"/>
      <c r="G91" s="96"/>
      <c r="H91" s="96"/>
      <c r="I91" s="96"/>
      <c r="J91" s="96"/>
      <c r="K91" s="96"/>
      <c r="L91" s="96"/>
      <c r="M91" s="96"/>
      <c r="N91" s="170">
        <f>N118</f>
        <v>0</v>
      </c>
      <c r="O91" s="171"/>
      <c r="P91" s="171"/>
      <c r="Q91" s="171"/>
      <c r="R91" s="124"/>
    </row>
    <row r="92" spans="2:47" s="8" customFormat="1" ht="19.899999999999999" customHeight="1">
      <c r="B92" s="122"/>
      <c r="C92" s="96"/>
      <c r="D92" s="123" t="s">
        <v>1142</v>
      </c>
      <c r="E92" s="96"/>
      <c r="F92" s="96"/>
      <c r="G92" s="96"/>
      <c r="H92" s="96"/>
      <c r="I92" s="96"/>
      <c r="J92" s="96"/>
      <c r="K92" s="96"/>
      <c r="L92" s="96"/>
      <c r="M92" s="96"/>
      <c r="N92" s="170">
        <f>N123</f>
        <v>0</v>
      </c>
      <c r="O92" s="171"/>
      <c r="P92" s="171"/>
      <c r="Q92" s="171"/>
      <c r="R92" s="124"/>
    </row>
    <row r="93" spans="2:47" s="8" customFormat="1" ht="19.899999999999999" customHeight="1">
      <c r="B93" s="122"/>
      <c r="C93" s="96"/>
      <c r="D93" s="123" t="s">
        <v>127</v>
      </c>
      <c r="E93" s="96"/>
      <c r="F93" s="96"/>
      <c r="G93" s="96"/>
      <c r="H93" s="96"/>
      <c r="I93" s="96"/>
      <c r="J93" s="96"/>
      <c r="K93" s="96"/>
      <c r="L93" s="96"/>
      <c r="M93" s="96"/>
      <c r="N93" s="170">
        <f>N161</f>
        <v>0</v>
      </c>
      <c r="O93" s="171"/>
      <c r="P93" s="171"/>
      <c r="Q93" s="171"/>
      <c r="R93" s="124"/>
    </row>
    <row r="94" spans="2:47" s="8" customFormat="1" ht="19.899999999999999" customHeight="1">
      <c r="B94" s="122"/>
      <c r="C94" s="96"/>
      <c r="D94" s="123" t="s">
        <v>128</v>
      </c>
      <c r="E94" s="96"/>
      <c r="F94" s="96"/>
      <c r="G94" s="96"/>
      <c r="H94" s="96"/>
      <c r="I94" s="96"/>
      <c r="J94" s="96"/>
      <c r="K94" s="96"/>
      <c r="L94" s="96"/>
      <c r="M94" s="96"/>
      <c r="N94" s="170">
        <f>N184</f>
        <v>0</v>
      </c>
      <c r="O94" s="171"/>
      <c r="P94" s="171"/>
      <c r="Q94" s="171"/>
      <c r="R94" s="124"/>
    </row>
    <row r="95" spans="2:47" s="1" customFormat="1" ht="21.75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2:47" s="1" customFormat="1" ht="29.25" customHeight="1">
      <c r="B96" s="32"/>
      <c r="C96" s="117" t="s">
        <v>142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232">
        <v>0</v>
      </c>
      <c r="O96" s="233"/>
      <c r="P96" s="233"/>
      <c r="Q96" s="233"/>
      <c r="R96" s="34"/>
      <c r="T96" s="125"/>
      <c r="U96" s="126" t="s">
        <v>39</v>
      </c>
    </row>
    <row r="97" spans="2:18" s="1" customFormat="1" ht="18" customHeight="1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18" s="1" customFormat="1" ht="29.25" customHeight="1">
      <c r="B98" s="32"/>
      <c r="C98" s="108" t="s">
        <v>101</v>
      </c>
      <c r="D98" s="109"/>
      <c r="E98" s="109"/>
      <c r="F98" s="109"/>
      <c r="G98" s="109"/>
      <c r="H98" s="109"/>
      <c r="I98" s="109"/>
      <c r="J98" s="109"/>
      <c r="K98" s="109"/>
      <c r="L98" s="167">
        <f>ROUND(SUM(N89+N96),2)</f>
        <v>0</v>
      </c>
      <c r="M98" s="167"/>
      <c r="N98" s="167"/>
      <c r="O98" s="167"/>
      <c r="P98" s="167"/>
      <c r="Q98" s="167"/>
      <c r="R98" s="34"/>
    </row>
    <row r="99" spans="2:18" s="1" customFormat="1" ht="6.95" customHeight="1">
      <c r="B99" s="56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8"/>
    </row>
    <row r="103" spans="2:18" s="1" customFormat="1" ht="6.95" customHeight="1"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1"/>
    </row>
    <row r="104" spans="2:18" s="1" customFormat="1" ht="36.950000000000003" customHeight="1">
      <c r="B104" s="32"/>
      <c r="C104" s="195" t="s">
        <v>143</v>
      </c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6"/>
      <c r="P104" s="226"/>
      <c r="Q104" s="226"/>
      <c r="R104" s="34"/>
    </row>
    <row r="105" spans="2:18" s="1" customFormat="1" ht="6.95" customHeight="1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18" s="1" customFormat="1" ht="30" customHeight="1">
      <c r="B106" s="32"/>
      <c r="C106" s="29" t="s">
        <v>15</v>
      </c>
      <c r="D106" s="33"/>
      <c r="E106" s="33"/>
      <c r="F106" s="224" t="str">
        <f>F6</f>
        <v>Ústav anatómie LF UPJŠ, Šrobárova 2, Košice</v>
      </c>
      <c r="G106" s="225"/>
      <c r="H106" s="225"/>
      <c r="I106" s="225"/>
      <c r="J106" s="225"/>
      <c r="K106" s="225"/>
      <c r="L106" s="225"/>
      <c r="M106" s="225"/>
      <c r="N106" s="225"/>
      <c r="O106" s="225"/>
      <c r="P106" s="225"/>
      <c r="Q106" s="33"/>
      <c r="R106" s="34"/>
    </row>
    <row r="107" spans="2:18" ht="30" customHeight="1">
      <c r="B107" s="23"/>
      <c r="C107" s="29" t="s">
        <v>108</v>
      </c>
      <c r="D107" s="25"/>
      <c r="E107" s="25"/>
      <c r="F107" s="224" t="s">
        <v>109</v>
      </c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25"/>
      <c r="R107" s="24"/>
    </row>
    <row r="108" spans="2:18" s="1" customFormat="1" ht="36.950000000000003" customHeight="1">
      <c r="B108" s="32"/>
      <c r="C108" s="66" t="s">
        <v>110</v>
      </c>
      <c r="D108" s="33"/>
      <c r="E108" s="33"/>
      <c r="F108" s="197" t="str">
        <f>F8</f>
        <v>001.4 - 4. časť ZTI</v>
      </c>
      <c r="G108" s="226"/>
      <c r="H108" s="226"/>
      <c r="I108" s="226"/>
      <c r="J108" s="226"/>
      <c r="K108" s="226"/>
      <c r="L108" s="226"/>
      <c r="M108" s="226"/>
      <c r="N108" s="226"/>
      <c r="O108" s="226"/>
      <c r="P108" s="226"/>
      <c r="Q108" s="33"/>
      <c r="R108" s="34"/>
    </row>
    <row r="109" spans="2:18" s="1" customFormat="1" ht="6.95" customHeight="1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18" s="1" customFormat="1" ht="18" customHeight="1">
      <c r="B110" s="32"/>
      <c r="C110" s="29" t="s">
        <v>19</v>
      </c>
      <c r="D110" s="33"/>
      <c r="E110" s="33"/>
      <c r="F110" s="27" t="str">
        <f>F10</f>
        <v>Košice</v>
      </c>
      <c r="G110" s="33"/>
      <c r="H110" s="33"/>
      <c r="I110" s="33"/>
      <c r="J110" s="33"/>
      <c r="K110" s="29" t="s">
        <v>21</v>
      </c>
      <c r="L110" s="33"/>
      <c r="M110" s="227" t="str">
        <f>IF(O10="","",O10)</f>
        <v>21. 6. 2018</v>
      </c>
      <c r="N110" s="227"/>
      <c r="O110" s="227"/>
      <c r="P110" s="227"/>
      <c r="Q110" s="33"/>
      <c r="R110" s="34"/>
    </row>
    <row r="111" spans="2:18" s="1" customFormat="1" ht="6.95" customHeight="1">
      <c r="B111" s="32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4"/>
    </row>
    <row r="112" spans="2:18" s="1" customFormat="1" ht="15">
      <c r="B112" s="32"/>
      <c r="C112" s="29" t="s">
        <v>23</v>
      </c>
      <c r="D112" s="33"/>
      <c r="E112" s="33"/>
      <c r="F112" s="27" t="str">
        <f>E13</f>
        <v>UPJŠ v Košiciach</v>
      </c>
      <c r="G112" s="33"/>
      <c r="H112" s="33"/>
      <c r="I112" s="33"/>
      <c r="J112" s="33"/>
      <c r="K112" s="29" t="s">
        <v>29</v>
      </c>
      <c r="L112" s="33"/>
      <c r="M112" s="204" t="str">
        <f>E19</f>
        <v>Ing.Slávka Antalová, Košice</v>
      </c>
      <c r="N112" s="204"/>
      <c r="O112" s="204"/>
      <c r="P112" s="204"/>
      <c r="Q112" s="204"/>
      <c r="R112" s="34"/>
    </row>
    <row r="113" spans="2:65" s="1" customFormat="1" ht="14.45" customHeight="1">
      <c r="B113" s="32"/>
      <c r="C113" s="29" t="s">
        <v>27</v>
      </c>
      <c r="D113" s="33"/>
      <c r="E113" s="33"/>
      <c r="F113" s="27" t="str">
        <f>IF(E16="","",E16)</f>
        <v xml:space="preserve"> </v>
      </c>
      <c r="G113" s="33"/>
      <c r="H113" s="33"/>
      <c r="I113" s="33"/>
      <c r="J113" s="33"/>
      <c r="K113" s="29" t="s">
        <v>33</v>
      </c>
      <c r="L113" s="33"/>
      <c r="M113" s="204" t="str">
        <f>E22</f>
        <v>Helena Štaudnerová</v>
      </c>
      <c r="N113" s="204"/>
      <c r="O113" s="204"/>
      <c r="P113" s="204"/>
      <c r="Q113" s="204"/>
      <c r="R113" s="34"/>
    </row>
    <row r="114" spans="2:65" s="1" customFormat="1" ht="10.35" customHeight="1">
      <c r="B114" s="32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4"/>
    </row>
    <row r="115" spans="2:65" s="9" customFormat="1" ht="29.25" customHeight="1">
      <c r="B115" s="127"/>
      <c r="C115" s="128" t="s">
        <v>144</v>
      </c>
      <c r="D115" s="129" t="s">
        <v>145</v>
      </c>
      <c r="E115" s="129" t="s">
        <v>57</v>
      </c>
      <c r="F115" s="228" t="s">
        <v>146</v>
      </c>
      <c r="G115" s="228"/>
      <c r="H115" s="228"/>
      <c r="I115" s="228"/>
      <c r="J115" s="129" t="s">
        <v>147</v>
      </c>
      <c r="K115" s="129" t="s">
        <v>148</v>
      </c>
      <c r="L115" s="228" t="s">
        <v>149</v>
      </c>
      <c r="M115" s="228"/>
      <c r="N115" s="228" t="s">
        <v>116</v>
      </c>
      <c r="O115" s="228"/>
      <c r="P115" s="228"/>
      <c r="Q115" s="229"/>
      <c r="R115" s="130"/>
      <c r="T115" s="73" t="s">
        <v>150</v>
      </c>
      <c r="U115" s="74" t="s">
        <v>39</v>
      </c>
      <c r="V115" s="74" t="s">
        <v>151</v>
      </c>
      <c r="W115" s="74" t="s">
        <v>152</v>
      </c>
      <c r="X115" s="74" t="s">
        <v>153</v>
      </c>
      <c r="Y115" s="74" t="s">
        <v>154</v>
      </c>
      <c r="Z115" s="74" t="s">
        <v>155</v>
      </c>
      <c r="AA115" s="75" t="s">
        <v>156</v>
      </c>
    </row>
    <row r="116" spans="2:65" s="1" customFormat="1" ht="29.25" customHeight="1">
      <c r="B116" s="32"/>
      <c r="C116" s="77" t="s">
        <v>112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212">
        <f>BK116</f>
        <v>0</v>
      </c>
      <c r="O116" s="213"/>
      <c r="P116" s="213"/>
      <c r="Q116" s="213"/>
      <c r="R116" s="34"/>
      <c r="T116" s="76"/>
      <c r="U116" s="48"/>
      <c r="V116" s="48"/>
      <c r="W116" s="131">
        <f>W117</f>
        <v>0</v>
      </c>
      <c r="X116" s="48"/>
      <c r="Y116" s="131">
        <f>Y117</f>
        <v>0</v>
      </c>
      <c r="Z116" s="48"/>
      <c r="AA116" s="132">
        <f>AA117</f>
        <v>0</v>
      </c>
      <c r="AT116" s="19" t="s">
        <v>74</v>
      </c>
      <c r="AU116" s="19" t="s">
        <v>118</v>
      </c>
      <c r="BK116" s="133">
        <f>BK117</f>
        <v>0</v>
      </c>
    </row>
    <row r="117" spans="2:65" s="10" customFormat="1" ht="37.35" customHeight="1">
      <c r="B117" s="134"/>
      <c r="C117" s="135"/>
      <c r="D117" s="136" t="s">
        <v>125</v>
      </c>
      <c r="E117" s="136"/>
      <c r="F117" s="136"/>
      <c r="G117" s="136"/>
      <c r="H117" s="136"/>
      <c r="I117" s="136"/>
      <c r="J117" s="136"/>
      <c r="K117" s="136"/>
      <c r="L117" s="136"/>
      <c r="M117" s="136"/>
      <c r="N117" s="214">
        <f>BK117</f>
        <v>0</v>
      </c>
      <c r="O117" s="215"/>
      <c r="P117" s="215"/>
      <c r="Q117" s="215"/>
      <c r="R117" s="137"/>
      <c r="T117" s="138"/>
      <c r="U117" s="135"/>
      <c r="V117" s="135"/>
      <c r="W117" s="139">
        <f>W118+W123+W161+W184</f>
        <v>0</v>
      </c>
      <c r="X117" s="135"/>
      <c r="Y117" s="139">
        <f>Y118+Y123+Y161+Y184</f>
        <v>0</v>
      </c>
      <c r="Z117" s="135"/>
      <c r="AA117" s="140">
        <f>AA118+AA123+AA161+AA184</f>
        <v>0</v>
      </c>
      <c r="AR117" s="141" t="s">
        <v>82</v>
      </c>
      <c r="AT117" s="142" t="s">
        <v>74</v>
      </c>
      <c r="AU117" s="142" t="s">
        <v>75</v>
      </c>
      <c r="AY117" s="141" t="s">
        <v>157</v>
      </c>
      <c r="BK117" s="143">
        <f>BK118+BK123+BK161+BK184</f>
        <v>0</v>
      </c>
    </row>
    <row r="118" spans="2:65" s="10" customFormat="1" ht="19.899999999999999" customHeight="1">
      <c r="B118" s="134"/>
      <c r="C118" s="135"/>
      <c r="D118" s="144" t="s">
        <v>1141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16">
        <f>BK118</f>
        <v>0</v>
      </c>
      <c r="O118" s="217"/>
      <c r="P118" s="217"/>
      <c r="Q118" s="217"/>
      <c r="R118" s="137"/>
      <c r="T118" s="138"/>
      <c r="U118" s="135"/>
      <c r="V118" s="135"/>
      <c r="W118" s="139">
        <f>SUM(W119:W122)</f>
        <v>0</v>
      </c>
      <c r="X118" s="135"/>
      <c r="Y118" s="139">
        <f>SUM(Y119:Y122)</f>
        <v>0</v>
      </c>
      <c r="Z118" s="135"/>
      <c r="AA118" s="140">
        <f>SUM(AA119:AA122)</f>
        <v>0</v>
      </c>
      <c r="AR118" s="141" t="s">
        <v>82</v>
      </c>
      <c r="AT118" s="142" t="s">
        <v>74</v>
      </c>
      <c r="AU118" s="142" t="s">
        <v>82</v>
      </c>
      <c r="AY118" s="141" t="s">
        <v>157</v>
      </c>
      <c r="BK118" s="143">
        <f>SUM(BK119:BK122)</f>
        <v>0</v>
      </c>
    </row>
    <row r="119" spans="2:65" s="1" customFormat="1" ht="25.5" customHeight="1">
      <c r="B119" s="145"/>
      <c r="C119" s="146" t="s">
        <v>82</v>
      </c>
      <c r="D119" s="146" t="s">
        <v>158</v>
      </c>
      <c r="E119" s="147" t="s">
        <v>1143</v>
      </c>
      <c r="F119" s="220" t="s">
        <v>1144</v>
      </c>
      <c r="G119" s="220"/>
      <c r="H119" s="220"/>
      <c r="I119" s="220"/>
      <c r="J119" s="148" t="s">
        <v>187</v>
      </c>
      <c r="K119" s="149">
        <v>83</v>
      </c>
      <c r="L119" s="221"/>
      <c r="M119" s="221"/>
      <c r="N119" s="221">
        <f>ROUND(L119*K119,3)</f>
        <v>0</v>
      </c>
      <c r="O119" s="221"/>
      <c r="P119" s="221"/>
      <c r="Q119" s="221"/>
      <c r="R119" s="150"/>
      <c r="T119" s="151" t="s">
        <v>5</v>
      </c>
      <c r="U119" s="41" t="s">
        <v>42</v>
      </c>
      <c r="V119" s="152">
        <v>0</v>
      </c>
      <c r="W119" s="152">
        <f>V119*K119</f>
        <v>0</v>
      </c>
      <c r="X119" s="152">
        <v>0</v>
      </c>
      <c r="Y119" s="152">
        <f>X119*K119</f>
        <v>0</v>
      </c>
      <c r="Z119" s="152">
        <v>0</v>
      </c>
      <c r="AA119" s="153">
        <f>Z119*K119</f>
        <v>0</v>
      </c>
      <c r="AR119" s="19" t="s">
        <v>162</v>
      </c>
      <c r="AT119" s="19" t="s">
        <v>158</v>
      </c>
      <c r="AU119" s="19" t="s">
        <v>87</v>
      </c>
      <c r="AY119" s="19" t="s">
        <v>157</v>
      </c>
      <c r="BE119" s="154">
        <f>IF(U119="základná",N119,0)</f>
        <v>0</v>
      </c>
      <c r="BF119" s="154">
        <f>IF(U119="znížená",N119,0)</f>
        <v>0</v>
      </c>
      <c r="BG119" s="154">
        <f>IF(U119="zákl. prenesená",N119,0)</f>
        <v>0</v>
      </c>
      <c r="BH119" s="154">
        <f>IF(U119="zníž. prenesená",N119,0)</f>
        <v>0</v>
      </c>
      <c r="BI119" s="154">
        <f>IF(U119="nulová",N119,0)</f>
        <v>0</v>
      </c>
      <c r="BJ119" s="19" t="s">
        <v>87</v>
      </c>
      <c r="BK119" s="155">
        <f>ROUND(L119*K119,3)</f>
        <v>0</v>
      </c>
      <c r="BL119" s="19" t="s">
        <v>162</v>
      </c>
      <c r="BM119" s="19" t="s">
        <v>87</v>
      </c>
    </row>
    <row r="120" spans="2:65" s="1" customFormat="1" ht="38.25" customHeight="1">
      <c r="B120" s="145"/>
      <c r="C120" s="156" t="s">
        <v>87</v>
      </c>
      <c r="D120" s="156" t="s">
        <v>298</v>
      </c>
      <c r="E120" s="157" t="s">
        <v>1145</v>
      </c>
      <c r="F120" s="222" t="s">
        <v>1146</v>
      </c>
      <c r="G120" s="222"/>
      <c r="H120" s="222"/>
      <c r="I120" s="222"/>
      <c r="J120" s="158" t="s">
        <v>187</v>
      </c>
      <c r="K120" s="159">
        <v>21.42</v>
      </c>
      <c r="L120" s="223"/>
      <c r="M120" s="223"/>
      <c r="N120" s="223">
        <f>ROUND(L120*K120,3)</f>
        <v>0</v>
      </c>
      <c r="O120" s="221"/>
      <c r="P120" s="221"/>
      <c r="Q120" s="221"/>
      <c r="R120" s="150"/>
      <c r="T120" s="151" t="s">
        <v>5</v>
      </c>
      <c r="U120" s="41" t="s">
        <v>42</v>
      </c>
      <c r="V120" s="152">
        <v>0</v>
      </c>
      <c r="W120" s="152">
        <f>V120*K120</f>
        <v>0</v>
      </c>
      <c r="X120" s="152">
        <v>0</v>
      </c>
      <c r="Y120" s="152">
        <f>X120*K120</f>
        <v>0</v>
      </c>
      <c r="Z120" s="152">
        <v>0</v>
      </c>
      <c r="AA120" s="153">
        <f>Z120*K120</f>
        <v>0</v>
      </c>
      <c r="AR120" s="19" t="s">
        <v>189</v>
      </c>
      <c r="AT120" s="19" t="s">
        <v>298</v>
      </c>
      <c r="AU120" s="19" t="s">
        <v>87</v>
      </c>
      <c r="AY120" s="19" t="s">
        <v>157</v>
      </c>
      <c r="BE120" s="154">
        <f>IF(U120="základná",N120,0)</f>
        <v>0</v>
      </c>
      <c r="BF120" s="154">
        <f>IF(U120="znížená",N120,0)</f>
        <v>0</v>
      </c>
      <c r="BG120" s="154">
        <f>IF(U120="zákl. prenesená",N120,0)</f>
        <v>0</v>
      </c>
      <c r="BH120" s="154">
        <f>IF(U120="zníž. prenesená",N120,0)</f>
        <v>0</v>
      </c>
      <c r="BI120" s="154">
        <f>IF(U120="nulová",N120,0)</f>
        <v>0</v>
      </c>
      <c r="BJ120" s="19" t="s">
        <v>87</v>
      </c>
      <c r="BK120" s="155">
        <f>ROUND(L120*K120,3)</f>
        <v>0</v>
      </c>
      <c r="BL120" s="19" t="s">
        <v>162</v>
      </c>
      <c r="BM120" s="19" t="s">
        <v>162</v>
      </c>
    </row>
    <row r="121" spans="2:65" s="1" customFormat="1" ht="38.25" customHeight="1">
      <c r="B121" s="145"/>
      <c r="C121" s="156" t="s">
        <v>168</v>
      </c>
      <c r="D121" s="156" t="s">
        <v>298</v>
      </c>
      <c r="E121" s="157" t="s">
        <v>1147</v>
      </c>
      <c r="F121" s="222" t="s">
        <v>1148</v>
      </c>
      <c r="G121" s="222"/>
      <c r="H121" s="222"/>
      <c r="I121" s="222"/>
      <c r="J121" s="158" t="s">
        <v>187</v>
      </c>
      <c r="K121" s="159">
        <v>40.799999999999997</v>
      </c>
      <c r="L121" s="223"/>
      <c r="M121" s="223"/>
      <c r="N121" s="223">
        <f>ROUND(L121*K121,3)</f>
        <v>0</v>
      </c>
      <c r="O121" s="221"/>
      <c r="P121" s="221"/>
      <c r="Q121" s="221"/>
      <c r="R121" s="150"/>
      <c r="T121" s="151" t="s">
        <v>5</v>
      </c>
      <c r="U121" s="41" t="s">
        <v>42</v>
      </c>
      <c r="V121" s="152">
        <v>0</v>
      </c>
      <c r="W121" s="152">
        <f>V121*K121</f>
        <v>0</v>
      </c>
      <c r="X121" s="152">
        <v>0</v>
      </c>
      <c r="Y121" s="152">
        <f>X121*K121</f>
        <v>0</v>
      </c>
      <c r="Z121" s="152">
        <v>0</v>
      </c>
      <c r="AA121" s="153">
        <f>Z121*K121</f>
        <v>0</v>
      </c>
      <c r="AR121" s="19" t="s">
        <v>189</v>
      </c>
      <c r="AT121" s="19" t="s">
        <v>298</v>
      </c>
      <c r="AU121" s="19" t="s">
        <v>87</v>
      </c>
      <c r="AY121" s="19" t="s">
        <v>157</v>
      </c>
      <c r="BE121" s="154">
        <f>IF(U121="základná",N121,0)</f>
        <v>0</v>
      </c>
      <c r="BF121" s="154">
        <f>IF(U121="znížená",N121,0)</f>
        <v>0</v>
      </c>
      <c r="BG121" s="154">
        <f>IF(U121="zákl. prenesená",N121,0)</f>
        <v>0</v>
      </c>
      <c r="BH121" s="154">
        <f>IF(U121="zníž. prenesená",N121,0)</f>
        <v>0</v>
      </c>
      <c r="BI121" s="154">
        <f>IF(U121="nulová",N121,0)</f>
        <v>0</v>
      </c>
      <c r="BJ121" s="19" t="s">
        <v>87</v>
      </c>
      <c r="BK121" s="155">
        <f>ROUND(L121*K121,3)</f>
        <v>0</v>
      </c>
      <c r="BL121" s="19" t="s">
        <v>162</v>
      </c>
      <c r="BM121" s="19" t="s">
        <v>179</v>
      </c>
    </row>
    <row r="122" spans="2:65" s="1" customFormat="1" ht="38.25" customHeight="1">
      <c r="B122" s="145"/>
      <c r="C122" s="156" t="s">
        <v>162</v>
      </c>
      <c r="D122" s="156" t="s">
        <v>298</v>
      </c>
      <c r="E122" s="157" t="s">
        <v>1149</v>
      </c>
      <c r="F122" s="222" t="s">
        <v>1150</v>
      </c>
      <c r="G122" s="222"/>
      <c r="H122" s="222"/>
      <c r="I122" s="222"/>
      <c r="J122" s="158" t="s">
        <v>187</v>
      </c>
      <c r="K122" s="159">
        <v>22.44</v>
      </c>
      <c r="L122" s="223"/>
      <c r="M122" s="223"/>
      <c r="N122" s="223">
        <f>ROUND(L122*K122,3)</f>
        <v>0</v>
      </c>
      <c r="O122" s="221"/>
      <c r="P122" s="221"/>
      <c r="Q122" s="221"/>
      <c r="R122" s="150"/>
      <c r="T122" s="151" t="s">
        <v>5</v>
      </c>
      <c r="U122" s="41" t="s">
        <v>42</v>
      </c>
      <c r="V122" s="152">
        <v>0</v>
      </c>
      <c r="W122" s="152">
        <f>V122*K122</f>
        <v>0</v>
      </c>
      <c r="X122" s="152">
        <v>0</v>
      </c>
      <c r="Y122" s="152">
        <f>X122*K122</f>
        <v>0</v>
      </c>
      <c r="Z122" s="152">
        <v>0</v>
      </c>
      <c r="AA122" s="153">
        <f>Z122*K122</f>
        <v>0</v>
      </c>
      <c r="AR122" s="19" t="s">
        <v>189</v>
      </c>
      <c r="AT122" s="19" t="s">
        <v>298</v>
      </c>
      <c r="AU122" s="19" t="s">
        <v>87</v>
      </c>
      <c r="AY122" s="19" t="s">
        <v>157</v>
      </c>
      <c r="BE122" s="154">
        <f>IF(U122="základná",N122,0)</f>
        <v>0</v>
      </c>
      <c r="BF122" s="154">
        <f>IF(U122="znížená",N122,0)</f>
        <v>0</v>
      </c>
      <c r="BG122" s="154">
        <f>IF(U122="zákl. prenesená",N122,0)</f>
        <v>0</v>
      </c>
      <c r="BH122" s="154">
        <f>IF(U122="zníž. prenesená",N122,0)</f>
        <v>0</v>
      </c>
      <c r="BI122" s="154">
        <f>IF(U122="nulová",N122,0)</f>
        <v>0</v>
      </c>
      <c r="BJ122" s="19" t="s">
        <v>87</v>
      </c>
      <c r="BK122" s="155">
        <f>ROUND(L122*K122,3)</f>
        <v>0</v>
      </c>
      <c r="BL122" s="19" t="s">
        <v>162</v>
      </c>
      <c r="BM122" s="19" t="s">
        <v>189</v>
      </c>
    </row>
    <row r="123" spans="2:65" s="10" customFormat="1" ht="29.85" customHeight="1">
      <c r="B123" s="134"/>
      <c r="C123" s="135"/>
      <c r="D123" s="144" t="s">
        <v>1142</v>
      </c>
      <c r="E123" s="144"/>
      <c r="F123" s="144"/>
      <c r="G123" s="144"/>
      <c r="H123" s="144"/>
      <c r="I123" s="144"/>
      <c r="J123" s="144"/>
      <c r="K123" s="144"/>
      <c r="L123" s="144"/>
      <c r="M123" s="144"/>
      <c r="N123" s="207">
        <f>BK123</f>
        <v>0</v>
      </c>
      <c r="O123" s="208"/>
      <c r="P123" s="208"/>
      <c r="Q123" s="208"/>
      <c r="R123" s="137"/>
      <c r="T123" s="138"/>
      <c r="U123" s="135"/>
      <c r="V123" s="135"/>
      <c r="W123" s="139">
        <f>SUM(W124:W160)</f>
        <v>0</v>
      </c>
      <c r="X123" s="135"/>
      <c r="Y123" s="139">
        <f>SUM(Y124:Y160)</f>
        <v>0</v>
      </c>
      <c r="Z123" s="135"/>
      <c r="AA123" s="140">
        <f>SUM(AA124:AA160)</f>
        <v>0</v>
      </c>
      <c r="AR123" s="141" t="s">
        <v>82</v>
      </c>
      <c r="AT123" s="142" t="s">
        <v>74</v>
      </c>
      <c r="AU123" s="142" t="s">
        <v>82</v>
      </c>
      <c r="AY123" s="141" t="s">
        <v>157</v>
      </c>
      <c r="BK123" s="143">
        <f>SUM(BK124:BK160)</f>
        <v>0</v>
      </c>
    </row>
    <row r="124" spans="2:65" s="1" customFormat="1" ht="38.25" customHeight="1">
      <c r="B124" s="145"/>
      <c r="C124" s="146" t="s">
        <v>175</v>
      </c>
      <c r="D124" s="146" t="s">
        <v>158</v>
      </c>
      <c r="E124" s="147" t="s">
        <v>1151</v>
      </c>
      <c r="F124" s="220" t="s">
        <v>1152</v>
      </c>
      <c r="G124" s="220"/>
      <c r="H124" s="220"/>
      <c r="I124" s="220"/>
      <c r="J124" s="148" t="s">
        <v>166</v>
      </c>
      <c r="K124" s="149">
        <v>1</v>
      </c>
      <c r="L124" s="221"/>
      <c r="M124" s="221"/>
      <c r="N124" s="221">
        <f t="shared" ref="N124:N160" si="0">ROUND(L124*K124,3)</f>
        <v>0</v>
      </c>
      <c r="O124" s="221"/>
      <c r="P124" s="221"/>
      <c r="Q124" s="221"/>
      <c r="R124" s="150"/>
      <c r="T124" s="151" t="s">
        <v>5</v>
      </c>
      <c r="U124" s="41" t="s">
        <v>42</v>
      </c>
      <c r="V124" s="152">
        <v>0</v>
      </c>
      <c r="W124" s="152">
        <f t="shared" ref="W124:W160" si="1">V124*K124</f>
        <v>0</v>
      </c>
      <c r="X124" s="152">
        <v>0</v>
      </c>
      <c r="Y124" s="152">
        <f t="shared" ref="Y124:Y160" si="2">X124*K124</f>
        <v>0</v>
      </c>
      <c r="Z124" s="152">
        <v>0</v>
      </c>
      <c r="AA124" s="153">
        <f t="shared" ref="AA124:AA160" si="3">Z124*K124</f>
        <v>0</v>
      </c>
      <c r="AR124" s="19" t="s">
        <v>162</v>
      </c>
      <c r="AT124" s="19" t="s">
        <v>158</v>
      </c>
      <c r="AU124" s="19" t="s">
        <v>87</v>
      </c>
      <c r="AY124" s="19" t="s">
        <v>157</v>
      </c>
      <c r="BE124" s="154">
        <f t="shared" ref="BE124:BE160" si="4">IF(U124="základná",N124,0)</f>
        <v>0</v>
      </c>
      <c r="BF124" s="154">
        <f t="shared" ref="BF124:BF160" si="5">IF(U124="znížená",N124,0)</f>
        <v>0</v>
      </c>
      <c r="BG124" s="154">
        <f t="shared" ref="BG124:BG160" si="6">IF(U124="zákl. prenesená",N124,0)</f>
        <v>0</v>
      </c>
      <c r="BH124" s="154">
        <f t="shared" ref="BH124:BH160" si="7">IF(U124="zníž. prenesená",N124,0)</f>
        <v>0</v>
      </c>
      <c r="BI124" s="154">
        <f t="shared" ref="BI124:BI160" si="8">IF(U124="nulová",N124,0)</f>
        <v>0</v>
      </c>
      <c r="BJ124" s="19" t="s">
        <v>87</v>
      </c>
      <c r="BK124" s="155">
        <f t="shared" ref="BK124:BK160" si="9">ROUND(L124*K124,3)</f>
        <v>0</v>
      </c>
      <c r="BL124" s="19" t="s">
        <v>162</v>
      </c>
      <c r="BM124" s="19" t="s">
        <v>198</v>
      </c>
    </row>
    <row r="125" spans="2:65" s="1" customFormat="1" ht="25.5" customHeight="1">
      <c r="B125" s="145"/>
      <c r="C125" s="146" t="s">
        <v>179</v>
      </c>
      <c r="D125" s="146" t="s">
        <v>158</v>
      </c>
      <c r="E125" s="147" t="s">
        <v>1153</v>
      </c>
      <c r="F125" s="220" t="s">
        <v>1154</v>
      </c>
      <c r="G125" s="220"/>
      <c r="H125" s="220"/>
      <c r="I125" s="220"/>
      <c r="J125" s="148" t="s">
        <v>187</v>
      </c>
      <c r="K125" s="149">
        <v>2.8</v>
      </c>
      <c r="L125" s="221"/>
      <c r="M125" s="221"/>
      <c r="N125" s="221">
        <f t="shared" si="0"/>
        <v>0</v>
      </c>
      <c r="O125" s="221"/>
      <c r="P125" s="221"/>
      <c r="Q125" s="221"/>
      <c r="R125" s="150"/>
      <c r="T125" s="151" t="s">
        <v>5</v>
      </c>
      <c r="U125" s="41" t="s">
        <v>42</v>
      </c>
      <c r="V125" s="152">
        <v>0</v>
      </c>
      <c r="W125" s="152">
        <f t="shared" si="1"/>
        <v>0</v>
      </c>
      <c r="X125" s="152">
        <v>0</v>
      </c>
      <c r="Y125" s="152">
        <f t="shared" si="2"/>
        <v>0</v>
      </c>
      <c r="Z125" s="152">
        <v>0</v>
      </c>
      <c r="AA125" s="153">
        <f t="shared" si="3"/>
        <v>0</v>
      </c>
      <c r="AR125" s="19" t="s">
        <v>162</v>
      </c>
      <c r="AT125" s="19" t="s">
        <v>158</v>
      </c>
      <c r="AU125" s="19" t="s">
        <v>87</v>
      </c>
      <c r="AY125" s="19" t="s">
        <v>157</v>
      </c>
      <c r="BE125" s="154">
        <f t="shared" si="4"/>
        <v>0</v>
      </c>
      <c r="BF125" s="154">
        <f t="shared" si="5"/>
        <v>0</v>
      </c>
      <c r="BG125" s="154">
        <f t="shared" si="6"/>
        <v>0</v>
      </c>
      <c r="BH125" s="154">
        <f t="shared" si="7"/>
        <v>0</v>
      </c>
      <c r="BI125" s="154">
        <f t="shared" si="8"/>
        <v>0</v>
      </c>
      <c r="BJ125" s="19" t="s">
        <v>87</v>
      </c>
      <c r="BK125" s="155">
        <f t="shared" si="9"/>
        <v>0</v>
      </c>
      <c r="BL125" s="19" t="s">
        <v>162</v>
      </c>
      <c r="BM125" s="19" t="s">
        <v>206</v>
      </c>
    </row>
    <row r="126" spans="2:65" s="1" customFormat="1" ht="38.25" customHeight="1">
      <c r="B126" s="145"/>
      <c r="C126" s="156" t="s">
        <v>184</v>
      </c>
      <c r="D126" s="156" t="s">
        <v>298</v>
      </c>
      <c r="E126" s="157" t="s">
        <v>1155</v>
      </c>
      <c r="F126" s="222" t="s">
        <v>1156</v>
      </c>
      <c r="G126" s="222"/>
      <c r="H126" s="222"/>
      <c r="I126" s="222"/>
      <c r="J126" s="158" t="s">
        <v>166</v>
      </c>
      <c r="K126" s="159">
        <v>3</v>
      </c>
      <c r="L126" s="223"/>
      <c r="M126" s="223"/>
      <c r="N126" s="223">
        <f t="shared" si="0"/>
        <v>0</v>
      </c>
      <c r="O126" s="221"/>
      <c r="P126" s="221"/>
      <c r="Q126" s="221"/>
      <c r="R126" s="150"/>
      <c r="T126" s="151" t="s">
        <v>5</v>
      </c>
      <c r="U126" s="41" t="s">
        <v>42</v>
      </c>
      <c r="V126" s="152">
        <v>0</v>
      </c>
      <c r="W126" s="152">
        <f t="shared" si="1"/>
        <v>0</v>
      </c>
      <c r="X126" s="152">
        <v>0</v>
      </c>
      <c r="Y126" s="152">
        <f t="shared" si="2"/>
        <v>0</v>
      </c>
      <c r="Z126" s="152">
        <v>0</v>
      </c>
      <c r="AA126" s="153">
        <f t="shared" si="3"/>
        <v>0</v>
      </c>
      <c r="AR126" s="19" t="s">
        <v>189</v>
      </c>
      <c r="AT126" s="19" t="s">
        <v>298</v>
      </c>
      <c r="AU126" s="19" t="s">
        <v>87</v>
      </c>
      <c r="AY126" s="19" t="s">
        <v>157</v>
      </c>
      <c r="BE126" s="154">
        <f t="shared" si="4"/>
        <v>0</v>
      </c>
      <c r="BF126" s="154">
        <f t="shared" si="5"/>
        <v>0</v>
      </c>
      <c r="BG126" s="154">
        <f t="shared" si="6"/>
        <v>0</v>
      </c>
      <c r="BH126" s="154">
        <f t="shared" si="7"/>
        <v>0</v>
      </c>
      <c r="BI126" s="154">
        <f t="shared" si="8"/>
        <v>0</v>
      </c>
      <c r="BJ126" s="19" t="s">
        <v>87</v>
      </c>
      <c r="BK126" s="155">
        <f t="shared" si="9"/>
        <v>0</v>
      </c>
      <c r="BL126" s="19" t="s">
        <v>162</v>
      </c>
      <c r="BM126" s="19" t="s">
        <v>214</v>
      </c>
    </row>
    <row r="127" spans="2:65" s="1" customFormat="1" ht="25.5" customHeight="1">
      <c r="B127" s="145"/>
      <c r="C127" s="146" t="s">
        <v>189</v>
      </c>
      <c r="D127" s="146" t="s">
        <v>158</v>
      </c>
      <c r="E127" s="147" t="s">
        <v>1157</v>
      </c>
      <c r="F127" s="220" t="s">
        <v>1158</v>
      </c>
      <c r="G127" s="220"/>
      <c r="H127" s="220"/>
      <c r="I127" s="220"/>
      <c r="J127" s="148" t="s">
        <v>187</v>
      </c>
      <c r="K127" s="149">
        <v>8</v>
      </c>
      <c r="L127" s="221"/>
      <c r="M127" s="221"/>
      <c r="N127" s="221">
        <f t="shared" si="0"/>
        <v>0</v>
      </c>
      <c r="O127" s="221"/>
      <c r="P127" s="221"/>
      <c r="Q127" s="221"/>
      <c r="R127" s="150"/>
      <c r="T127" s="151" t="s">
        <v>5</v>
      </c>
      <c r="U127" s="41" t="s">
        <v>42</v>
      </c>
      <c r="V127" s="152">
        <v>0</v>
      </c>
      <c r="W127" s="152">
        <f t="shared" si="1"/>
        <v>0</v>
      </c>
      <c r="X127" s="152">
        <v>0</v>
      </c>
      <c r="Y127" s="152">
        <f t="shared" si="2"/>
        <v>0</v>
      </c>
      <c r="Z127" s="152">
        <v>0</v>
      </c>
      <c r="AA127" s="153">
        <f t="shared" si="3"/>
        <v>0</v>
      </c>
      <c r="AR127" s="19" t="s">
        <v>162</v>
      </c>
      <c r="AT127" s="19" t="s">
        <v>158</v>
      </c>
      <c r="AU127" s="19" t="s">
        <v>87</v>
      </c>
      <c r="AY127" s="19" t="s">
        <v>157</v>
      </c>
      <c r="BE127" s="154">
        <f t="shared" si="4"/>
        <v>0</v>
      </c>
      <c r="BF127" s="154">
        <f t="shared" si="5"/>
        <v>0</v>
      </c>
      <c r="BG127" s="154">
        <f t="shared" si="6"/>
        <v>0</v>
      </c>
      <c r="BH127" s="154">
        <f t="shared" si="7"/>
        <v>0</v>
      </c>
      <c r="BI127" s="154">
        <f t="shared" si="8"/>
        <v>0</v>
      </c>
      <c r="BJ127" s="19" t="s">
        <v>87</v>
      </c>
      <c r="BK127" s="155">
        <f t="shared" si="9"/>
        <v>0</v>
      </c>
      <c r="BL127" s="19" t="s">
        <v>162</v>
      </c>
      <c r="BM127" s="19" t="s">
        <v>222</v>
      </c>
    </row>
    <row r="128" spans="2:65" s="1" customFormat="1" ht="38.25" customHeight="1">
      <c r="B128" s="145"/>
      <c r="C128" s="156" t="s">
        <v>193</v>
      </c>
      <c r="D128" s="156" t="s">
        <v>298</v>
      </c>
      <c r="E128" s="157" t="s">
        <v>1159</v>
      </c>
      <c r="F128" s="222" t="s">
        <v>1160</v>
      </c>
      <c r="G128" s="222"/>
      <c r="H128" s="222"/>
      <c r="I128" s="222"/>
      <c r="J128" s="158" t="s">
        <v>166</v>
      </c>
      <c r="K128" s="159">
        <v>8</v>
      </c>
      <c r="L128" s="223"/>
      <c r="M128" s="223"/>
      <c r="N128" s="223">
        <f t="shared" si="0"/>
        <v>0</v>
      </c>
      <c r="O128" s="221"/>
      <c r="P128" s="221"/>
      <c r="Q128" s="221"/>
      <c r="R128" s="150"/>
      <c r="T128" s="151" t="s">
        <v>5</v>
      </c>
      <c r="U128" s="41" t="s">
        <v>42</v>
      </c>
      <c r="V128" s="152">
        <v>0</v>
      </c>
      <c r="W128" s="152">
        <f t="shared" si="1"/>
        <v>0</v>
      </c>
      <c r="X128" s="152">
        <v>0</v>
      </c>
      <c r="Y128" s="152">
        <f t="shared" si="2"/>
        <v>0</v>
      </c>
      <c r="Z128" s="152">
        <v>0</v>
      </c>
      <c r="AA128" s="153">
        <f t="shared" si="3"/>
        <v>0</v>
      </c>
      <c r="AR128" s="19" t="s">
        <v>189</v>
      </c>
      <c r="AT128" s="19" t="s">
        <v>298</v>
      </c>
      <c r="AU128" s="19" t="s">
        <v>87</v>
      </c>
      <c r="AY128" s="19" t="s">
        <v>157</v>
      </c>
      <c r="BE128" s="154">
        <f t="shared" si="4"/>
        <v>0</v>
      </c>
      <c r="BF128" s="154">
        <f t="shared" si="5"/>
        <v>0</v>
      </c>
      <c r="BG128" s="154">
        <f t="shared" si="6"/>
        <v>0</v>
      </c>
      <c r="BH128" s="154">
        <f t="shared" si="7"/>
        <v>0</v>
      </c>
      <c r="BI128" s="154">
        <f t="shared" si="8"/>
        <v>0</v>
      </c>
      <c r="BJ128" s="19" t="s">
        <v>87</v>
      </c>
      <c r="BK128" s="155">
        <f t="shared" si="9"/>
        <v>0</v>
      </c>
      <c r="BL128" s="19" t="s">
        <v>162</v>
      </c>
      <c r="BM128" s="19" t="s">
        <v>230</v>
      </c>
    </row>
    <row r="129" spans="2:65" s="1" customFormat="1" ht="25.5" customHeight="1">
      <c r="B129" s="145"/>
      <c r="C129" s="146" t="s">
        <v>198</v>
      </c>
      <c r="D129" s="146" t="s">
        <v>158</v>
      </c>
      <c r="E129" s="147" t="s">
        <v>1161</v>
      </c>
      <c r="F129" s="220" t="s">
        <v>1162</v>
      </c>
      <c r="G129" s="220"/>
      <c r="H129" s="220"/>
      <c r="I129" s="220"/>
      <c r="J129" s="148" t="s">
        <v>187</v>
      </c>
      <c r="K129" s="149">
        <v>7.7</v>
      </c>
      <c r="L129" s="221"/>
      <c r="M129" s="221"/>
      <c r="N129" s="221">
        <f t="shared" si="0"/>
        <v>0</v>
      </c>
      <c r="O129" s="221"/>
      <c r="P129" s="221"/>
      <c r="Q129" s="221"/>
      <c r="R129" s="150"/>
      <c r="T129" s="151" t="s">
        <v>5</v>
      </c>
      <c r="U129" s="41" t="s">
        <v>42</v>
      </c>
      <c r="V129" s="152">
        <v>0</v>
      </c>
      <c r="W129" s="152">
        <f t="shared" si="1"/>
        <v>0</v>
      </c>
      <c r="X129" s="152">
        <v>0</v>
      </c>
      <c r="Y129" s="152">
        <f t="shared" si="2"/>
        <v>0</v>
      </c>
      <c r="Z129" s="152">
        <v>0</v>
      </c>
      <c r="AA129" s="153">
        <f t="shared" si="3"/>
        <v>0</v>
      </c>
      <c r="AR129" s="19" t="s">
        <v>162</v>
      </c>
      <c r="AT129" s="19" t="s">
        <v>158</v>
      </c>
      <c r="AU129" s="19" t="s">
        <v>87</v>
      </c>
      <c r="AY129" s="19" t="s">
        <v>157</v>
      </c>
      <c r="BE129" s="154">
        <f t="shared" si="4"/>
        <v>0</v>
      </c>
      <c r="BF129" s="154">
        <f t="shared" si="5"/>
        <v>0</v>
      </c>
      <c r="BG129" s="154">
        <f t="shared" si="6"/>
        <v>0</v>
      </c>
      <c r="BH129" s="154">
        <f t="shared" si="7"/>
        <v>0</v>
      </c>
      <c r="BI129" s="154">
        <f t="shared" si="8"/>
        <v>0</v>
      </c>
      <c r="BJ129" s="19" t="s">
        <v>87</v>
      </c>
      <c r="BK129" s="155">
        <f t="shared" si="9"/>
        <v>0</v>
      </c>
      <c r="BL129" s="19" t="s">
        <v>162</v>
      </c>
      <c r="BM129" s="19" t="s">
        <v>10</v>
      </c>
    </row>
    <row r="130" spans="2:65" s="1" customFormat="1" ht="38.25" customHeight="1">
      <c r="B130" s="145"/>
      <c r="C130" s="156" t="s">
        <v>202</v>
      </c>
      <c r="D130" s="156" t="s">
        <v>298</v>
      </c>
      <c r="E130" s="157" t="s">
        <v>1163</v>
      </c>
      <c r="F130" s="222" t="s">
        <v>1164</v>
      </c>
      <c r="G130" s="222"/>
      <c r="H130" s="222"/>
      <c r="I130" s="222"/>
      <c r="J130" s="158" t="s">
        <v>166</v>
      </c>
      <c r="K130" s="159">
        <v>8</v>
      </c>
      <c r="L130" s="223"/>
      <c r="M130" s="223"/>
      <c r="N130" s="223">
        <f t="shared" si="0"/>
        <v>0</v>
      </c>
      <c r="O130" s="221"/>
      <c r="P130" s="221"/>
      <c r="Q130" s="221"/>
      <c r="R130" s="150"/>
      <c r="T130" s="151" t="s">
        <v>5</v>
      </c>
      <c r="U130" s="41" t="s">
        <v>42</v>
      </c>
      <c r="V130" s="152">
        <v>0</v>
      </c>
      <c r="W130" s="152">
        <f t="shared" si="1"/>
        <v>0</v>
      </c>
      <c r="X130" s="152">
        <v>0</v>
      </c>
      <c r="Y130" s="152">
        <f t="shared" si="2"/>
        <v>0</v>
      </c>
      <c r="Z130" s="152">
        <v>0</v>
      </c>
      <c r="AA130" s="153">
        <f t="shared" si="3"/>
        <v>0</v>
      </c>
      <c r="AR130" s="19" t="s">
        <v>189</v>
      </c>
      <c r="AT130" s="19" t="s">
        <v>298</v>
      </c>
      <c r="AU130" s="19" t="s">
        <v>87</v>
      </c>
      <c r="AY130" s="19" t="s">
        <v>157</v>
      </c>
      <c r="BE130" s="154">
        <f t="shared" si="4"/>
        <v>0</v>
      </c>
      <c r="BF130" s="154">
        <f t="shared" si="5"/>
        <v>0</v>
      </c>
      <c r="BG130" s="154">
        <f t="shared" si="6"/>
        <v>0</v>
      </c>
      <c r="BH130" s="154">
        <f t="shared" si="7"/>
        <v>0</v>
      </c>
      <c r="BI130" s="154">
        <f t="shared" si="8"/>
        <v>0</v>
      </c>
      <c r="BJ130" s="19" t="s">
        <v>87</v>
      </c>
      <c r="BK130" s="155">
        <f t="shared" si="9"/>
        <v>0</v>
      </c>
      <c r="BL130" s="19" t="s">
        <v>162</v>
      </c>
      <c r="BM130" s="19" t="s">
        <v>245</v>
      </c>
    </row>
    <row r="131" spans="2:65" s="1" customFormat="1" ht="25.5" customHeight="1">
      <c r="B131" s="145"/>
      <c r="C131" s="146" t="s">
        <v>206</v>
      </c>
      <c r="D131" s="146" t="s">
        <v>158</v>
      </c>
      <c r="E131" s="147" t="s">
        <v>1165</v>
      </c>
      <c r="F131" s="220" t="s">
        <v>1166</v>
      </c>
      <c r="G131" s="220"/>
      <c r="H131" s="220"/>
      <c r="I131" s="220"/>
      <c r="J131" s="148" t="s">
        <v>187</v>
      </c>
      <c r="K131" s="149">
        <v>27.3</v>
      </c>
      <c r="L131" s="221"/>
      <c r="M131" s="221"/>
      <c r="N131" s="221">
        <f t="shared" si="0"/>
        <v>0</v>
      </c>
      <c r="O131" s="221"/>
      <c r="P131" s="221"/>
      <c r="Q131" s="221"/>
      <c r="R131" s="150"/>
      <c r="T131" s="151" t="s">
        <v>5</v>
      </c>
      <c r="U131" s="41" t="s">
        <v>42</v>
      </c>
      <c r="V131" s="152">
        <v>0</v>
      </c>
      <c r="W131" s="152">
        <f t="shared" si="1"/>
        <v>0</v>
      </c>
      <c r="X131" s="152">
        <v>0</v>
      </c>
      <c r="Y131" s="152">
        <f t="shared" si="2"/>
        <v>0</v>
      </c>
      <c r="Z131" s="152">
        <v>0</v>
      </c>
      <c r="AA131" s="153">
        <f t="shared" si="3"/>
        <v>0</v>
      </c>
      <c r="AR131" s="19" t="s">
        <v>162</v>
      </c>
      <c r="AT131" s="19" t="s">
        <v>158</v>
      </c>
      <c r="AU131" s="19" t="s">
        <v>87</v>
      </c>
      <c r="AY131" s="19" t="s">
        <v>157</v>
      </c>
      <c r="BE131" s="154">
        <f t="shared" si="4"/>
        <v>0</v>
      </c>
      <c r="BF131" s="154">
        <f t="shared" si="5"/>
        <v>0</v>
      </c>
      <c r="BG131" s="154">
        <f t="shared" si="6"/>
        <v>0</v>
      </c>
      <c r="BH131" s="154">
        <f t="shared" si="7"/>
        <v>0</v>
      </c>
      <c r="BI131" s="154">
        <f t="shared" si="8"/>
        <v>0</v>
      </c>
      <c r="BJ131" s="19" t="s">
        <v>87</v>
      </c>
      <c r="BK131" s="155">
        <f t="shared" si="9"/>
        <v>0</v>
      </c>
      <c r="BL131" s="19" t="s">
        <v>162</v>
      </c>
      <c r="BM131" s="19" t="s">
        <v>253</v>
      </c>
    </row>
    <row r="132" spans="2:65" s="1" customFormat="1" ht="38.25" customHeight="1">
      <c r="B132" s="145"/>
      <c r="C132" s="156" t="s">
        <v>210</v>
      </c>
      <c r="D132" s="156" t="s">
        <v>298</v>
      </c>
      <c r="E132" s="157" t="s">
        <v>1167</v>
      </c>
      <c r="F132" s="222" t="s">
        <v>1168</v>
      </c>
      <c r="G132" s="222"/>
      <c r="H132" s="222"/>
      <c r="I132" s="222"/>
      <c r="J132" s="158" t="s">
        <v>166</v>
      </c>
      <c r="K132" s="159">
        <v>27</v>
      </c>
      <c r="L132" s="223"/>
      <c r="M132" s="223"/>
      <c r="N132" s="223">
        <f t="shared" si="0"/>
        <v>0</v>
      </c>
      <c r="O132" s="221"/>
      <c r="P132" s="221"/>
      <c r="Q132" s="221"/>
      <c r="R132" s="150"/>
      <c r="T132" s="151" t="s">
        <v>5</v>
      </c>
      <c r="U132" s="41" t="s">
        <v>42</v>
      </c>
      <c r="V132" s="152">
        <v>0</v>
      </c>
      <c r="W132" s="152">
        <f t="shared" si="1"/>
        <v>0</v>
      </c>
      <c r="X132" s="152">
        <v>0</v>
      </c>
      <c r="Y132" s="152">
        <f t="shared" si="2"/>
        <v>0</v>
      </c>
      <c r="Z132" s="152">
        <v>0</v>
      </c>
      <c r="AA132" s="153">
        <f t="shared" si="3"/>
        <v>0</v>
      </c>
      <c r="AR132" s="19" t="s">
        <v>189</v>
      </c>
      <c r="AT132" s="19" t="s">
        <v>298</v>
      </c>
      <c r="AU132" s="19" t="s">
        <v>87</v>
      </c>
      <c r="AY132" s="19" t="s">
        <v>157</v>
      </c>
      <c r="BE132" s="154">
        <f t="shared" si="4"/>
        <v>0</v>
      </c>
      <c r="BF132" s="154">
        <f t="shared" si="5"/>
        <v>0</v>
      </c>
      <c r="BG132" s="154">
        <f t="shared" si="6"/>
        <v>0</v>
      </c>
      <c r="BH132" s="154">
        <f t="shared" si="7"/>
        <v>0</v>
      </c>
      <c r="BI132" s="154">
        <f t="shared" si="8"/>
        <v>0</v>
      </c>
      <c r="BJ132" s="19" t="s">
        <v>87</v>
      </c>
      <c r="BK132" s="155">
        <f t="shared" si="9"/>
        <v>0</v>
      </c>
      <c r="BL132" s="19" t="s">
        <v>162</v>
      </c>
      <c r="BM132" s="19" t="s">
        <v>261</v>
      </c>
    </row>
    <row r="133" spans="2:65" s="1" customFormat="1" ht="38.25" customHeight="1">
      <c r="B133" s="145"/>
      <c r="C133" s="156" t="s">
        <v>214</v>
      </c>
      <c r="D133" s="156" t="s">
        <v>298</v>
      </c>
      <c r="E133" s="157" t="s">
        <v>1169</v>
      </c>
      <c r="F133" s="222" t="s">
        <v>1170</v>
      </c>
      <c r="G133" s="222"/>
      <c r="H133" s="222"/>
      <c r="I133" s="222"/>
      <c r="J133" s="158" t="s">
        <v>166</v>
      </c>
      <c r="K133" s="159">
        <v>1</v>
      </c>
      <c r="L133" s="223"/>
      <c r="M133" s="223"/>
      <c r="N133" s="223">
        <f t="shared" si="0"/>
        <v>0</v>
      </c>
      <c r="O133" s="221"/>
      <c r="P133" s="221"/>
      <c r="Q133" s="221"/>
      <c r="R133" s="150"/>
      <c r="T133" s="151" t="s">
        <v>5</v>
      </c>
      <c r="U133" s="41" t="s">
        <v>42</v>
      </c>
      <c r="V133" s="152">
        <v>0</v>
      </c>
      <c r="W133" s="152">
        <f t="shared" si="1"/>
        <v>0</v>
      </c>
      <c r="X133" s="152">
        <v>0</v>
      </c>
      <c r="Y133" s="152">
        <f t="shared" si="2"/>
        <v>0</v>
      </c>
      <c r="Z133" s="152">
        <v>0</v>
      </c>
      <c r="AA133" s="153">
        <f t="shared" si="3"/>
        <v>0</v>
      </c>
      <c r="AR133" s="19" t="s">
        <v>189</v>
      </c>
      <c r="AT133" s="19" t="s">
        <v>298</v>
      </c>
      <c r="AU133" s="19" t="s">
        <v>87</v>
      </c>
      <c r="AY133" s="19" t="s">
        <v>157</v>
      </c>
      <c r="BE133" s="154">
        <f t="shared" si="4"/>
        <v>0</v>
      </c>
      <c r="BF133" s="154">
        <f t="shared" si="5"/>
        <v>0</v>
      </c>
      <c r="BG133" s="154">
        <f t="shared" si="6"/>
        <v>0</v>
      </c>
      <c r="BH133" s="154">
        <f t="shared" si="7"/>
        <v>0</v>
      </c>
      <c r="BI133" s="154">
        <f t="shared" si="8"/>
        <v>0</v>
      </c>
      <c r="BJ133" s="19" t="s">
        <v>87</v>
      </c>
      <c r="BK133" s="155">
        <f t="shared" si="9"/>
        <v>0</v>
      </c>
      <c r="BL133" s="19" t="s">
        <v>162</v>
      </c>
      <c r="BM133" s="19" t="s">
        <v>269</v>
      </c>
    </row>
    <row r="134" spans="2:65" s="1" customFormat="1" ht="25.5" customHeight="1">
      <c r="B134" s="145"/>
      <c r="C134" s="146" t="s">
        <v>218</v>
      </c>
      <c r="D134" s="146" t="s">
        <v>158</v>
      </c>
      <c r="E134" s="147" t="s">
        <v>1171</v>
      </c>
      <c r="F134" s="220" t="s">
        <v>1172</v>
      </c>
      <c r="G134" s="220"/>
      <c r="H134" s="220"/>
      <c r="I134" s="220"/>
      <c r="J134" s="148" t="s">
        <v>187</v>
      </c>
      <c r="K134" s="149">
        <v>2.8</v>
      </c>
      <c r="L134" s="221"/>
      <c r="M134" s="221"/>
      <c r="N134" s="221">
        <f t="shared" si="0"/>
        <v>0</v>
      </c>
      <c r="O134" s="221"/>
      <c r="P134" s="221"/>
      <c r="Q134" s="221"/>
      <c r="R134" s="150"/>
      <c r="T134" s="151" t="s">
        <v>5</v>
      </c>
      <c r="U134" s="41" t="s">
        <v>42</v>
      </c>
      <c r="V134" s="152">
        <v>0</v>
      </c>
      <c r="W134" s="152">
        <f t="shared" si="1"/>
        <v>0</v>
      </c>
      <c r="X134" s="152">
        <v>0</v>
      </c>
      <c r="Y134" s="152">
        <f t="shared" si="2"/>
        <v>0</v>
      </c>
      <c r="Z134" s="152">
        <v>0</v>
      </c>
      <c r="AA134" s="153">
        <f t="shared" si="3"/>
        <v>0</v>
      </c>
      <c r="AR134" s="19" t="s">
        <v>162</v>
      </c>
      <c r="AT134" s="19" t="s">
        <v>158</v>
      </c>
      <c r="AU134" s="19" t="s">
        <v>87</v>
      </c>
      <c r="AY134" s="19" t="s">
        <v>157</v>
      </c>
      <c r="BE134" s="154">
        <f t="shared" si="4"/>
        <v>0</v>
      </c>
      <c r="BF134" s="154">
        <f t="shared" si="5"/>
        <v>0</v>
      </c>
      <c r="BG134" s="154">
        <f t="shared" si="6"/>
        <v>0</v>
      </c>
      <c r="BH134" s="154">
        <f t="shared" si="7"/>
        <v>0</v>
      </c>
      <c r="BI134" s="154">
        <f t="shared" si="8"/>
        <v>0</v>
      </c>
      <c r="BJ134" s="19" t="s">
        <v>87</v>
      </c>
      <c r="BK134" s="155">
        <f t="shared" si="9"/>
        <v>0</v>
      </c>
      <c r="BL134" s="19" t="s">
        <v>162</v>
      </c>
      <c r="BM134" s="19" t="s">
        <v>277</v>
      </c>
    </row>
    <row r="135" spans="2:65" s="1" customFormat="1" ht="38.25" customHeight="1">
      <c r="B135" s="145"/>
      <c r="C135" s="156" t="s">
        <v>222</v>
      </c>
      <c r="D135" s="156" t="s">
        <v>298</v>
      </c>
      <c r="E135" s="157" t="s">
        <v>1173</v>
      </c>
      <c r="F135" s="222" t="s">
        <v>1174</v>
      </c>
      <c r="G135" s="222"/>
      <c r="H135" s="222"/>
      <c r="I135" s="222"/>
      <c r="J135" s="158" t="s">
        <v>166</v>
      </c>
      <c r="K135" s="159">
        <v>3</v>
      </c>
      <c r="L135" s="223"/>
      <c r="M135" s="223"/>
      <c r="N135" s="223">
        <f t="shared" si="0"/>
        <v>0</v>
      </c>
      <c r="O135" s="221"/>
      <c r="P135" s="221"/>
      <c r="Q135" s="221"/>
      <c r="R135" s="150"/>
      <c r="T135" s="151" t="s">
        <v>5</v>
      </c>
      <c r="U135" s="41" t="s">
        <v>42</v>
      </c>
      <c r="V135" s="152">
        <v>0</v>
      </c>
      <c r="W135" s="152">
        <f t="shared" si="1"/>
        <v>0</v>
      </c>
      <c r="X135" s="152">
        <v>0</v>
      </c>
      <c r="Y135" s="152">
        <f t="shared" si="2"/>
        <v>0</v>
      </c>
      <c r="Z135" s="152">
        <v>0</v>
      </c>
      <c r="AA135" s="153">
        <f t="shared" si="3"/>
        <v>0</v>
      </c>
      <c r="AR135" s="19" t="s">
        <v>189</v>
      </c>
      <c r="AT135" s="19" t="s">
        <v>298</v>
      </c>
      <c r="AU135" s="19" t="s">
        <v>87</v>
      </c>
      <c r="AY135" s="19" t="s">
        <v>157</v>
      </c>
      <c r="BE135" s="154">
        <f t="shared" si="4"/>
        <v>0</v>
      </c>
      <c r="BF135" s="154">
        <f t="shared" si="5"/>
        <v>0</v>
      </c>
      <c r="BG135" s="154">
        <f t="shared" si="6"/>
        <v>0</v>
      </c>
      <c r="BH135" s="154">
        <f t="shared" si="7"/>
        <v>0</v>
      </c>
      <c r="BI135" s="154">
        <f t="shared" si="8"/>
        <v>0</v>
      </c>
      <c r="BJ135" s="19" t="s">
        <v>87</v>
      </c>
      <c r="BK135" s="155">
        <f t="shared" si="9"/>
        <v>0</v>
      </c>
      <c r="BL135" s="19" t="s">
        <v>162</v>
      </c>
      <c r="BM135" s="19" t="s">
        <v>285</v>
      </c>
    </row>
    <row r="136" spans="2:65" s="1" customFormat="1" ht="25.5" customHeight="1">
      <c r="B136" s="145"/>
      <c r="C136" s="146" t="s">
        <v>226</v>
      </c>
      <c r="D136" s="146" t="s">
        <v>158</v>
      </c>
      <c r="E136" s="147" t="s">
        <v>1175</v>
      </c>
      <c r="F136" s="220" t="s">
        <v>1176</v>
      </c>
      <c r="G136" s="220"/>
      <c r="H136" s="220"/>
      <c r="I136" s="220"/>
      <c r="J136" s="148" t="s">
        <v>187</v>
      </c>
      <c r="K136" s="149">
        <v>3.8</v>
      </c>
      <c r="L136" s="221"/>
      <c r="M136" s="221"/>
      <c r="N136" s="221">
        <f t="shared" si="0"/>
        <v>0</v>
      </c>
      <c r="O136" s="221"/>
      <c r="P136" s="221"/>
      <c r="Q136" s="221"/>
      <c r="R136" s="150"/>
      <c r="T136" s="151" t="s">
        <v>5</v>
      </c>
      <c r="U136" s="41" t="s">
        <v>42</v>
      </c>
      <c r="V136" s="152">
        <v>0</v>
      </c>
      <c r="W136" s="152">
        <f t="shared" si="1"/>
        <v>0</v>
      </c>
      <c r="X136" s="152">
        <v>0</v>
      </c>
      <c r="Y136" s="152">
        <f t="shared" si="2"/>
        <v>0</v>
      </c>
      <c r="Z136" s="152">
        <v>0</v>
      </c>
      <c r="AA136" s="153">
        <f t="shared" si="3"/>
        <v>0</v>
      </c>
      <c r="AR136" s="19" t="s">
        <v>162</v>
      </c>
      <c r="AT136" s="19" t="s">
        <v>158</v>
      </c>
      <c r="AU136" s="19" t="s">
        <v>87</v>
      </c>
      <c r="AY136" s="19" t="s">
        <v>157</v>
      </c>
      <c r="BE136" s="154">
        <f t="shared" si="4"/>
        <v>0</v>
      </c>
      <c r="BF136" s="154">
        <f t="shared" si="5"/>
        <v>0</v>
      </c>
      <c r="BG136" s="154">
        <f t="shared" si="6"/>
        <v>0</v>
      </c>
      <c r="BH136" s="154">
        <f t="shared" si="7"/>
        <v>0</v>
      </c>
      <c r="BI136" s="154">
        <f t="shared" si="8"/>
        <v>0</v>
      </c>
      <c r="BJ136" s="19" t="s">
        <v>87</v>
      </c>
      <c r="BK136" s="155">
        <f t="shared" si="9"/>
        <v>0</v>
      </c>
      <c r="BL136" s="19" t="s">
        <v>162</v>
      </c>
      <c r="BM136" s="19" t="s">
        <v>293</v>
      </c>
    </row>
    <row r="137" spans="2:65" s="1" customFormat="1" ht="38.25" customHeight="1">
      <c r="B137" s="145"/>
      <c r="C137" s="156" t="s">
        <v>230</v>
      </c>
      <c r="D137" s="156" t="s">
        <v>298</v>
      </c>
      <c r="E137" s="157" t="s">
        <v>1167</v>
      </c>
      <c r="F137" s="222" t="s">
        <v>1168</v>
      </c>
      <c r="G137" s="222"/>
      <c r="H137" s="222"/>
      <c r="I137" s="222"/>
      <c r="J137" s="158" t="s">
        <v>166</v>
      </c>
      <c r="K137" s="159">
        <v>4</v>
      </c>
      <c r="L137" s="223"/>
      <c r="M137" s="223"/>
      <c r="N137" s="223">
        <f t="shared" si="0"/>
        <v>0</v>
      </c>
      <c r="O137" s="221"/>
      <c r="P137" s="221"/>
      <c r="Q137" s="221"/>
      <c r="R137" s="150"/>
      <c r="T137" s="151" t="s">
        <v>5</v>
      </c>
      <c r="U137" s="41" t="s">
        <v>42</v>
      </c>
      <c r="V137" s="152">
        <v>0</v>
      </c>
      <c r="W137" s="152">
        <f t="shared" si="1"/>
        <v>0</v>
      </c>
      <c r="X137" s="152">
        <v>0</v>
      </c>
      <c r="Y137" s="152">
        <f t="shared" si="2"/>
        <v>0</v>
      </c>
      <c r="Z137" s="152">
        <v>0</v>
      </c>
      <c r="AA137" s="153">
        <f t="shared" si="3"/>
        <v>0</v>
      </c>
      <c r="AR137" s="19" t="s">
        <v>189</v>
      </c>
      <c r="AT137" s="19" t="s">
        <v>298</v>
      </c>
      <c r="AU137" s="19" t="s">
        <v>87</v>
      </c>
      <c r="AY137" s="19" t="s">
        <v>157</v>
      </c>
      <c r="BE137" s="154">
        <f t="shared" si="4"/>
        <v>0</v>
      </c>
      <c r="BF137" s="154">
        <f t="shared" si="5"/>
        <v>0</v>
      </c>
      <c r="BG137" s="154">
        <f t="shared" si="6"/>
        <v>0</v>
      </c>
      <c r="BH137" s="154">
        <f t="shared" si="7"/>
        <v>0</v>
      </c>
      <c r="BI137" s="154">
        <f t="shared" si="8"/>
        <v>0</v>
      </c>
      <c r="BJ137" s="19" t="s">
        <v>87</v>
      </c>
      <c r="BK137" s="155">
        <f t="shared" si="9"/>
        <v>0</v>
      </c>
      <c r="BL137" s="19" t="s">
        <v>162</v>
      </c>
      <c r="BM137" s="19" t="s">
        <v>302</v>
      </c>
    </row>
    <row r="138" spans="2:65" s="1" customFormat="1" ht="25.5" customHeight="1">
      <c r="B138" s="145"/>
      <c r="C138" s="146" t="s">
        <v>234</v>
      </c>
      <c r="D138" s="146" t="s">
        <v>158</v>
      </c>
      <c r="E138" s="147" t="s">
        <v>1177</v>
      </c>
      <c r="F138" s="220" t="s">
        <v>1178</v>
      </c>
      <c r="G138" s="220"/>
      <c r="H138" s="220"/>
      <c r="I138" s="220"/>
      <c r="J138" s="148" t="s">
        <v>166</v>
      </c>
      <c r="K138" s="149">
        <v>10</v>
      </c>
      <c r="L138" s="221"/>
      <c r="M138" s="221"/>
      <c r="N138" s="221">
        <f t="shared" si="0"/>
        <v>0</v>
      </c>
      <c r="O138" s="221"/>
      <c r="P138" s="221"/>
      <c r="Q138" s="221"/>
      <c r="R138" s="150"/>
      <c r="T138" s="151" t="s">
        <v>5</v>
      </c>
      <c r="U138" s="41" t="s">
        <v>42</v>
      </c>
      <c r="V138" s="152">
        <v>0</v>
      </c>
      <c r="W138" s="152">
        <f t="shared" si="1"/>
        <v>0</v>
      </c>
      <c r="X138" s="152">
        <v>0</v>
      </c>
      <c r="Y138" s="152">
        <f t="shared" si="2"/>
        <v>0</v>
      </c>
      <c r="Z138" s="152">
        <v>0</v>
      </c>
      <c r="AA138" s="153">
        <f t="shared" si="3"/>
        <v>0</v>
      </c>
      <c r="AR138" s="19" t="s">
        <v>162</v>
      </c>
      <c r="AT138" s="19" t="s">
        <v>158</v>
      </c>
      <c r="AU138" s="19" t="s">
        <v>87</v>
      </c>
      <c r="AY138" s="19" t="s">
        <v>157</v>
      </c>
      <c r="BE138" s="154">
        <f t="shared" si="4"/>
        <v>0</v>
      </c>
      <c r="BF138" s="154">
        <f t="shared" si="5"/>
        <v>0</v>
      </c>
      <c r="BG138" s="154">
        <f t="shared" si="6"/>
        <v>0</v>
      </c>
      <c r="BH138" s="154">
        <f t="shared" si="7"/>
        <v>0</v>
      </c>
      <c r="BI138" s="154">
        <f t="shared" si="8"/>
        <v>0</v>
      </c>
      <c r="BJ138" s="19" t="s">
        <v>87</v>
      </c>
      <c r="BK138" s="155">
        <f t="shared" si="9"/>
        <v>0</v>
      </c>
      <c r="BL138" s="19" t="s">
        <v>162</v>
      </c>
      <c r="BM138" s="19" t="s">
        <v>310</v>
      </c>
    </row>
    <row r="139" spans="2:65" s="1" customFormat="1" ht="38.25" customHeight="1">
      <c r="B139" s="145"/>
      <c r="C139" s="156" t="s">
        <v>10</v>
      </c>
      <c r="D139" s="156" t="s">
        <v>298</v>
      </c>
      <c r="E139" s="157" t="s">
        <v>1179</v>
      </c>
      <c r="F139" s="222" t="s">
        <v>1180</v>
      </c>
      <c r="G139" s="222"/>
      <c r="H139" s="222"/>
      <c r="I139" s="222"/>
      <c r="J139" s="158" t="s">
        <v>166</v>
      </c>
      <c r="K139" s="159">
        <v>1</v>
      </c>
      <c r="L139" s="223"/>
      <c r="M139" s="223"/>
      <c r="N139" s="223">
        <f t="shared" si="0"/>
        <v>0</v>
      </c>
      <c r="O139" s="221"/>
      <c r="P139" s="221"/>
      <c r="Q139" s="221"/>
      <c r="R139" s="150"/>
      <c r="T139" s="151" t="s">
        <v>5</v>
      </c>
      <c r="U139" s="41" t="s">
        <v>42</v>
      </c>
      <c r="V139" s="152">
        <v>0</v>
      </c>
      <c r="W139" s="152">
        <f t="shared" si="1"/>
        <v>0</v>
      </c>
      <c r="X139" s="152">
        <v>0</v>
      </c>
      <c r="Y139" s="152">
        <f t="shared" si="2"/>
        <v>0</v>
      </c>
      <c r="Z139" s="152">
        <v>0</v>
      </c>
      <c r="AA139" s="153">
        <f t="shared" si="3"/>
        <v>0</v>
      </c>
      <c r="AR139" s="19" t="s">
        <v>189</v>
      </c>
      <c r="AT139" s="19" t="s">
        <v>298</v>
      </c>
      <c r="AU139" s="19" t="s">
        <v>87</v>
      </c>
      <c r="AY139" s="19" t="s">
        <v>157</v>
      </c>
      <c r="BE139" s="154">
        <f t="shared" si="4"/>
        <v>0</v>
      </c>
      <c r="BF139" s="154">
        <f t="shared" si="5"/>
        <v>0</v>
      </c>
      <c r="BG139" s="154">
        <f t="shared" si="6"/>
        <v>0</v>
      </c>
      <c r="BH139" s="154">
        <f t="shared" si="7"/>
        <v>0</v>
      </c>
      <c r="BI139" s="154">
        <f t="shared" si="8"/>
        <v>0</v>
      </c>
      <c r="BJ139" s="19" t="s">
        <v>87</v>
      </c>
      <c r="BK139" s="155">
        <f t="shared" si="9"/>
        <v>0</v>
      </c>
      <c r="BL139" s="19" t="s">
        <v>162</v>
      </c>
      <c r="BM139" s="19" t="s">
        <v>318</v>
      </c>
    </row>
    <row r="140" spans="2:65" s="1" customFormat="1" ht="25.5" customHeight="1">
      <c r="B140" s="145"/>
      <c r="C140" s="156" t="s">
        <v>241</v>
      </c>
      <c r="D140" s="156" t="s">
        <v>298</v>
      </c>
      <c r="E140" s="157" t="s">
        <v>1181</v>
      </c>
      <c r="F140" s="222" t="s">
        <v>1182</v>
      </c>
      <c r="G140" s="222"/>
      <c r="H140" s="222"/>
      <c r="I140" s="222"/>
      <c r="J140" s="158" t="s">
        <v>166</v>
      </c>
      <c r="K140" s="159">
        <v>9</v>
      </c>
      <c r="L140" s="223"/>
      <c r="M140" s="223"/>
      <c r="N140" s="223">
        <f t="shared" si="0"/>
        <v>0</v>
      </c>
      <c r="O140" s="221"/>
      <c r="P140" s="221"/>
      <c r="Q140" s="221"/>
      <c r="R140" s="150"/>
      <c r="T140" s="151" t="s">
        <v>5</v>
      </c>
      <c r="U140" s="41" t="s">
        <v>42</v>
      </c>
      <c r="V140" s="152">
        <v>0</v>
      </c>
      <c r="W140" s="152">
        <f t="shared" si="1"/>
        <v>0</v>
      </c>
      <c r="X140" s="152">
        <v>0</v>
      </c>
      <c r="Y140" s="152">
        <f t="shared" si="2"/>
        <v>0</v>
      </c>
      <c r="Z140" s="152">
        <v>0</v>
      </c>
      <c r="AA140" s="153">
        <f t="shared" si="3"/>
        <v>0</v>
      </c>
      <c r="AR140" s="19" t="s">
        <v>189</v>
      </c>
      <c r="AT140" s="19" t="s">
        <v>298</v>
      </c>
      <c r="AU140" s="19" t="s">
        <v>87</v>
      </c>
      <c r="AY140" s="19" t="s">
        <v>157</v>
      </c>
      <c r="BE140" s="154">
        <f t="shared" si="4"/>
        <v>0</v>
      </c>
      <c r="BF140" s="154">
        <f t="shared" si="5"/>
        <v>0</v>
      </c>
      <c r="BG140" s="154">
        <f t="shared" si="6"/>
        <v>0</v>
      </c>
      <c r="BH140" s="154">
        <f t="shared" si="7"/>
        <v>0</v>
      </c>
      <c r="BI140" s="154">
        <f t="shared" si="8"/>
        <v>0</v>
      </c>
      <c r="BJ140" s="19" t="s">
        <v>87</v>
      </c>
      <c r="BK140" s="155">
        <f t="shared" si="9"/>
        <v>0</v>
      </c>
      <c r="BL140" s="19" t="s">
        <v>162</v>
      </c>
      <c r="BM140" s="19" t="s">
        <v>326</v>
      </c>
    </row>
    <row r="141" spans="2:65" s="1" customFormat="1" ht="25.5" customHeight="1">
      <c r="B141" s="145"/>
      <c r="C141" s="146" t="s">
        <v>245</v>
      </c>
      <c r="D141" s="146" t="s">
        <v>158</v>
      </c>
      <c r="E141" s="147" t="s">
        <v>1183</v>
      </c>
      <c r="F141" s="220" t="s">
        <v>1184</v>
      </c>
      <c r="G141" s="220"/>
      <c r="H141" s="220"/>
      <c r="I141" s="220"/>
      <c r="J141" s="148" t="s">
        <v>166</v>
      </c>
      <c r="K141" s="149">
        <v>6</v>
      </c>
      <c r="L141" s="221"/>
      <c r="M141" s="221"/>
      <c r="N141" s="221">
        <f t="shared" si="0"/>
        <v>0</v>
      </c>
      <c r="O141" s="221"/>
      <c r="P141" s="221"/>
      <c r="Q141" s="221"/>
      <c r="R141" s="150"/>
      <c r="T141" s="151" t="s">
        <v>5</v>
      </c>
      <c r="U141" s="41" t="s">
        <v>42</v>
      </c>
      <c r="V141" s="152">
        <v>0</v>
      </c>
      <c r="W141" s="152">
        <f t="shared" si="1"/>
        <v>0</v>
      </c>
      <c r="X141" s="152">
        <v>0</v>
      </c>
      <c r="Y141" s="152">
        <f t="shared" si="2"/>
        <v>0</v>
      </c>
      <c r="Z141" s="152">
        <v>0</v>
      </c>
      <c r="AA141" s="153">
        <f t="shared" si="3"/>
        <v>0</v>
      </c>
      <c r="AR141" s="19" t="s">
        <v>162</v>
      </c>
      <c r="AT141" s="19" t="s">
        <v>158</v>
      </c>
      <c r="AU141" s="19" t="s">
        <v>87</v>
      </c>
      <c r="AY141" s="19" t="s">
        <v>157</v>
      </c>
      <c r="BE141" s="154">
        <f t="shared" si="4"/>
        <v>0</v>
      </c>
      <c r="BF141" s="154">
        <f t="shared" si="5"/>
        <v>0</v>
      </c>
      <c r="BG141" s="154">
        <f t="shared" si="6"/>
        <v>0</v>
      </c>
      <c r="BH141" s="154">
        <f t="shared" si="7"/>
        <v>0</v>
      </c>
      <c r="BI141" s="154">
        <f t="shared" si="8"/>
        <v>0</v>
      </c>
      <c r="BJ141" s="19" t="s">
        <v>87</v>
      </c>
      <c r="BK141" s="155">
        <f t="shared" si="9"/>
        <v>0</v>
      </c>
      <c r="BL141" s="19" t="s">
        <v>162</v>
      </c>
      <c r="BM141" s="19" t="s">
        <v>334</v>
      </c>
    </row>
    <row r="142" spans="2:65" s="1" customFormat="1" ht="38.25" customHeight="1">
      <c r="B142" s="145"/>
      <c r="C142" s="156" t="s">
        <v>249</v>
      </c>
      <c r="D142" s="156" t="s">
        <v>298</v>
      </c>
      <c r="E142" s="157" t="s">
        <v>1185</v>
      </c>
      <c r="F142" s="222" t="s">
        <v>1186</v>
      </c>
      <c r="G142" s="222"/>
      <c r="H142" s="222"/>
      <c r="I142" s="222"/>
      <c r="J142" s="158" t="s">
        <v>166</v>
      </c>
      <c r="K142" s="159">
        <v>6</v>
      </c>
      <c r="L142" s="223"/>
      <c r="M142" s="223"/>
      <c r="N142" s="223">
        <f t="shared" si="0"/>
        <v>0</v>
      </c>
      <c r="O142" s="221"/>
      <c r="P142" s="221"/>
      <c r="Q142" s="221"/>
      <c r="R142" s="150"/>
      <c r="T142" s="151" t="s">
        <v>5</v>
      </c>
      <c r="U142" s="41" t="s">
        <v>42</v>
      </c>
      <c r="V142" s="152">
        <v>0</v>
      </c>
      <c r="W142" s="152">
        <f t="shared" si="1"/>
        <v>0</v>
      </c>
      <c r="X142" s="152">
        <v>0</v>
      </c>
      <c r="Y142" s="152">
        <f t="shared" si="2"/>
        <v>0</v>
      </c>
      <c r="Z142" s="152">
        <v>0</v>
      </c>
      <c r="AA142" s="153">
        <f t="shared" si="3"/>
        <v>0</v>
      </c>
      <c r="AR142" s="19" t="s">
        <v>189</v>
      </c>
      <c r="AT142" s="19" t="s">
        <v>298</v>
      </c>
      <c r="AU142" s="19" t="s">
        <v>87</v>
      </c>
      <c r="AY142" s="19" t="s">
        <v>157</v>
      </c>
      <c r="BE142" s="154">
        <f t="shared" si="4"/>
        <v>0</v>
      </c>
      <c r="BF142" s="154">
        <f t="shared" si="5"/>
        <v>0</v>
      </c>
      <c r="BG142" s="154">
        <f t="shared" si="6"/>
        <v>0</v>
      </c>
      <c r="BH142" s="154">
        <f t="shared" si="7"/>
        <v>0</v>
      </c>
      <c r="BI142" s="154">
        <f t="shared" si="8"/>
        <v>0</v>
      </c>
      <c r="BJ142" s="19" t="s">
        <v>87</v>
      </c>
      <c r="BK142" s="155">
        <f t="shared" si="9"/>
        <v>0</v>
      </c>
      <c r="BL142" s="19" t="s">
        <v>162</v>
      </c>
      <c r="BM142" s="19" t="s">
        <v>342</v>
      </c>
    </row>
    <row r="143" spans="2:65" s="1" customFormat="1" ht="25.5" customHeight="1">
      <c r="B143" s="145"/>
      <c r="C143" s="146" t="s">
        <v>253</v>
      </c>
      <c r="D143" s="146" t="s">
        <v>158</v>
      </c>
      <c r="E143" s="147" t="s">
        <v>1187</v>
      </c>
      <c r="F143" s="220" t="s">
        <v>1188</v>
      </c>
      <c r="G143" s="220"/>
      <c r="H143" s="220"/>
      <c r="I143" s="220"/>
      <c r="J143" s="148" t="s">
        <v>166</v>
      </c>
      <c r="K143" s="149">
        <v>3</v>
      </c>
      <c r="L143" s="221"/>
      <c r="M143" s="221"/>
      <c r="N143" s="221">
        <f t="shared" si="0"/>
        <v>0</v>
      </c>
      <c r="O143" s="221"/>
      <c r="P143" s="221"/>
      <c r="Q143" s="221"/>
      <c r="R143" s="150"/>
      <c r="T143" s="151" t="s">
        <v>5</v>
      </c>
      <c r="U143" s="41" t="s">
        <v>42</v>
      </c>
      <c r="V143" s="152">
        <v>0</v>
      </c>
      <c r="W143" s="152">
        <f t="shared" si="1"/>
        <v>0</v>
      </c>
      <c r="X143" s="152">
        <v>0</v>
      </c>
      <c r="Y143" s="152">
        <f t="shared" si="2"/>
        <v>0</v>
      </c>
      <c r="Z143" s="152">
        <v>0</v>
      </c>
      <c r="AA143" s="153">
        <f t="shared" si="3"/>
        <v>0</v>
      </c>
      <c r="AR143" s="19" t="s">
        <v>162</v>
      </c>
      <c r="AT143" s="19" t="s">
        <v>158</v>
      </c>
      <c r="AU143" s="19" t="s">
        <v>87</v>
      </c>
      <c r="AY143" s="19" t="s">
        <v>157</v>
      </c>
      <c r="BE143" s="154">
        <f t="shared" si="4"/>
        <v>0</v>
      </c>
      <c r="BF143" s="154">
        <f t="shared" si="5"/>
        <v>0</v>
      </c>
      <c r="BG143" s="154">
        <f t="shared" si="6"/>
        <v>0</v>
      </c>
      <c r="BH143" s="154">
        <f t="shared" si="7"/>
        <v>0</v>
      </c>
      <c r="BI143" s="154">
        <f t="shared" si="8"/>
        <v>0</v>
      </c>
      <c r="BJ143" s="19" t="s">
        <v>87</v>
      </c>
      <c r="BK143" s="155">
        <f t="shared" si="9"/>
        <v>0</v>
      </c>
      <c r="BL143" s="19" t="s">
        <v>162</v>
      </c>
      <c r="BM143" s="19" t="s">
        <v>350</v>
      </c>
    </row>
    <row r="144" spans="2:65" s="1" customFormat="1" ht="38.25" customHeight="1">
      <c r="B144" s="145"/>
      <c r="C144" s="156" t="s">
        <v>257</v>
      </c>
      <c r="D144" s="156" t="s">
        <v>298</v>
      </c>
      <c r="E144" s="157" t="s">
        <v>1189</v>
      </c>
      <c r="F144" s="222" t="s">
        <v>1190</v>
      </c>
      <c r="G144" s="222"/>
      <c r="H144" s="222"/>
      <c r="I144" s="222"/>
      <c r="J144" s="158" t="s">
        <v>166</v>
      </c>
      <c r="K144" s="159">
        <v>3</v>
      </c>
      <c r="L144" s="223"/>
      <c r="M144" s="223"/>
      <c r="N144" s="223">
        <f t="shared" si="0"/>
        <v>0</v>
      </c>
      <c r="O144" s="221"/>
      <c r="P144" s="221"/>
      <c r="Q144" s="221"/>
      <c r="R144" s="150"/>
      <c r="T144" s="151" t="s">
        <v>5</v>
      </c>
      <c r="U144" s="41" t="s">
        <v>42</v>
      </c>
      <c r="V144" s="152">
        <v>0</v>
      </c>
      <c r="W144" s="152">
        <f t="shared" si="1"/>
        <v>0</v>
      </c>
      <c r="X144" s="152">
        <v>0</v>
      </c>
      <c r="Y144" s="152">
        <f t="shared" si="2"/>
        <v>0</v>
      </c>
      <c r="Z144" s="152">
        <v>0</v>
      </c>
      <c r="AA144" s="153">
        <f t="shared" si="3"/>
        <v>0</v>
      </c>
      <c r="AR144" s="19" t="s">
        <v>189</v>
      </c>
      <c r="AT144" s="19" t="s">
        <v>298</v>
      </c>
      <c r="AU144" s="19" t="s">
        <v>87</v>
      </c>
      <c r="AY144" s="19" t="s">
        <v>157</v>
      </c>
      <c r="BE144" s="154">
        <f t="shared" si="4"/>
        <v>0</v>
      </c>
      <c r="BF144" s="154">
        <f t="shared" si="5"/>
        <v>0</v>
      </c>
      <c r="BG144" s="154">
        <f t="shared" si="6"/>
        <v>0</v>
      </c>
      <c r="BH144" s="154">
        <f t="shared" si="7"/>
        <v>0</v>
      </c>
      <c r="BI144" s="154">
        <f t="shared" si="8"/>
        <v>0</v>
      </c>
      <c r="BJ144" s="19" t="s">
        <v>87</v>
      </c>
      <c r="BK144" s="155">
        <f t="shared" si="9"/>
        <v>0</v>
      </c>
      <c r="BL144" s="19" t="s">
        <v>162</v>
      </c>
      <c r="BM144" s="19" t="s">
        <v>358</v>
      </c>
    </row>
    <row r="145" spans="2:65" s="1" customFormat="1" ht="25.5" customHeight="1">
      <c r="B145" s="145"/>
      <c r="C145" s="146" t="s">
        <v>261</v>
      </c>
      <c r="D145" s="146" t="s">
        <v>158</v>
      </c>
      <c r="E145" s="147" t="s">
        <v>1191</v>
      </c>
      <c r="F145" s="220" t="s">
        <v>1192</v>
      </c>
      <c r="G145" s="220"/>
      <c r="H145" s="220"/>
      <c r="I145" s="220"/>
      <c r="J145" s="148" t="s">
        <v>166</v>
      </c>
      <c r="K145" s="149">
        <v>10</v>
      </c>
      <c r="L145" s="221"/>
      <c r="M145" s="221"/>
      <c r="N145" s="221">
        <f t="shared" si="0"/>
        <v>0</v>
      </c>
      <c r="O145" s="221"/>
      <c r="P145" s="221"/>
      <c r="Q145" s="221"/>
      <c r="R145" s="150"/>
      <c r="T145" s="151" t="s">
        <v>5</v>
      </c>
      <c r="U145" s="41" t="s">
        <v>42</v>
      </c>
      <c r="V145" s="152">
        <v>0</v>
      </c>
      <c r="W145" s="152">
        <f t="shared" si="1"/>
        <v>0</v>
      </c>
      <c r="X145" s="152">
        <v>0</v>
      </c>
      <c r="Y145" s="152">
        <f t="shared" si="2"/>
        <v>0</v>
      </c>
      <c r="Z145" s="152">
        <v>0</v>
      </c>
      <c r="AA145" s="153">
        <f t="shared" si="3"/>
        <v>0</v>
      </c>
      <c r="AR145" s="19" t="s">
        <v>162</v>
      </c>
      <c r="AT145" s="19" t="s">
        <v>158</v>
      </c>
      <c r="AU145" s="19" t="s">
        <v>87</v>
      </c>
      <c r="AY145" s="19" t="s">
        <v>157</v>
      </c>
      <c r="BE145" s="154">
        <f t="shared" si="4"/>
        <v>0</v>
      </c>
      <c r="BF145" s="154">
        <f t="shared" si="5"/>
        <v>0</v>
      </c>
      <c r="BG145" s="154">
        <f t="shared" si="6"/>
        <v>0</v>
      </c>
      <c r="BH145" s="154">
        <f t="shared" si="7"/>
        <v>0</v>
      </c>
      <c r="BI145" s="154">
        <f t="shared" si="8"/>
        <v>0</v>
      </c>
      <c r="BJ145" s="19" t="s">
        <v>87</v>
      </c>
      <c r="BK145" s="155">
        <f t="shared" si="9"/>
        <v>0</v>
      </c>
      <c r="BL145" s="19" t="s">
        <v>162</v>
      </c>
      <c r="BM145" s="19" t="s">
        <v>366</v>
      </c>
    </row>
    <row r="146" spans="2:65" s="1" customFormat="1" ht="38.25" customHeight="1">
      <c r="B146" s="145"/>
      <c r="C146" s="156" t="s">
        <v>265</v>
      </c>
      <c r="D146" s="156" t="s">
        <v>298</v>
      </c>
      <c r="E146" s="157" t="s">
        <v>1193</v>
      </c>
      <c r="F146" s="222" t="s">
        <v>1194</v>
      </c>
      <c r="G146" s="222"/>
      <c r="H146" s="222"/>
      <c r="I146" s="222"/>
      <c r="J146" s="158" t="s">
        <v>166</v>
      </c>
      <c r="K146" s="159">
        <v>4</v>
      </c>
      <c r="L146" s="223"/>
      <c r="M146" s="223"/>
      <c r="N146" s="223">
        <f t="shared" si="0"/>
        <v>0</v>
      </c>
      <c r="O146" s="221"/>
      <c r="P146" s="221"/>
      <c r="Q146" s="221"/>
      <c r="R146" s="150"/>
      <c r="T146" s="151" t="s">
        <v>5</v>
      </c>
      <c r="U146" s="41" t="s">
        <v>42</v>
      </c>
      <c r="V146" s="152">
        <v>0</v>
      </c>
      <c r="W146" s="152">
        <f t="shared" si="1"/>
        <v>0</v>
      </c>
      <c r="X146" s="152">
        <v>0</v>
      </c>
      <c r="Y146" s="152">
        <f t="shared" si="2"/>
        <v>0</v>
      </c>
      <c r="Z146" s="152">
        <v>0</v>
      </c>
      <c r="AA146" s="153">
        <f t="shared" si="3"/>
        <v>0</v>
      </c>
      <c r="AR146" s="19" t="s">
        <v>189</v>
      </c>
      <c r="AT146" s="19" t="s">
        <v>298</v>
      </c>
      <c r="AU146" s="19" t="s">
        <v>87</v>
      </c>
      <c r="AY146" s="19" t="s">
        <v>157</v>
      </c>
      <c r="BE146" s="154">
        <f t="shared" si="4"/>
        <v>0</v>
      </c>
      <c r="BF146" s="154">
        <f t="shared" si="5"/>
        <v>0</v>
      </c>
      <c r="BG146" s="154">
        <f t="shared" si="6"/>
        <v>0</v>
      </c>
      <c r="BH146" s="154">
        <f t="shared" si="7"/>
        <v>0</v>
      </c>
      <c r="BI146" s="154">
        <f t="shared" si="8"/>
        <v>0</v>
      </c>
      <c r="BJ146" s="19" t="s">
        <v>87</v>
      </c>
      <c r="BK146" s="155">
        <f t="shared" si="9"/>
        <v>0</v>
      </c>
      <c r="BL146" s="19" t="s">
        <v>162</v>
      </c>
      <c r="BM146" s="19" t="s">
        <v>374</v>
      </c>
    </row>
    <row r="147" spans="2:65" s="1" customFormat="1" ht="38.25" customHeight="1">
      <c r="B147" s="145"/>
      <c r="C147" s="156" t="s">
        <v>269</v>
      </c>
      <c r="D147" s="156" t="s">
        <v>298</v>
      </c>
      <c r="E147" s="157" t="s">
        <v>1195</v>
      </c>
      <c r="F147" s="222" t="s">
        <v>1196</v>
      </c>
      <c r="G147" s="222"/>
      <c r="H147" s="222"/>
      <c r="I147" s="222"/>
      <c r="J147" s="158" t="s">
        <v>166</v>
      </c>
      <c r="K147" s="159">
        <v>6</v>
      </c>
      <c r="L147" s="223"/>
      <c r="M147" s="223"/>
      <c r="N147" s="223">
        <f t="shared" si="0"/>
        <v>0</v>
      </c>
      <c r="O147" s="221"/>
      <c r="P147" s="221"/>
      <c r="Q147" s="221"/>
      <c r="R147" s="150"/>
      <c r="T147" s="151" t="s">
        <v>5</v>
      </c>
      <c r="U147" s="41" t="s">
        <v>42</v>
      </c>
      <c r="V147" s="152">
        <v>0</v>
      </c>
      <c r="W147" s="152">
        <f t="shared" si="1"/>
        <v>0</v>
      </c>
      <c r="X147" s="152">
        <v>0</v>
      </c>
      <c r="Y147" s="152">
        <f t="shared" si="2"/>
        <v>0</v>
      </c>
      <c r="Z147" s="152">
        <v>0</v>
      </c>
      <c r="AA147" s="153">
        <f t="shared" si="3"/>
        <v>0</v>
      </c>
      <c r="AR147" s="19" t="s">
        <v>189</v>
      </c>
      <c r="AT147" s="19" t="s">
        <v>298</v>
      </c>
      <c r="AU147" s="19" t="s">
        <v>87</v>
      </c>
      <c r="AY147" s="19" t="s">
        <v>157</v>
      </c>
      <c r="BE147" s="154">
        <f t="shared" si="4"/>
        <v>0</v>
      </c>
      <c r="BF147" s="154">
        <f t="shared" si="5"/>
        <v>0</v>
      </c>
      <c r="BG147" s="154">
        <f t="shared" si="6"/>
        <v>0</v>
      </c>
      <c r="BH147" s="154">
        <f t="shared" si="7"/>
        <v>0</v>
      </c>
      <c r="BI147" s="154">
        <f t="shared" si="8"/>
        <v>0</v>
      </c>
      <c r="BJ147" s="19" t="s">
        <v>87</v>
      </c>
      <c r="BK147" s="155">
        <f t="shared" si="9"/>
        <v>0</v>
      </c>
      <c r="BL147" s="19" t="s">
        <v>162</v>
      </c>
      <c r="BM147" s="19" t="s">
        <v>382</v>
      </c>
    </row>
    <row r="148" spans="2:65" s="1" customFormat="1" ht="25.5" customHeight="1">
      <c r="B148" s="145"/>
      <c r="C148" s="146" t="s">
        <v>273</v>
      </c>
      <c r="D148" s="146" t="s">
        <v>158</v>
      </c>
      <c r="E148" s="147" t="s">
        <v>1197</v>
      </c>
      <c r="F148" s="220" t="s">
        <v>1198</v>
      </c>
      <c r="G148" s="220"/>
      <c r="H148" s="220"/>
      <c r="I148" s="220"/>
      <c r="J148" s="148" t="s">
        <v>166</v>
      </c>
      <c r="K148" s="149">
        <v>4</v>
      </c>
      <c r="L148" s="221"/>
      <c r="M148" s="221"/>
      <c r="N148" s="221">
        <f t="shared" si="0"/>
        <v>0</v>
      </c>
      <c r="O148" s="221"/>
      <c r="P148" s="221"/>
      <c r="Q148" s="221"/>
      <c r="R148" s="150"/>
      <c r="T148" s="151" t="s">
        <v>5</v>
      </c>
      <c r="U148" s="41" t="s">
        <v>42</v>
      </c>
      <c r="V148" s="152">
        <v>0</v>
      </c>
      <c r="W148" s="152">
        <f t="shared" si="1"/>
        <v>0</v>
      </c>
      <c r="X148" s="152">
        <v>0</v>
      </c>
      <c r="Y148" s="152">
        <f t="shared" si="2"/>
        <v>0</v>
      </c>
      <c r="Z148" s="152">
        <v>0</v>
      </c>
      <c r="AA148" s="153">
        <f t="shared" si="3"/>
        <v>0</v>
      </c>
      <c r="AR148" s="19" t="s">
        <v>162</v>
      </c>
      <c r="AT148" s="19" t="s">
        <v>158</v>
      </c>
      <c r="AU148" s="19" t="s">
        <v>87</v>
      </c>
      <c r="AY148" s="19" t="s">
        <v>157</v>
      </c>
      <c r="BE148" s="154">
        <f t="shared" si="4"/>
        <v>0</v>
      </c>
      <c r="BF148" s="154">
        <f t="shared" si="5"/>
        <v>0</v>
      </c>
      <c r="BG148" s="154">
        <f t="shared" si="6"/>
        <v>0</v>
      </c>
      <c r="BH148" s="154">
        <f t="shared" si="7"/>
        <v>0</v>
      </c>
      <c r="BI148" s="154">
        <f t="shared" si="8"/>
        <v>0</v>
      </c>
      <c r="BJ148" s="19" t="s">
        <v>87</v>
      </c>
      <c r="BK148" s="155">
        <f t="shared" si="9"/>
        <v>0</v>
      </c>
      <c r="BL148" s="19" t="s">
        <v>162</v>
      </c>
      <c r="BM148" s="19" t="s">
        <v>390</v>
      </c>
    </row>
    <row r="149" spans="2:65" s="1" customFormat="1" ht="38.25" customHeight="1">
      <c r="B149" s="145"/>
      <c r="C149" s="156" t="s">
        <v>277</v>
      </c>
      <c r="D149" s="156" t="s">
        <v>298</v>
      </c>
      <c r="E149" s="157" t="s">
        <v>1199</v>
      </c>
      <c r="F149" s="222" t="s">
        <v>1200</v>
      </c>
      <c r="G149" s="222"/>
      <c r="H149" s="222"/>
      <c r="I149" s="222"/>
      <c r="J149" s="158" t="s">
        <v>166</v>
      </c>
      <c r="K149" s="159">
        <v>4</v>
      </c>
      <c r="L149" s="223"/>
      <c r="M149" s="223"/>
      <c r="N149" s="223">
        <f t="shared" si="0"/>
        <v>0</v>
      </c>
      <c r="O149" s="221"/>
      <c r="P149" s="221"/>
      <c r="Q149" s="221"/>
      <c r="R149" s="150"/>
      <c r="T149" s="151" t="s">
        <v>5</v>
      </c>
      <c r="U149" s="41" t="s">
        <v>42</v>
      </c>
      <c r="V149" s="152">
        <v>0</v>
      </c>
      <c r="W149" s="152">
        <f t="shared" si="1"/>
        <v>0</v>
      </c>
      <c r="X149" s="152">
        <v>0</v>
      </c>
      <c r="Y149" s="152">
        <f t="shared" si="2"/>
        <v>0</v>
      </c>
      <c r="Z149" s="152">
        <v>0</v>
      </c>
      <c r="AA149" s="153">
        <f t="shared" si="3"/>
        <v>0</v>
      </c>
      <c r="AR149" s="19" t="s">
        <v>189</v>
      </c>
      <c r="AT149" s="19" t="s">
        <v>298</v>
      </c>
      <c r="AU149" s="19" t="s">
        <v>87</v>
      </c>
      <c r="AY149" s="19" t="s">
        <v>157</v>
      </c>
      <c r="BE149" s="154">
        <f t="shared" si="4"/>
        <v>0</v>
      </c>
      <c r="BF149" s="154">
        <f t="shared" si="5"/>
        <v>0</v>
      </c>
      <c r="BG149" s="154">
        <f t="shared" si="6"/>
        <v>0</v>
      </c>
      <c r="BH149" s="154">
        <f t="shared" si="7"/>
        <v>0</v>
      </c>
      <c r="BI149" s="154">
        <f t="shared" si="8"/>
        <v>0</v>
      </c>
      <c r="BJ149" s="19" t="s">
        <v>87</v>
      </c>
      <c r="BK149" s="155">
        <f t="shared" si="9"/>
        <v>0</v>
      </c>
      <c r="BL149" s="19" t="s">
        <v>162</v>
      </c>
      <c r="BM149" s="19" t="s">
        <v>398</v>
      </c>
    </row>
    <row r="150" spans="2:65" s="1" customFormat="1" ht="25.5" customHeight="1">
      <c r="B150" s="145"/>
      <c r="C150" s="146" t="s">
        <v>281</v>
      </c>
      <c r="D150" s="146" t="s">
        <v>158</v>
      </c>
      <c r="E150" s="147" t="s">
        <v>1201</v>
      </c>
      <c r="F150" s="220" t="s">
        <v>1202</v>
      </c>
      <c r="G150" s="220"/>
      <c r="H150" s="220"/>
      <c r="I150" s="220"/>
      <c r="J150" s="148" t="s">
        <v>166</v>
      </c>
      <c r="K150" s="149">
        <v>5</v>
      </c>
      <c r="L150" s="221"/>
      <c r="M150" s="221"/>
      <c r="N150" s="221">
        <f t="shared" si="0"/>
        <v>0</v>
      </c>
      <c r="O150" s="221"/>
      <c r="P150" s="221"/>
      <c r="Q150" s="221"/>
      <c r="R150" s="150"/>
      <c r="T150" s="151" t="s">
        <v>5</v>
      </c>
      <c r="U150" s="41" t="s">
        <v>42</v>
      </c>
      <c r="V150" s="152">
        <v>0</v>
      </c>
      <c r="W150" s="152">
        <f t="shared" si="1"/>
        <v>0</v>
      </c>
      <c r="X150" s="152">
        <v>0</v>
      </c>
      <c r="Y150" s="152">
        <f t="shared" si="2"/>
        <v>0</v>
      </c>
      <c r="Z150" s="152">
        <v>0</v>
      </c>
      <c r="AA150" s="153">
        <f t="shared" si="3"/>
        <v>0</v>
      </c>
      <c r="AR150" s="19" t="s">
        <v>162</v>
      </c>
      <c r="AT150" s="19" t="s">
        <v>158</v>
      </c>
      <c r="AU150" s="19" t="s">
        <v>87</v>
      </c>
      <c r="AY150" s="19" t="s">
        <v>157</v>
      </c>
      <c r="BE150" s="154">
        <f t="shared" si="4"/>
        <v>0</v>
      </c>
      <c r="BF150" s="154">
        <f t="shared" si="5"/>
        <v>0</v>
      </c>
      <c r="BG150" s="154">
        <f t="shared" si="6"/>
        <v>0</v>
      </c>
      <c r="BH150" s="154">
        <f t="shared" si="7"/>
        <v>0</v>
      </c>
      <c r="BI150" s="154">
        <f t="shared" si="8"/>
        <v>0</v>
      </c>
      <c r="BJ150" s="19" t="s">
        <v>87</v>
      </c>
      <c r="BK150" s="155">
        <f t="shared" si="9"/>
        <v>0</v>
      </c>
      <c r="BL150" s="19" t="s">
        <v>162</v>
      </c>
      <c r="BM150" s="19" t="s">
        <v>406</v>
      </c>
    </row>
    <row r="151" spans="2:65" s="1" customFormat="1" ht="38.25" customHeight="1">
      <c r="B151" s="145"/>
      <c r="C151" s="156" t="s">
        <v>285</v>
      </c>
      <c r="D151" s="156" t="s">
        <v>298</v>
      </c>
      <c r="E151" s="157" t="s">
        <v>1203</v>
      </c>
      <c r="F151" s="222" t="s">
        <v>1204</v>
      </c>
      <c r="G151" s="222"/>
      <c r="H151" s="222"/>
      <c r="I151" s="222"/>
      <c r="J151" s="158" t="s">
        <v>166</v>
      </c>
      <c r="K151" s="159">
        <v>5</v>
      </c>
      <c r="L151" s="223"/>
      <c r="M151" s="223"/>
      <c r="N151" s="223">
        <f t="shared" si="0"/>
        <v>0</v>
      </c>
      <c r="O151" s="221"/>
      <c r="P151" s="221"/>
      <c r="Q151" s="221"/>
      <c r="R151" s="150"/>
      <c r="T151" s="151" t="s">
        <v>5</v>
      </c>
      <c r="U151" s="41" t="s">
        <v>42</v>
      </c>
      <c r="V151" s="152">
        <v>0</v>
      </c>
      <c r="W151" s="152">
        <f t="shared" si="1"/>
        <v>0</v>
      </c>
      <c r="X151" s="152">
        <v>0</v>
      </c>
      <c r="Y151" s="152">
        <f t="shared" si="2"/>
        <v>0</v>
      </c>
      <c r="Z151" s="152">
        <v>0</v>
      </c>
      <c r="AA151" s="153">
        <f t="shared" si="3"/>
        <v>0</v>
      </c>
      <c r="AR151" s="19" t="s">
        <v>189</v>
      </c>
      <c r="AT151" s="19" t="s">
        <v>298</v>
      </c>
      <c r="AU151" s="19" t="s">
        <v>87</v>
      </c>
      <c r="AY151" s="19" t="s">
        <v>157</v>
      </c>
      <c r="BE151" s="154">
        <f t="shared" si="4"/>
        <v>0</v>
      </c>
      <c r="BF151" s="154">
        <f t="shared" si="5"/>
        <v>0</v>
      </c>
      <c r="BG151" s="154">
        <f t="shared" si="6"/>
        <v>0</v>
      </c>
      <c r="BH151" s="154">
        <f t="shared" si="7"/>
        <v>0</v>
      </c>
      <c r="BI151" s="154">
        <f t="shared" si="8"/>
        <v>0</v>
      </c>
      <c r="BJ151" s="19" t="s">
        <v>87</v>
      </c>
      <c r="BK151" s="155">
        <f t="shared" si="9"/>
        <v>0</v>
      </c>
      <c r="BL151" s="19" t="s">
        <v>162</v>
      </c>
      <c r="BM151" s="19" t="s">
        <v>414</v>
      </c>
    </row>
    <row r="152" spans="2:65" s="1" customFormat="1" ht="38.25" customHeight="1">
      <c r="B152" s="145"/>
      <c r="C152" s="146" t="s">
        <v>289</v>
      </c>
      <c r="D152" s="146" t="s">
        <v>158</v>
      </c>
      <c r="E152" s="147" t="s">
        <v>1205</v>
      </c>
      <c r="F152" s="220" t="s">
        <v>1206</v>
      </c>
      <c r="G152" s="220"/>
      <c r="H152" s="220"/>
      <c r="I152" s="220"/>
      <c r="J152" s="148" t="s">
        <v>166</v>
      </c>
      <c r="K152" s="149">
        <v>3</v>
      </c>
      <c r="L152" s="221"/>
      <c r="M152" s="221"/>
      <c r="N152" s="221">
        <f t="shared" si="0"/>
        <v>0</v>
      </c>
      <c r="O152" s="221"/>
      <c r="P152" s="221"/>
      <c r="Q152" s="221"/>
      <c r="R152" s="150"/>
      <c r="T152" s="151" t="s">
        <v>5</v>
      </c>
      <c r="U152" s="41" t="s">
        <v>42</v>
      </c>
      <c r="V152" s="152">
        <v>0</v>
      </c>
      <c r="W152" s="152">
        <f t="shared" si="1"/>
        <v>0</v>
      </c>
      <c r="X152" s="152">
        <v>0</v>
      </c>
      <c r="Y152" s="152">
        <f t="shared" si="2"/>
        <v>0</v>
      </c>
      <c r="Z152" s="152">
        <v>0</v>
      </c>
      <c r="AA152" s="153">
        <f t="shared" si="3"/>
        <v>0</v>
      </c>
      <c r="AR152" s="19" t="s">
        <v>162</v>
      </c>
      <c r="AT152" s="19" t="s">
        <v>158</v>
      </c>
      <c r="AU152" s="19" t="s">
        <v>87</v>
      </c>
      <c r="AY152" s="19" t="s">
        <v>157</v>
      </c>
      <c r="BE152" s="154">
        <f t="shared" si="4"/>
        <v>0</v>
      </c>
      <c r="BF152" s="154">
        <f t="shared" si="5"/>
        <v>0</v>
      </c>
      <c r="BG152" s="154">
        <f t="shared" si="6"/>
        <v>0</v>
      </c>
      <c r="BH152" s="154">
        <f t="shared" si="7"/>
        <v>0</v>
      </c>
      <c r="BI152" s="154">
        <f t="shared" si="8"/>
        <v>0</v>
      </c>
      <c r="BJ152" s="19" t="s">
        <v>87</v>
      </c>
      <c r="BK152" s="155">
        <f t="shared" si="9"/>
        <v>0</v>
      </c>
      <c r="BL152" s="19" t="s">
        <v>162</v>
      </c>
      <c r="BM152" s="19" t="s">
        <v>422</v>
      </c>
    </row>
    <row r="153" spans="2:65" s="1" customFormat="1" ht="38.25" customHeight="1">
      <c r="B153" s="145"/>
      <c r="C153" s="146" t="s">
        <v>293</v>
      </c>
      <c r="D153" s="146" t="s">
        <v>158</v>
      </c>
      <c r="E153" s="147" t="s">
        <v>1207</v>
      </c>
      <c r="F153" s="220" t="s">
        <v>1208</v>
      </c>
      <c r="G153" s="220"/>
      <c r="H153" s="220"/>
      <c r="I153" s="220"/>
      <c r="J153" s="148" t="s">
        <v>166</v>
      </c>
      <c r="K153" s="149">
        <v>5</v>
      </c>
      <c r="L153" s="221"/>
      <c r="M153" s="221"/>
      <c r="N153" s="221">
        <f t="shared" si="0"/>
        <v>0</v>
      </c>
      <c r="O153" s="221"/>
      <c r="P153" s="221"/>
      <c r="Q153" s="221"/>
      <c r="R153" s="150"/>
      <c r="T153" s="151" t="s">
        <v>5</v>
      </c>
      <c r="U153" s="41" t="s">
        <v>42</v>
      </c>
      <c r="V153" s="152">
        <v>0</v>
      </c>
      <c r="W153" s="152">
        <f t="shared" si="1"/>
        <v>0</v>
      </c>
      <c r="X153" s="152">
        <v>0</v>
      </c>
      <c r="Y153" s="152">
        <f t="shared" si="2"/>
        <v>0</v>
      </c>
      <c r="Z153" s="152">
        <v>0</v>
      </c>
      <c r="AA153" s="153">
        <f t="shared" si="3"/>
        <v>0</v>
      </c>
      <c r="AR153" s="19" t="s">
        <v>162</v>
      </c>
      <c r="AT153" s="19" t="s">
        <v>158</v>
      </c>
      <c r="AU153" s="19" t="s">
        <v>87</v>
      </c>
      <c r="AY153" s="19" t="s">
        <v>157</v>
      </c>
      <c r="BE153" s="154">
        <f t="shared" si="4"/>
        <v>0</v>
      </c>
      <c r="BF153" s="154">
        <f t="shared" si="5"/>
        <v>0</v>
      </c>
      <c r="BG153" s="154">
        <f t="shared" si="6"/>
        <v>0</v>
      </c>
      <c r="BH153" s="154">
        <f t="shared" si="7"/>
        <v>0</v>
      </c>
      <c r="BI153" s="154">
        <f t="shared" si="8"/>
        <v>0</v>
      </c>
      <c r="BJ153" s="19" t="s">
        <v>87</v>
      </c>
      <c r="BK153" s="155">
        <f t="shared" si="9"/>
        <v>0</v>
      </c>
      <c r="BL153" s="19" t="s">
        <v>162</v>
      </c>
      <c r="BM153" s="19" t="s">
        <v>430</v>
      </c>
    </row>
    <row r="154" spans="2:65" s="1" customFormat="1" ht="38.25" customHeight="1">
      <c r="B154" s="145"/>
      <c r="C154" s="146" t="s">
        <v>297</v>
      </c>
      <c r="D154" s="146" t="s">
        <v>158</v>
      </c>
      <c r="E154" s="147" t="s">
        <v>1209</v>
      </c>
      <c r="F154" s="220" t="s">
        <v>1210</v>
      </c>
      <c r="G154" s="220"/>
      <c r="H154" s="220"/>
      <c r="I154" s="220"/>
      <c r="J154" s="148" t="s">
        <v>166</v>
      </c>
      <c r="K154" s="149">
        <v>2</v>
      </c>
      <c r="L154" s="221"/>
      <c r="M154" s="221"/>
      <c r="N154" s="221">
        <f t="shared" si="0"/>
        <v>0</v>
      </c>
      <c r="O154" s="221"/>
      <c r="P154" s="221"/>
      <c r="Q154" s="221"/>
      <c r="R154" s="150"/>
      <c r="T154" s="151" t="s">
        <v>5</v>
      </c>
      <c r="U154" s="41" t="s">
        <v>42</v>
      </c>
      <c r="V154" s="152">
        <v>0</v>
      </c>
      <c r="W154" s="152">
        <f t="shared" si="1"/>
        <v>0</v>
      </c>
      <c r="X154" s="152">
        <v>0</v>
      </c>
      <c r="Y154" s="152">
        <f t="shared" si="2"/>
        <v>0</v>
      </c>
      <c r="Z154" s="152">
        <v>0</v>
      </c>
      <c r="AA154" s="153">
        <f t="shared" si="3"/>
        <v>0</v>
      </c>
      <c r="AR154" s="19" t="s">
        <v>162</v>
      </c>
      <c r="AT154" s="19" t="s">
        <v>158</v>
      </c>
      <c r="AU154" s="19" t="s">
        <v>87</v>
      </c>
      <c r="AY154" s="19" t="s">
        <v>157</v>
      </c>
      <c r="BE154" s="154">
        <f t="shared" si="4"/>
        <v>0</v>
      </c>
      <c r="BF154" s="154">
        <f t="shared" si="5"/>
        <v>0</v>
      </c>
      <c r="BG154" s="154">
        <f t="shared" si="6"/>
        <v>0</v>
      </c>
      <c r="BH154" s="154">
        <f t="shared" si="7"/>
        <v>0</v>
      </c>
      <c r="BI154" s="154">
        <f t="shared" si="8"/>
        <v>0</v>
      </c>
      <c r="BJ154" s="19" t="s">
        <v>87</v>
      </c>
      <c r="BK154" s="155">
        <f t="shared" si="9"/>
        <v>0</v>
      </c>
      <c r="BL154" s="19" t="s">
        <v>162</v>
      </c>
      <c r="BM154" s="19" t="s">
        <v>438</v>
      </c>
    </row>
    <row r="155" spans="2:65" s="1" customFormat="1" ht="25.5" customHeight="1">
      <c r="B155" s="145"/>
      <c r="C155" s="146" t="s">
        <v>302</v>
      </c>
      <c r="D155" s="146" t="s">
        <v>158</v>
      </c>
      <c r="E155" s="147" t="s">
        <v>1211</v>
      </c>
      <c r="F155" s="220" t="s">
        <v>1212</v>
      </c>
      <c r="G155" s="220"/>
      <c r="H155" s="220"/>
      <c r="I155" s="220"/>
      <c r="J155" s="148" t="s">
        <v>166</v>
      </c>
      <c r="K155" s="149">
        <v>1</v>
      </c>
      <c r="L155" s="221"/>
      <c r="M155" s="221"/>
      <c r="N155" s="221">
        <f t="shared" si="0"/>
        <v>0</v>
      </c>
      <c r="O155" s="221"/>
      <c r="P155" s="221"/>
      <c r="Q155" s="221"/>
      <c r="R155" s="150"/>
      <c r="T155" s="151" t="s">
        <v>5</v>
      </c>
      <c r="U155" s="41" t="s">
        <v>42</v>
      </c>
      <c r="V155" s="152">
        <v>0</v>
      </c>
      <c r="W155" s="152">
        <f t="shared" si="1"/>
        <v>0</v>
      </c>
      <c r="X155" s="152">
        <v>0</v>
      </c>
      <c r="Y155" s="152">
        <f t="shared" si="2"/>
        <v>0</v>
      </c>
      <c r="Z155" s="152">
        <v>0</v>
      </c>
      <c r="AA155" s="153">
        <f t="shared" si="3"/>
        <v>0</v>
      </c>
      <c r="AR155" s="19" t="s">
        <v>162</v>
      </c>
      <c r="AT155" s="19" t="s">
        <v>158</v>
      </c>
      <c r="AU155" s="19" t="s">
        <v>87</v>
      </c>
      <c r="AY155" s="19" t="s">
        <v>157</v>
      </c>
      <c r="BE155" s="154">
        <f t="shared" si="4"/>
        <v>0</v>
      </c>
      <c r="BF155" s="154">
        <f t="shared" si="5"/>
        <v>0</v>
      </c>
      <c r="BG155" s="154">
        <f t="shared" si="6"/>
        <v>0</v>
      </c>
      <c r="BH155" s="154">
        <f t="shared" si="7"/>
        <v>0</v>
      </c>
      <c r="BI155" s="154">
        <f t="shared" si="8"/>
        <v>0</v>
      </c>
      <c r="BJ155" s="19" t="s">
        <v>87</v>
      </c>
      <c r="BK155" s="155">
        <f t="shared" si="9"/>
        <v>0</v>
      </c>
      <c r="BL155" s="19" t="s">
        <v>162</v>
      </c>
      <c r="BM155" s="19" t="s">
        <v>446</v>
      </c>
    </row>
    <row r="156" spans="2:65" s="1" customFormat="1" ht="51" customHeight="1">
      <c r="B156" s="145"/>
      <c r="C156" s="156" t="s">
        <v>306</v>
      </c>
      <c r="D156" s="156" t="s">
        <v>298</v>
      </c>
      <c r="E156" s="157" t="s">
        <v>1213</v>
      </c>
      <c r="F156" s="222" t="s">
        <v>1214</v>
      </c>
      <c r="G156" s="222"/>
      <c r="H156" s="222"/>
      <c r="I156" s="222"/>
      <c r="J156" s="158" t="s">
        <v>166</v>
      </c>
      <c r="K156" s="159">
        <v>1</v>
      </c>
      <c r="L156" s="223"/>
      <c r="M156" s="223"/>
      <c r="N156" s="223">
        <f t="shared" si="0"/>
        <v>0</v>
      </c>
      <c r="O156" s="221"/>
      <c r="P156" s="221"/>
      <c r="Q156" s="221"/>
      <c r="R156" s="150"/>
      <c r="T156" s="151" t="s">
        <v>5</v>
      </c>
      <c r="U156" s="41" t="s">
        <v>42</v>
      </c>
      <c r="V156" s="152">
        <v>0</v>
      </c>
      <c r="W156" s="152">
        <f t="shared" si="1"/>
        <v>0</v>
      </c>
      <c r="X156" s="152">
        <v>0</v>
      </c>
      <c r="Y156" s="152">
        <f t="shared" si="2"/>
        <v>0</v>
      </c>
      <c r="Z156" s="152">
        <v>0</v>
      </c>
      <c r="AA156" s="153">
        <f t="shared" si="3"/>
        <v>0</v>
      </c>
      <c r="AR156" s="19" t="s">
        <v>189</v>
      </c>
      <c r="AT156" s="19" t="s">
        <v>298</v>
      </c>
      <c r="AU156" s="19" t="s">
        <v>87</v>
      </c>
      <c r="AY156" s="19" t="s">
        <v>157</v>
      </c>
      <c r="BE156" s="154">
        <f t="shared" si="4"/>
        <v>0</v>
      </c>
      <c r="BF156" s="154">
        <f t="shared" si="5"/>
        <v>0</v>
      </c>
      <c r="BG156" s="154">
        <f t="shared" si="6"/>
        <v>0</v>
      </c>
      <c r="BH156" s="154">
        <f t="shared" si="7"/>
        <v>0</v>
      </c>
      <c r="BI156" s="154">
        <f t="shared" si="8"/>
        <v>0</v>
      </c>
      <c r="BJ156" s="19" t="s">
        <v>87</v>
      </c>
      <c r="BK156" s="155">
        <f t="shared" si="9"/>
        <v>0</v>
      </c>
      <c r="BL156" s="19" t="s">
        <v>162</v>
      </c>
      <c r="BM156" s="19" t="s">
        <v>454</v>
      </c>
    </row>
    <row r="157" spans="2:65" s="1" customFormat="1" ht="38.25" customHeight="1">
      <c r="B157" s="145"/>
      <c r="C157" s="146" t="s">
        <v>310</v>
      </c>
      <c r="D157" s="146" t="s">
        <v>158</v>
      </c>
      <c r="E157" s="147" t="s">
        <v>1215</v>
      </c>
      <c r="F157" s="220" t="s">
        <v>1216</v>
      </c>
      <c r="G157" s="220"/>
      <c r="H157" s="220"/>
      <c r="I157" s="220"/>
      <c r="J157" s="148" t="s">
        <v>166</v>
      </c>
      <c r="K157" s="149">
        <v>2</v>
      </c>
      <c r="L157" s="221"/>
      <c r="M157" s="221"/>
      <c r="N157" s="221">
        <f t="shared" si="0"/>
        <v>0</v>
      </c>
      <c r="O157" s="221"/>
      <c r="P157" s="221"/>
      <c r="Q157" s="221"/>
      <c r="R157" s="150"/>
      <c r="T157" s="151" t="s">
        <v>5</v>
      </c>
      <c r="U157" s="41" t="s">
        <v>42</v>
      </c>
      <c r="V157" s="152">
        <v>0</v>
      </c>
      <c r="W157" s="152">
        <f t="shared" si="1"/>
        <v>0</v>
      </c>
      <c r="X157" s="152">
        <v>0</v>
      </c>
      <c r="Y157" s="152">
        <f t="shared" si="2"/>
        <v>0</v>
      </c>
      <c r="Z157" s="152">
        <v>0</v>
      </c>
      <c r="AA157" s="153">
        <f t="shared" si="3"/>
        <v>0</v>
      </c>
      <c r="AR157" s="19" t="s">
        <v>162</v>
      </c>
      <c r="AT157" s="19" t="s">
        <v>158</v>
      </c>
      <c r="AU157" s="19" t="s">
        <v>87</v>
      </c>
      <c r="AY157" s="19" t="s">
        <v>157</v>
      </c>
      <c r="BE157" s="154">
        <f t="shared" si="4"/>
        <v>0</v>
      </c>
      <c r="BF157" s="154">
        <f t="shared" si="5"/>
        <v>0</v>
      </c>
      <c r="BG157" s="154">
        <f t="shared" si="6"/>
        <v>0</v>
      </c>
      <c r="BH157" s="154">
        <f t="shared" si="7"/>
        <v>0</v>
      </c>
      <c r="BI157" s="154">
        <f t="shared" si="8"/>
        <v>0</v>
      </c>
      <c r="BJ157" s="19" t="s">
        <v>87</v>
      </c>
      <c r="BK157" s="155">
        <f t="shared" si="9"/>
        <v>0</v>
      </c>
      <c r="BL157" s="19" t="s">
        <v>162</v>
      </c>
      <c r="BM157" s="19" t="s">
        <v>462</v>
      </c>
    </row>
    <row r="158" spans="2:65" s="1" customFormat="1" ht="51" customHeight="1">
      <c r="B158" s="145"/>
      <c r="C158" s="156" t="s">
        <v>314</v>
      </c>
      <c r="D158" s="156" t="s">
        <v>298</v>
      </c>
      <c r="E158" s="157" t="s">
        <v>1217</v>
      </c>
      <c r="F158" s="222" t="s">
        <v>1218</v>
      </c>
      <c r="G158" s="222"/>
      <c r="H158" s="222"/>
      <c r="I158" s="222"/>
      <c r="J158" s="158" t="s">
        <v>166</v>
      </c>
      <c r="K158" s="159">
        <v>2</v>
      </c>
      <c r="L158" s="223"/>
      <c r="M158" s="223"/>
      <c r="N158" s="223">
        <f t="shared" si="0"/>
        <v>0</v>
      </c>
      <c r="O158" s="221"/>
      <c r="P158" s="221"/>
      <c r="Q158" s="221"/>
      <c r="R158" s="150"/>
      <c r="T158" s="151" t="s">
        <v>5</v>
      </c>
      <c r="U158" s="41" t="s">
        <v>42</v>
      </c>
      <c r="V158" s="152">
        <v>0</v>
      </c>
      <c r="W158" s="152">
        <f t="shared" si="1"/>
        <v>0</v>
      </c>
      <c r="X158" s="152">
        <v>0</v>
      </c>
      <c r="Y158" s="152">
        <f t="shared" si="2"/>
        <v>0</v>
      </c>
      <c r="Z158" s="152">
        <v>0</v>
      </c>
      <c r="AA158" s="153">
        <f t="shared" si="3"/>
        <v>0</v>
      </c>
      <c r="AR158" s="19" t="s">
        <v>189</v>
      </c>
      <c r="AT158" s="19" t="s">
        <v>298</v>
      </c>
      <c r="AU158" s="19" t="s">
        <v>87</v>
      </c>
      <c r="AY158" s="19" t="s">
        <v>157</v>
      </c>
      <c r="BE158" s="154">
        <f t="shared" si="4"/>
        <v>0</v>
      </c>
      <c r="BF158" s="154">
        <f t="shared" si="5"/>
        <v>0</v>
      </c>
      <c r="BG158" s="154">
        <f t="shared" si="6"/>
        <v>0</v>
      </c>
      <c r="BH158" s="154">
        <f t="shared" si="7"/>
        <v>0</v>
      </c>
      <c r="BI158" s="154">
        <f t="shared" si="8"/>
        <v>0</v>
      </c>
      <c r="BJ158" s="19" t="s">
        <v>87</v>
      </c>
      <c r="BK158" s="155">
        <f t="shared" si="9"/>
        <v>0</v>
      </c>
      <c r="BL158" s="19" t="s">
        <v>162</v>
      </c>
      <c r="BM158" s="19" t="s">
        <v>470</v>
      </c>
    </row>
    <row r="159" spans="2:65" s="1" customFormat="1" ht="25.5" customHeight="1">
      <c r="B159" s="145"/>
      <c r="C159" s="146" t="s">
        <v>318</v>
      </c>
      <c r="D159" s="146" t="s">
        <v>158</v>
      </c>
      <c r="E159" s="147" t="s">
        <v>1219</v>
      </c>
      <c r="F159" s="220" t="s">
        <v>1220</v>
      </c>
      <c r="G159" s="220"/>
      <c r="H159" s="220"/>
      <c r="I159" s="220"/>
      <c r="J159" s="148" t="s">
        <v>187</v>
      </c>
      <c r="K159" s="149">
        <v>52.1</v>
      </c>
      <c r="L159" s="221"/>
      <c r="M159" s="221"/>
      <c r="N159" s="221">
        <f t="shared" si="0"/>
        <v>0</v>
      </c>
      <c r="O159" s="221"/>
      <c r="P159" s="221"/>
      <c r="Q159" s="221"/>
      <c r="R159" s="150"/>
      <c r="T159" s="151" t="s">
        <v>5</v>
      </c>
      <c r="U159" s="41" t="s">
        <v>42</v>
      </c>
      <c r="V159" s="152">
        <v>0</v>
      </c>
      <c r="W159" s="152">
        <f t="shared" si="1"/>
        <v>0</v>
      </c>
      <c r="X159" s="152">
        <v>0</v>
      </c>
      <c r="Y159" s="152">
        <f t="shared" si="2"/>
        <v>0</v>
      </c>
      <c r="Z159" s="152">
        <v>0</v>
      </c>
      <c r="AA159" s="153">
        <f t="shared" si="3"/>
        <v>0</v>
      </c>
      <c r="AR159" s="19" t="s">
        <v>162</v>
      </c>
      <c r="AT159" s="19" t="s">
        <v>158</v>
      </c>
      <c r="AU159" s="19" t="s">
        <v>87</v>
      </c>
      <c r="AY159" s="19" t="s">
        <v>157</v>
      </c>
      <c r="BE159" s="154">
        <f t="shared" si="4"/>
        <v>0</v>
      </c>
      <c r="BF159" s="154">
        <f t="shared" si="5"/>
        <v>0</v>
      </c>
      <c r="BG159" s="154">
        <f t="shared" si="6"/>
        <v>0</v>
      </c>
      <c r="BH159" s="154">
        <f t="shared" si="7"/>
        <v>0</v>
      </c>
      <c r="BI159" s="154">
        <f t="shared" si="8"/>
        <v>0</v>
      </c>
      <c r="BJ159" s="19" t="s">
        <v>87</v>
      </c>
      <c r="BK159" s="155">
        <f t="shared" si="9"/>
        <v>0</v>
      </c>
      <c r="BL159" s="19" t="s">
        <v>162</v>
      </c>
      <c r="BM159" s="19" t="s">
        <v>476</v>
      </c>
    </row>
    <row r="160" spans="2:65" s="1" customFormat="1" ht="25.5" customHeight="1">
      <c r="B160" s="145"/>
      <c r="C160" s="146" t="s">
        <v>322</v>
      </c>
      <c r="D160" s="146" t="s">
        <v>158</v>
      </c>
      <c r="E160" s="147" t="s">
        <v>1221</v>
      </c>
      <c r="F160" s="220" t="s">
        <v>1222</v>
      </c>
      <c r="G160" s="220"/>
      <c r="H160" s="220"/>
      <c r="I160" s="220"/>
      <c r="J160" s="148" t="s">
        <v>182</v>
      </c>
      <c r="K160" s="149">
        <v>0.93600000000000005</v>
      </c>
      <c r="L160" s="221"/>
      <c r="M160" s="221"/>
      <c r="N160" s="221">
        <f t="shared" si="0"/>
        <v>0</v>
      </c>
      <c r="O160" s="221"/>
      <c r="P160" s="221"/>
      <c r="Q160" s="221"/>
      <c r="R160" s="150"/>
      <c r="T160" s="151" t="s">
        <v>5</v>
      </c>
      <c r="U160" s="41" t="s">
        <v>42</v>
      </c>
      <c r="V160" s="152">
        <v>0</v>
      </c>
      <c r="W160" s="152">
        <f t="shared" si="1"/>
        <v>0</v>
      </c>
      <c r="X160" s="152">
        <v>0</v>
      </c>
      <c r="Y160" s="152">
        <f t="shared" si="2"/>
        <v>0</v>
      </c>
      <c r="Z160" s="152">
        <v>0</v>
      </c>
      <c r="AA160" s="153">
        <f t="shared" si="3"/>
        <v>0</v>
      </c>
      <c r="AR160" s="19" t="s">
        <v>162</v>
      </c>
      <c r="AT160" s="19" t="s">
        <v>158</v>
      </c>
      <c r="AU160" s="19" t="s">
        <v>87</v>
      </c>
      <c r="AY160" s="19" t="s">
        <v>157</v>
      </c>
      <c r="BE160" s="154">
        <f t="shared" si="4"/>
        <v>0</v>
      </c>
      <c r="BF160" s="154">
        <f t="shared" si="5"/>
        <v>0</v>
      </c>
      <c r="BG160" s="154">
        <f t="shared" si="6"/>
        <v>0</v>
      </c>
      <c r="BH160" s="154">
        <f t="shared" si="7"/>
        <v>0</v>
      </c>
      <c r="BI160" s="154">
        <f t="shared" si="8"/>
        <v>0</v>
      </c>
      <c r="BJ160" s="19" t="s">
        <v>87</v>
      </c>
      <c r="BK160" s="155">
        <f t="shared" si="9"/>
        <v>0</v>
      </c>
      <c r="BL160" s="19" t="s">
        <v>162</v>
      </c>
      <c r="BM160" s="19" t="s">
        <v>484</v>
      </c>
    </row>
    <row r="161" spans="2:65" s="10" customFormat="1" ht="29.85" customHeight="1">
      <c r="B161" s="134"/>
      <c r="C161" s="135"/>
      <c r="D161" s="144" t="s">
        <v>127</v>
      </c>
      <c r="E161" s="144"/>
      <c r="F161" s="144"/>
      <c r="G161" s="144"/>
      <c r="H161" s="144"/>
      <c r="I161" s="144"/>
      <c r="J161" s="144"/>
      <c r="K161" s="144"/>
      <c r="L161" s="144"/>
      <c r="M161" s="144"/>
      <c r="N161" s="207">
        <f>BK161</f>
        <v>0</v>
      </c>
      <c r="O161" s="208"/>
      <c r="P161" s="208"/>
      <c r="Q161" s="208"/>
      <c r="R161" s="137"/>
      <c r="T161" s="138"/>
      <c r="U161" s="135"/>
      <c r="V161" s="135"/>
      <c r="W161" s="139">
        <f>SUM(W162:W183)</f>
        <v>0</v>
      </c>
      <c r="X161" s="135"/>
      <c r="Y161" s="139">
        <f>SUM(Y162:Y183)</f>
        <v>0</v>
      </c>
      <c r="Z161" s="135"/>
      <c r="AA161" s="140">
        <f>SUM(AA162:AA183)</f>
        <v>0</v>
      </c>
      <c r="AR161" s="141" t="s">
        <v>82</v>
      </c>
      <c r="AT161" s="142" t="s">
        <v>74</v>
      </c>
      <c r="AU161" s="142" t="s">
        <v>82</v>
      </c>
      <c r="AY161" s="141" t="s">
        <v>157</v>
      </c>
      <c r="BK161" s="143">
        <f>SUM(BK162:BK183)</f>
        <v>0</v>
      </c>
    </row>
    <row r="162" spans="2:65" s="1" customFormat="1" ht="38.25" customHeight="1">
      <c r="B162" s="145"/>
      <c r="C162" s="146" t="s">
        <v>326</v>
      </c>
      <c r="D162" s="146" t="s">
        <v>158</v>
      </c>
      <c r="E162" s="147" t="s">
        <v>1223</v>
      </c>
      <c r="F162" s="220" t="s">
        <v>1224</v>
      </c>
      <c r="G162" s="220"/>
      <c r="H162" s="220"/>
      <c r="I162" s="220"/>
      <c r="J162" s="148" t="s">
        <v>187</v>
      </c>
      <c r="K162" s="149">
        <v>3.6</v>
      </c>
      <c r="L162" s="221"/>
      <c r="M162" s="221"/>
      <c r="N162" s="221">
        <f t="shared" ref="N162:N183" si="10">ROUND(L162*K162,3)</f>
        <v>0</v>
      </c>
      <c r="O162" s="221"/>
      <c r="P162" s="221"/>
      <c r="Q162" s="221"/>
      <c r="R162" s="150"/>
      <c r="T162" s="151" t="s">
        <v>5</v>
      </c>
      <c r="U162" s="41" t="s">
        <v>42</v>
      </c>
      <c r="V162" s="152">
        <v>0</v>
      </c>
      <c r="W162" s="152">
        <f t="shared" ref="W162:W183" si="11">V162*K162</f>
        <v>0</v>
      </c>
      <c r="X162" s="152">
        <v>0</v>
      </c>
      <c r="Y162" s="152">
        <f t="shared" ref="Y162:Y183" si="12">X162*K162</f>
        <v>0</v>
      </c>
      <c r="Z162" s="152">
        <v>0</v>
      </c>
      <c r="AA162" s="153">
        <f t="shared" ref="AA162:AA183" si="13">Z162*K162</f>
        <v>0</v>
      </c>
      <c r="AR162" s="19" t="s">
        <v>162</v>
      </c>
      <c r="AT162" s="19" t="s">
        <v>158</v>
      </c>
      <c r="AU162" s="19" t="s">
        <v>87</v>
      </c>
      <c r="AY162" s="19" t="s">
        <v>157</v>
      </c>
      <c r="BE162" s="154">
        <f t="shared" ref="BE162:BE183" si="14">IF(U162="základná",N162,0)</f>
        <v>0</v>
      </c>
      <c r="BF162" s="154">
        <f t="shared" ref="BF162:BF183" si="15">IF(U162="znížená",N162,0)</f>
        <v>0</v>
      </c>
      <c r="BG162" s="154">
        <f t="shared" ref="BG162:BG183" si="16">IF(U162="zákl. prenesená",N162,0)</f>
        <v>0</v>
      </c>
      <c r="BH162" s="154">
        <f t="shared" ref="BH162:BH183" si="17">IF(U162="zníž. prenesená",N162,0)</f>
        <v>0</v>
      </c>
      <c r="BI162" s="154">
        <f t="shared" ref="BI162:BI183" si="18">IF(U162="nulová",N162,0)</f>
        <v>0</v>
      </c>
      <c r="BJ162" s="19" t="s">
        <v>87</v>
      </c>
      <c r="BK162" s="155">
        <f t="shared" ref="BK162:BK183" si="19">ROUND(L162*K162,3)</f>
        <v>0</v>
      </c>
      <c r="BL162" s="19" t="s">
        <v>162</v>
      </c>
      <c r="BM162" s="19" t="s">
        <v>490</v>
      </c>
    </row>
    <row r="163" spans="2:65" s="1" customFormat="1" ht="25.5" customHeight="1">
      <c r="B163" s="145"/>
      <c r="C163" s="146" t="s">
        <v>330</v>
      </c>
      <c r="D163" s="146" t="s">
        <v>158</v>
      </c>
      <c r="E163" s="147" t="s">
        <v>1225</v>
      </c>
      <c r="F163" s="220" t="s">
        <v>1226</v>
      </c>
      <c r="G163" s="220"/>
      <c r="H163" s="220"/>
      <c r="I163" s="220"/>
      <c r="J163" s="148" t="s">
        <v>166</v>
      </c>
      <c r="K163" s="149">
        <v>1</v>
      </c>
      <c r="L163" s="221"/>
      <c r="M163" s="221"/>
      <c r="N163" s="221">
        <f t="shared" si="10"/>
        <v>0</v>
      </c>
      <c r="O163" s="221"/>
      <c r="P163" s="221"/>
      <c r="Q163" s="221"/>
      <c r="R163" s="150"/>
      <c r="T163" s="151" t="s">
        <v>5</v>
      </c>
      <c r="U163" s="41" t="s">
        <v>42</v>
      </c>
      <c r="V163" s="152">
        <v>0</v>
      </c>
      <c r="W163" s="152">
        <f t="shared" si="11"/>
        <v>0</v>
      </c>
      <c r="X163" s="152">
        <v>0</v>
      </c>
      <c r="Y163" s="152">
        <f t="shared" si="12"/>
        <v>0</v>
      </c>
      <c r="Z163" s="152">
        <v>0</v>
      </c>
      <c r="AA163" s="153">
        <f t="shared" si="13"/>
        <v>0</v>
      </c>
      <c r="AR163" s="19" t="s">
        <v>162</v>
      </c>
      <c r="AT163" s="19" t="s">
        <v>158</v>
      </c>
      <c r="AU163" s="19" t="s">
        <v>87</v>
      </c>
      <c r="AY163" s="19" t="s">
        <v>157</v>
      </c>
      <c r="BE163" s="154">
        <f t="shared" si="14"/>
        <v>0</v>
      </c>
      <c r="BF163" s="154">
        <f t="shared" si="15"/>
        <v>0</v>
      </c>
      <c r="BG163" s="154">
        <f t="shared" si="16"/>
        <v>0</v>
      </c>
      <c r="BH163" s="154">
        <f t="shared" si="17"/>
        <v>0</v>
      </c>
      <c r="BI163" s="154">
        <f t="shared" si="18"/>
        <v>0</v>
      </c>
      <c r="BJ163" s="19" t="s">
        <v>87</v>
      </c>
      <c r="BK163" s="155">
        <f t="shared" si="19"/>
        <v>0</v>
      </c>
      <c r="BL163" s="19" t="s">
        <v>162</v>
      </c>
      <c r="BM163" s="19" t="s">
        <v>499</v>
      </c>
    </row>
    <row r="164" spans="2:65" s="1" customFormat="1" ht="25.5" customHeight="1">
      <c r="B164" s="145"/>
      <c r="C164" s="146" t="s">
        <v>334</v>
      </c>
      <c r="D164" s="146" t="s">
        <v>158</v>
      </c>
      <c r="E164" s="147" t="s">
        <v>1227</v>
      </c>
      <c r="F164" s="220" t="s">
        <v>1228</v>
      </c>
      <c r="G164" s="220"/>
      <c r="H164" s="220"/>
      <c r="I164" s="220"/>
      <c r="J164" s="148" t="s">
        <v>166</v>
      </c>
      <c r="K164" s="149">
        <v>2</v>
      </c>
      <c r="L164" s="221"/>
      <c r="M164" s="221"/>
      <c r="N164" s="221">
        <f t="shared" si="10"/>
        <v>0</v>
      </c>
      <c r="O164" s="221"/>
      <c r="P164" s="221"/>
      <c r="Q164" s="221"/>
      <c r="R164" s="150"/>
      <c r="T164" s="151" t="s">
        <v>5</v>
      </c>
      <c r="U164" s="41" t="s">
        <v>42</v>
      </c>
      <c r="V164" s="152">
        <v>0</v>
      </c>
      <c r="W164" s="152">
        <f t="shared" si="11"/>
        <v>0</v>
      </c>
      <c r="X164" s="152">
        <v>0</v>
      </c>
      <c r="Y164" s="152">
        <f t="shared" si="12"/>
        <v>0</v>
      </c>
      <c r="Z164" s="152">
        <v>0</v>
      </c>
      <c r="AA164" s="153">
        <f t="shared" si="13"/>
        <v>0</v>
      </c>
      <c r="AR164" s="19" t="s">
        <v>162</v>
      </c>
      <c r="AT164" s="19" t="s">
        <v>158</v>
      </c>
      <c r="AU164" s="19" t="s">
        <v>87</v>
      </c>
      <c r="AY164" s="19" t="s">
        <v>157</v>
      </c>
      <c r="BE164" s="154">
        <f t="shared" si="14"/>
        <v>0</v>
      </c>
      <c r="BF164" s="154">
        <f t="shared" si="15"/>
        <v>0</v>
      </c>
      <c r="BG164" s="154">
        <f t="shared" si="16"/>
        <v>0</v>
      </c>
      <c r="BH164" s="154">
        <f t="shared" si="17"/>
        <v>0</v>
      </c>
      <c r="BI164" s="154">
        <f t="shared" si="18"/>
        <v>0</v>
      </c>
      <c r="BJ164" s="19" t="s">
        <v>87</v>
      </c>
      <c r="BK164" s="155">
        <f t="shared" si="19"/>
        <v>0</v>
      </c>
      <c r="BL164" s="19" t="s">
        <v>162</v>
      </c>
      <c r="BM164" s="19" t="s">
        <v>506</v>
      </c>
    </row>
    <row r="165" spans="2:65" s="1" customFormat="1" ht="25.5" customHeight="1">
      <c r="B165" s="145"/>
      <c r="C165" s="146" t="s">
        <v>338</v>
      </c>
      <c r="D165" s="146" t="s">
        <v>158</v>
      </c>
      <c r="E165" s="147" t="s">
        <v>1229</v>
      </c>
      <c r="F165" s="220" t="s">
        <v>1230</v>
      </c>
      <c r="G165" s="220"/>
      <c r="H165" s="220"/>
      <c r="I165" s="220"/>
      <c r="J165" s="148" t="s">
        <v>187</v>
      </c>
      <c r="K165" s="149">
        <v>21</v>
      </c>
      <c r="L165" s="221"/>
      <c r="M165" s="221"/>
      <c r="N165" s="221">
        <f t="shared" si="10"/>
        <v>0</v>
      </c>
      <c r="O165" s="221"/>
      <c r="P165" s="221"/>
      <c r="Q165" s="221"/>
      <c r="R165" s="150"/>
      <c r="T165" s="151" t="s">
        <v>5</v>
      </c>
      <c r="U165" s="41" t="s">
        <v>42</v>
      </c>
      <c r="V165" s="152">
        <v>0</v>
      </c>
      <c r="W165" s="152">
        <f t="shared" si="11"/>
        <v>0</v>
      </c>
      <c r="X165" s="152">
        <v>0</v>
      </c>
      <c r="Y165" s="152">
        <f t="shared" si="12"/>
        <v>0</v>
      </c>
      <c r="Z165" s="152">
        <v>0</v>
      </c>
      <c r="AA165" s="153">
        <f t="shared" si="13"/>
        <v>0</v>
      </c>
      <c r="AR165" s="19" t="s">
        <v>162</v>
      </c>
      <c r="AT165" s="19" t="s">
        <v>158</v>
      </c>
      <c r="AU165" s="19" t="s">
        <v>87</v>
      </c>
      <c r="AY165" s="19" t="s">
        <v>157</v>
      </c>
      <c r="BE165" s="154">
        <f t="shared" si="14"/>
        <v>0</v>
      </c>
      <c r="BF165" s="154">
        <f t="shared" si="15"/>
        <v>0</v>
      </c>
      <c r="BG165" s="154">
        <f t="shared" si="16"/>
        <v>0</v>
      </c>
      <c r="BH165" s="154">
        <f t="shared" si="17"/>
        <v>0</v>
      </c>
      <c r="BI165" s="154">
        <f t="shared" si="18"/>
        <v>0</v>
      </c>
      <c r="BJ165" s="19" t="s">
        <v>87</v>
      </c>
      <c r="BK165" s="155">
        <f t="shared" si="19"/>
        <v>0</v>
      </c>
      <c r="BL165" s="19" t="s">
        <v>162</v>
      </c>
      <c r="BM165" s="19" t="s">
        <v>515</v>
      </c>
    </row>
    <row r="166" spans="2:65" s="1" customFormat="1" ht="25.5" customHeight="1">
      <c r="B166" s="145"/>
      <c r="C166" s="146" t="s">
        <v>342</v>
      </c>
      <c r="D166" s="146" t="s">
        <v>158</v>
      </c>
      <c r="E166" s="147" t="s">
        <v>1231</v>
      </c>
      <c r="F166" s="220" t="s">
        <v>1232</v>
      </c>
      <c r="G166" s="220"/>
      <c r="H166" s="220"/>
      <c r="I166" s="220"/>
      <c r="J166" s="148" t="s">
        <v>187</v>
      </c>
      <c r="K166" s="149">
        <v>40</v>
      </c>
      <c r="L166" s="221"/>
      <c r="M166" s="221"/>
      <c r="N166" s="221">
        <f t="shared" si="10"/>
        <v>0</v>
      </c>
      <c r="O166" s="221"/>
      <c r="P166" s="221"/>
      <c r="Q166" s="221"/>
      <c r="R166" s="150"/>
      <c r="T166" s="151" t="s">
        <v>5</v>
      </c>
      <c r="U166" s="41" t="s">
        <v>42</v>
      </c>
      <c r="V166" s="152">
        <v>0</v>
      </c>
      <c r="W166" s="152">
        <f t="shared" si="11"/>
        <v>0</v>
      </c>
      <c r="X166" s="152">
        <v>0</v>
      </c>
      <c r="Y166" s="152">
        <f t="shared" si="12"/>
        <v>0</v>
      </c>
      <c r="Z166" s="152">
        <v>0</v>
      </c>
      <c r="AA166" s="153">
        <f t="shared" si="13"/>
        <v>0</v>
      </c>
      <c r="AR166" s="19" t="s">
        <v>162</v>
      </c>
      <c r="AT166" s="19" t="s">
        <v>158</v>
      </c>
      <c r="AU166" s="19" t="s">
        <v>87</v>
      </c>
      <c r="AY166" s="19" t="s">
        <v>157</v>
      </c>
      <c r="BE166" s="154">
        <f t="shared" si="14"/>
        <v>0</v>
      </c>
      <c r="BF166" s="154">
        <f t="shared" si="15"/>
        <v>0</v>
      </c>
      <c r="BG166" s="154">
        <f t="shared" si="16"/>
        <v>0</v>
      </c>
      <c r="BH166" s="154">
        <f t="shared" si="17"/>
        <v>0</v>
      </c>
      <c r="BI166" s="154">
        <f t="shared" si="18"/>
        <v>0</v>
      </c>
      <c r="BJ166" s="19" t="s">
        <v>87</v>
      </c>
      <c r="BK166" s="155">
        <f t="shared" si="19"/>
        <v>0</v>
      </c>
      <c r="BL166" s="19" t="s">
        <v>162</v>
      </c>
      <c r="BM166" s="19" t="s">
        <v>523</v>
      </c>
    </row>
    <row r="167" spans="2:65" s="1" customFormat="1" ht="25.5" customHeight="1">
      <c r="B167" s="145"/>
      <c r="C167" s="146" t="s">
        <v>346</v>
      </c>
      <c r="D167" s="146" t="s">
        <v>158</v>
      </c>
      <c r="E167" s="147" t="s">
        <v>1233</v>
      </c>
      <c r="F167" s="220" t="s">
        <v>1234</v>
      </c>
      <c r="G167" s="220"/>
      <c r="H167" s="220"/>
      <c r="I167" s="220"/>
      <c r="J167" s="148" t="s">
        <v>187</v>
      </c>
      <c r="K167" s="149">
        <v>22</v>
      </c>
      <c r="L167" s="221"/>
      <c r="M167" s="221"/>
      <c r="N167" s="221">
        <f t="shared" si="10"/>
        <v>0</v>
      </c>
      <c r="O167" s="221"/>
      <c r="P167" s="221"/>
      <c r="Q167" s="221"/>
      <c r="R167" s="150"/>
      <c r="T167" s="151" t="s">
        <v>5</v>
      </c>
      <c r="U167" s="41" t="s">
        <v>42</v>
      </c>
      <c r="V167" s="152">
        <v>0</v>
      </c>
      <c r="W167" s="152">
        <f t="shared" si="11"/>
        <v>0</v>
      </c>
      <c r="X167" s="152">
        <v>0</v>
      </c>
      <c r="Y167" s="152">
        <f t="shared" si="12"/>
        <v>0</v>
      </c>
      <c r="Z167" s="152">
        <v>0</v>
      </c>
      <c r="AA167" s="153">
        <f t="shared" si="13"/>
        <v>0</v>
      </c>
      <c r="AR167" s="19" t="s">
        <v>162</v>
      </c>
      <c r="AT167" s="19" t="s">
        <v>158</v>
      </c>
      <c r="AU167" s="19" t="s">
        <v>87</v>
      </c>
      <c r="AY167" s="19" t="s">
        <v>157</v>
      </c>
      <c r="BE167" s="154">
        <f t="shared" si="14"/>
        <v>0</v>
      </c>
      <c r="BF167" s="154">
        <f t="shared" si="15"/>
        <v>0</v>
      </c>
      <c r="BG167" s="154">
        <f t="shared" si="16"/>
        <v>0</v>
      </c>
      <c r="BH167" s="154">
        <f t="shared" si="17"/>
        <v>0</v>
      </c>
      <c r="BI167" s="154">
        <f t="shared" si="18"/>
        <v>0</v>
      </c>
      <c r="BJ167" s="19" t="s">
        <v>87</v>
      </c>
      <c r="BK167" s="155">
        <f t="shared" si="19"/>
        <v>0</v>
      </c>
      <c r="BL167" s="19" t="s">
        <v>162</v>
      </c>
      <c r="BM167" s="19" t="s">
        <v>531</v>
      </c>
    </row>
    <row r="168" spans="2:65" s="1" customFormat="1" ht="38.25" customHeight="1">
      <c r="B168" s="145"/>
      <c r="C168" s="146" t="s">
        <v>350</v>
      </c>
      <c r="D168" s="146" t="s">
        <v>158</v>
      </c>
      <c r="E168" s="147" t="s">
        <v>1235</v>
      </c>
      <c r="F168" s="220" t="s">
        <v>1236</v>
      </c>
      <c r="G168" s="220"/>
      <c r="H168" s="220"/>
      <c r="I168" s="220"/>
      <c r="J168" s="148" t="s">
        <v>166</v>
      </c>
      <c r="K168" s="149">
        <v>2</v>
      </c>
      <c r="L168" s="221"/>
      <c r="M168" s="221"/>
      <c r="N168" s="221">
        <f t="shared" si="10"/>
        <v>0</v>
      </c>
      <c r="O168" s="221"/>
      <c r="P168" s="221"/>
      <c r="Q168" s="221"/>
      <c r="R168" s="150"/>
      <c r="T168" s="151" t="s">
        <v>5</v>
      </c>
      <c r="U168" s="41" t="s">
        <v>42</v>
      </c>
      <c r="V168" s="152">
        <v>0</v>
      </c>
      <c r="W168" s="152">
        <f t="shared" si="11"/>
        <v>0</v>
      </c>
      <c r="X168" s="152">
        <v>0</v>
      </c>
      <c r="Y168" s="152">
        <f t="shared" si="12"/>
        <v>0</v>
      </c>
      <c r="Z168" s="152">
        <v>0</v>
      </c>
      <c r="AA168" s="153">
        <f t="shared" si="13"/>
        <v>0</v>
      </c>
      <c r="AR168" s="19" t="s">
        <v>162</v>
      </c>
      <c r="AT168" s="19" t="s">
        <v>158</v>
      </c>
      <c r="AU168" s="19" t="s">
        <v>87</v>
      </c>
      <c r="AY168" s="19" t="s">
        <v>157</v>
      </c>
      <c r="BE168" s="154">
        <f t="shared" si="14"/>
        <v>0</v>
      </c>
      <c r="BF168" s="154">
        <f t="shared" si="15"/>
        <v>0</v>
      </c>
      <c r="BG168" s="154">
        <f t="shared" si="16"/>
        <v>0</v>
      </c>
      <c r="BH168" s="154">
        <f t="shared" si="17"/>
        <v>0</v>
      </c>
      <c r="BI168" s="154">
        <f t="shared" si="18"/>
        <v>0</v>
      </c>
      <c r="BJ168" s="19" t="s">
        <v>87</v>
      </c>
      <c r="BK168" s="155">
        <f t="shared" si="19"/>
        <v>0</v>
      </c>
      <c r="BL168" s="19" t="s">
        <v>162</v>
      </c>
      <c r="BM168" s="19" t="s">
        <v>539</v>
      </c>
    </row>
    <row r="169" spans="2:65" s="1" customFormat="1" ht="38.25" customHeight="1">
      <c r="B169" s="145"/>
      <c r="C169" s="146" t="s">
        <v>354</v>
      </c>
      <c r="D169" s="146" t="s">
        <v>158</v>
      </c>
      <c r="E169" s="147" t="s">
        <v>1237</v>
      </c>
      <c r="F169" s="220" t="s">
        <v>1238</v>
      </c>
      <c r="G169" s="220"/>
      <c r="H169" s="220"/>
      <c r="I169" s="220"/>
      <c r="J169" s="148" t="s">
        <v>1239</v>
      </c>
      <c r="K169" s="149">
        <v>8</v>
      </c>
      <c r="L169" s="221"/>
      <c r="M169" s="221"/>
      <c r="N169" s="221">
        <f t="shared" si="10"/>
        <v>0</v>
      </c>
      <c r="O169" s="221"/>
      <c r="P169" s="221"/>
      <c r="Q169" s="221"/>
      <c r="R169" s="150"/>
      <c r="T169" s="151" t="s">
        <v>5</v>
      </c>
      <c r="U169" s="41" t="s">
        <v>42</v>
      </c>
      <c r="V169" s="152">
        <v>0</v>
      </c>
      <c r="W169" s="152">
        <f t="shared" si="11"/>
        <v>0</v>
      </c>
      <c r="X169" s="152">
        <v>0</v>
      </c>
      <c r="Y169" s="152">
        <f t="shared" si="12"/>
        <v>0</v>
      </c>
      <c r="Z169" s="152">
        <v>0</v>
      </c>
      <c r="AA169" s="153">
        <f t="shared" si="13"/>
        <v>0</v>
      </c>
      <c r="AR169" s="19" t="s">
        <v>162</v>
      </c>
      <c r="AT169" s="19" t="s">
        <v>158</v>
      </c>
      <c r="AU169" s="19" t="s">
        <v>87</v>
      </c>
      <c r="AY169" s="19" t="s">
        <v>157</v>
      </c>
      <c r="BE169" s="154">
        <f t="shared" si="14"/>
        <v>0</v>
      </c>
      <c r="BF169" s="154">
        <f t="shared" si="15"/>
        <v>0</v>
      </c>
      <c r="BG169" s="154">
        <f t="shared" si="16"/>
        <v>0</v>
      </c>
      <c r="BH169" s="154">
        <f t="shared" si="17"/>
        <v>0</v>
      </c>
      <c r="BI169" s="154">
        <f t="shared" si="18"/>
        <v>0</v>
      </c>
      <c r="BJ169" s="19" t="s">
        <v>87</v>
      </c>
      <c r="BK169" s="155">
        <f t="shared" si="19"/>
        <v>0</v>
      </c>
      <c r="BL169" s="19" t="s">
        <v>162</v>
      </c>
      <c r="BM169" s="19" t="s">
        <v>547</v>
      </c>
    </row>
    <row r="170" spans="2:65" s="1" customFormat="1" ht="25.5" customHeight="1">
      <c r="B170" s="145"/>
      <c r="C170" s="146" t="s">
        <v>358</v>
      </c>
      <c r="D170" s="146" t="s">
        <v>158</v>
      </c>
      <c r="E170" s="147" t="s">
        <v>1240</v>
      </c>
      <c r="F170" s="220" t="s">
        <v>1241</v>
      </c>
      <c r="G170" s="220"/>
      <c r="H170" s="220"/>
      <c r="I170" s="220"/>
      <c r="J170" s="148" t="s">
        <v>166</v>
      </c>
      <c r="K170" s="149">
        <v>12</v>
      </c>
      <c r="L170" s="221"/>
      <c r="M170" s="221"/>
      <c r="N170" s="221">
        <f t="shared" si="10"/>
        <v>0</v>
      </c>
      <c r="O170" s="221"/>
      <c r="P170" s="221"/>
      <c r="Q170" s="221"/>
      <c r="R170" s="150"/>
      <c r="T170" s="151" t="s">
        <v>5</v>
      </c>
      <c r="U170" s="41" t="s">
        <v>42</v>
      </c>
      <c r="V170" s="152">
        <v>0</v>
      </c>
      <c r="W170" s="152">
        <f t="shared" si="11"/>
        <v>0</v>
      </c>
      <c r="X170" s="152">
        <v>0</v>
      </c>
      <c r="Y170" s="152">
        <f t="shared" si="12"/>
        <v>0</v>
      </c>
      <c r="Z170" s="152">
        <v>0</v>
      </c>
      <c r="AA170" s="153">
        <f t="shared" si="13"/>
        <v>0</v>
      </c>
      <c r="AR170" s="19" t="s">
        <v>162</v>
      </c>
      <c r="AT170" s="19" t="s">
        <v>158</v>
      </c>
      <c r="AU170" s="19" t="s">
        <v>87</v>
      </c>
      <c r="AY170" s="19" t="s">
        <v>157</v>
      </c>
      <c r="BE170" s="154">
        <f t="shared" si="14"/>
        <v>0</v>
      </c>
      <c r="BF170" s="154">
        <f t="shared" si="15"/>
        <v>0</v>
      </c>
      <c r="BG170" s="154">
        <f t="shared" si="16"/>
        <v>0</v>
      </c>
      <c r="BH170" s="154">
        <f t="shared" si="17"/>
        <v>0</v>
      </c>
      <c r="BI170" s="154">
        <f t="shared" si="18"/>
        <v>0</v>
      </c>
      <c r="BJ170" s="19" t="s">
        <v>87</v>
      </c>
      <c r="BK170" s="155">
        <f t="shared" si="19"/>
        <v>0</v>
      </c>
      <c r="BL170" s="19" t="s">
        <v>162</v>
      </c>
      <c r="BM170" s="19" t="s">
        <v>555</v>
      </c>
    </row>
    <row r="171" spans="2:65" s="1" customFormat="1" ht="38.25" customHeight="1">
      <c r="B171" s="145"/>
      <c r="C171" s="156" t="s">
        <v>362</v>
      </c>
      <c r="D171" s="156" t="s">
        <v>298</v>
      </c>
      <c r="E171" s="157" t="s">
        <v>1242</v>
      </c>
      <c r="F171" s="222" t="s">
        <v>1243</v>
      </c>
      <c r="G171" s="222"/>
      <c r="H171" s="222"/>
      <c r="I171" s="222"/>
      <c r="J171" s="158" t="s">
        <v>166</v>
      </c>
      <c r="K171" s="159">
        <v>12</v>
      </c>
      <c r="L171" s="223"/>
      <c r="M171" s="223"/>
      <c r="N171" s="223">
        <f t="shared" si="10"/>
        <v>0</v>
      </c>
      <c r="O171" s="221"/>
      <c r="P171" s="221"/>
      <c r="Q171" s="221"/>
      <c r="R171" s="150"/>
      <c r="T171" s="151" t="s">
        <v>5</v>
      </c>
      <c r="U171" s="41" t="s">
        <v>42</v>
      </c>
      <c r="V171" s="152">
        <v>0</v>
      </c>
      <c r="W171" s="152">
        <f t="shared" si="11"/>
        <v>0</v>
      </c>
      <c r="X171" s="152">
        <v>0</v>
      </c>
      <c r="Y171" s="152">
        <f t="shared" si="12"/>
        <v>0</v>
      </c>
      <c r="Z171" s="152">
        <v>0</v>
      </c>
      <c r="AA171" s="153">
        <f t="shared" si="13"/>
        <v>0</v>
      </c>
      <c r="AR171" s="19" t="s">
        <v>189</v>
      </c>
      <c r="AT171" s="19" t="s">
        <v>298</v>
      </c>
      <c r="AU171" s="19" t="s">
        <v>87</v>
      </c>
      <c r="AY171" s="19" t="s">
        <v>157</v>
      </c>
      <c r="BE171" s="154">
        <f t="shared" si="14"/>
        <v>0</v>
      </c>
      <c r="BF171" s="154">
        <f t="shared" si="15"/>
        <v>0</v>
      </c>
      <c r="BG171" s="154">
        <f t="shared" si="16"/>
        <v>0</v>
      </c>
      <c r="BH171" s="154">
        <f t="shared" si="17"/>
        <v>0</v>
      </c>
      <c r="BI171" s="154">
        <f t="shared" si="18"/>
        <v>0</v>
      </c>
      <c r="BJ171" s="19" t="s">
        <v>87</v>
      </c>
      <c r="BK171" s="155">
        <f t="shared" si="19"/>
        <v>0</v>
      </c>
      <c r="BL171" s="19" t="s">
        <v>162</v>
      </c>
      <c r="BM171" s="19" t="s">
        <v>563</v>
      </c>
    </row>
    <row r="172" spans="2:65" s="1" customFormat="1" ht="25.5" customHeight="1">
      <c r="B172" s="145"/>
      <c r="C172" s="146" t="s">
        <v>366</v>
      </c>
      <c r="D172" s="146" t="s">
        <v>158</v>
      </c>
      <c r="E172" s="147" t="s">
        <v>1244</v>
      </c>
      <c r="F172" s="220" t="s">
        <v>1245</v>
      </c>
      <c r="G172" s="220"/>
      <c r="H172" s="220"/>
      <c r="I172" s="220"/>
      <c r="J172" s="148" t="s">
        <v>166</v>
      </c>
      <c r="K172" s="149">
        <v>1</v>
      </c>
      <c r="L172" s="221"/>
      <c r="M172" s="221"/>
      <c r="N172" s="221">
        <f t="shared" si="10"/>
        <v>0</v>
      </c>
      <c r="O172" s="221"/>
      <c r="P172" s="221"/>
      <c r="Q172" s="221"/>
      <c r="R172" s="150"/>
      <c r="T172" s="151" t="s">
        <v>5</v>
      </c>
      <c r="U172" s="41" t="s">
        <v>42</v>
      </c>
      <c r="V172" s="152">
        <v>0</v>
      </c>
      <c r="W172" s="152">
        <f t="shared" si="11"/>
        <v>0</v>
      </c>
      <c r="X172" s="152">
        <v>0</v>
      </c>
      <c r="Y172" s="152">
        <f t="shared" si="12"/>
        <v>0</v>
      </c>
      <c r="Z172" s="152">
        <v>0</v>
      </c>
      <c r="AA172" s="153">
        <f t="shared" si="13"/>
        <v>0</v>
      </c>
      <c r="AR172" s="19" t="s">
        <v>162</v>
      </c>
      <c r="AT172" s="19" t="s">
        <v>158</v>
      </c>
      <c r="AU172" s="19" t="s">
        <v>87</v>
      </c>
      <c r="AY172" s="19" t="s">
        <v>157</v>
      </c>
      <c r="BE172" s="154">
        <f t="shared" si="14"/>
        <v>0</v>
      </c>
      <c r="BF172" s="154">
        <f t="shared" si="15"/>
        <v>0</v>
      </c>
      <c r="BG172" s="154">
        <f t="shared" si="16"/>
        <v>0</v>
      </c>
      <c r="BH172" s="154">
        <f t="shared" si="17"/>
        <v>0</v>
      </c>
      <c r="BI172" s="154">
        <f t="shared" si="18"/>
        <v>0</v>
      </c>
      <c r="BJ172" s="19" t="s">
        <v>87</v>
      </c>
      <c r="BK172" s="155">
        <f t="shared" si="19"/>
        <v>0</v>
      </c>
      <c r="BL172" s="19" t="s">
        <v>162</v>
      </c>
      <c r="BM172" s="19" t="s">
        <v>571</v>
      </c>
    </row>
    <row r="173" spans="2:65" s="1" customFormat="1" ht="38.25" customHeight="1">
      <c r="B173" s="145"/>
      <c r="C173" s="156" t="s">
        <v>370</v>
      </c>
      <c r="D173" s="156" t="s">
        <v>298</v>
      </c>
      <c r="E173" s="157" t="s">
        <v>1246</v>
      </c>
      <c r="F173" s="222" t="s">
        <v>1247</v>
      </c>
      <c r="G173" s="222"/>
      <c r="H173" s="222"/>
      <c r="I173" s="222"/>
      <c r="J173" s="158" t="s">
        <v>166</v>
      </c>
      <c r="K173" s="159">
        <v>1</v>
      </c>
      <c r="L173" s="223"/>
      <c r="M173" s="223"/>
      <c r="N173" s="223">
        <f t="shared" si="10"/>
        <v>0</v>
      </c>
      <c r="O173" s="221"/>
      <c r="P173" s="221"/>
      <c r="Q173" s="221"/>
      <c r="R173" s="150"/>
      <c r="T173" s="151" t="s">
        <v>5</v>
      </c>
      <c r="U173" s="41" t="s">
        <v>42</v>
      </c>
      <c r="V173" s="152">
        <v>0</v>
      </c>
      <c r="W173" s="152">
        <f t="shared" si="11"/>
        <v>0</v>
      </c>
      <c r="X173" s="152">
        <v>0</v>
      </c>
      <c r="Y173" s="152">
        <f t="shared" si="12"/>
        <v>0</v>
      </c>
      <c r="Z173" s="152">
        <v>0</v>
      </c>
      <c r="AA173" s="153">
        <f t="shared" si="13"/>
        <v>0</v>
      </c>
      <c r="AR173" s="19" t="s">
        <v>189</v>
      </c>
      <c r="AT173" s="19" t="s">
        <v>298</v>
      </c>
      <c r="AU173" s="19" t="s">
        <v>87</v>
      </c>
      <c r="AY173" s="19" t="s">
        <v>157</v>
      </c>
      <c r="BE173" s="154">
        <f t="shared" si="14"/>
        <v>0</v>
      </c>
      <c r="BF173" s="154">
        <f t="shared" si="15"/>
        <v>0</v>
      </c>
      <c r="BG173" s="154">
        <f t="shared" si="16"/>
        <v>0</v>
      </c>
      <c r="BH173" s="154">
        <f t="shared" si="17"/>
        <v>0</v>
      </c>
      <c r="BI173" s="154">
        <f t="shared" si="18"/>
        <v>0</v>
      </c>
      <c r="BJ173" s="19" t="s">
        <v>87</v>
      </c>
      <c r="BK173" s="155">
        <f t="shared" si="19"/>
        <v>0</v>
      </c>
      <c r="BL173" s="19" t="s">
        <v>162</v>
      </c>
      <c r="BM173" s="19" t="s">
        <v>579</v>
      </c>
    </row>
    <row r="174" spans="2:65" s="1" customFormat="1" ht="25.5" customHeight="1">
      <c r="B174" s="145"/>
      <c r="C174" s="146" t="s">
        <v>374</v>
      </c>
      <c r="D174" s="146" t="s">
        <v>158</v>
      </c>
      <c r="E174" s="147" t="s">
        <v>1248</v>
      </c>
      <c r="F174" s="220" t="s">
        <v>1249</v>
      </c>
      <c r="G174" s="220"/>
      <c r="H174" s="220"/>
      <c r="I174" s="220"/>
      <c r="J174" s="148" t="s">
        <v>166</v>
      </c>
      <c r="K174" s="149">
        <v>1</v>
      </c>
      <c r="L174" s="221"/>
      <c r="M174" s="221"/>
      <c r="N174" s="221">
        <f t="shared" si="10"/>
        <v>0</v>
      </c>
      <c r="O174" s="221"/>
      <c r="P174" s="221"/>
      <c r="Q174" s="221"/>
      <c r="R174" s="150"/>
      <c r="T174" s="151" t="s">
        <v>5</v>
      </c>
      <c r="U174" s="41" t="s">
        <v>42</v>
      </c>
      <c r="V174" s="152">
        <v>0</v>
      </c>
      <c r="W174" s="152">
        <f t="shared" si="11"/>
        <v>0</v>
      </c>
      <c r="X174" s="152">
        <v>0</v>
      </c>
      <c r="Y174" s="152">
        <f t="shared" si="12"/>
        <v>0</v>
      </c>
      <c r="Z174" s="152">
        <v>0</v>
      </c>
      <c r="AA174" s="153">
        <f t="shared" si="13"/>
        <v>0</v>
      </c>
      <c r="AR174" s="19" t="s">
        <v>162</v>
      </c>
      <c r="AT174" s="19" t="s">
        <v>158</v>
      </c>
      <c r="AU174" s="19" t="s">
        <v>87</v>
      </c>
      <c r="AY174" s="19" t="s">
        <v>157</v>
      </c>
      <c r="BE174" s="154">
        <f t="shared" si="14"/>
        <v>0</v>
      </c>
      <c r="BF174" s="154">
        <f t="shared" si="15"/>
        <v>0</v>
      </c>
      <c r="BG174" s="154">
        <f t="shared" si="16"/>
        <v>0</v>
      </c>
      <c r="BH174" s="154">
        <f t="shared" si="17"/>
        <v>0</v>
      </c>
      <c r="BI174" s="154">
        <f t="shared" si="18"/>
        <v>0</v>
      </c>
      <c r="BJ174" s="19" t="s">
        <v>87</v>
      </c>
      <c r="BK174" s="155">
        <f t="shared" si="19"/>
        <v>0</v>
      </c>
      <c r="BL174" s="19" t="s">
        <v>162</v>
      </c>
      <c r="BM174" s="19" t="s">
        <v>587</v>
      </c>
    </row>
    <row r="175" spans="2:65" s="1" customFormat="1" ht="38.25" customHeight="1">
      <c r="B175" s="145"/>
      <c r="C175" s="156" t="s">
        <v>378</v>
      </c>
      <c r="D175" s="156" t="s">
        <v>298</v>
      </c>
      <c r="E175" s="157" t="s">
        <v>1250</v>
      </c>
      <c r="F175" s="222" t="s">
        <v>1251</v>
      </c>
      <c r="G175" s="222"/>
      <c r="H175" s="222"/>
      <c r="I175" s="222"/>
      <c r="J175" s="158" t="s">
        <v>166</v>
      </c>
      <c r="K175" s="159">
        <v>1</v>
      </c>
      <c r="L175" s="223"/>
      <c r="M175" s="223"/>
      <c r="N175" s="223">
        <f t="shared" si="10"/>
        <v>0</v>
      </c>
      <c r="O175" s="221"/>
      <c r="P175" s="221"/>
      <c r="Q175" s="221"/>
      <c r="R175" s="150"/>
      <c r="T175" s="151" t="s">
        <v>5</v>
      </c>
      <c r="U175" s="41" t="s">
        <v>42</v>
      </c>
      <c r="V175" s="152">
        <v>0</v>
      </c>
      <c r="W175" s="152">
        <f t="shared" si="11"/>
        <v>0</v>
      </c>
      <c r="X175" s="152">
        <v>0</v>
      </c>
      <c r="Y175" s="152">
        <f t="shared" si="12"/>
        <v>0</v>
      </c>
      <c r="Z175" s="152">
        <v>0</v>
      </c>
      <c r="AA175" s="153">
        <f t="shared" si="13"/>
        <v>0</v>
      </c>
      <c r="AR175" s="19" t="s">
        <v>189</v>
      </c>
      <c r="AT175" s="19" t="s">
        <v>298</v>
      </c>
      <c r="AU175" s="19" t="s">
        <v>87</v>
      </c>
      <c r="AY175" s="19" t="s">
        <v>157</v>
      </c>
      <c r="BE175" s="154">
        <f t="shared" si="14"/>
        <v>0</v>
      </c>
      <c r="BF175" s="154">
        <f t="shared" si="15"/>
        <v>0</v>
      </c>
      <c r="BG175" s="154">
        <f t="shared" si="16"/>
        <v>0</v>
      </c>
      <c r="BH175" s="154">
        <f t="shared" si="17"/>
        <v>0</v>
      </c>
      <c r="BI175" s="154">
        <f t="shared" si="18"/>
        <v>0</v>
      </c>
      <c r="BJ175" s="19" t="s">
        <v>87</v>
      </c>
      <c r="BK175" s="155">
        <f t="shared" si="19"/>
        <v>0</v>
      </c>
      <c r="BL175" s="19" t="s">
        <v>162</v>
      </c>
      <c r="BM175" s="19" t="s">
        <v>595</v>
      </c>
    </row>
    <row r="176" spans="2:65" s="1" customFormat="1" ht="25.5" customHeight="1">
      <c r="B176" s="145"/>
      <c r="C176" s="146" t="s">
        <v>382</v>
      </c>
      <c r="D176" s="146" t="s">
        <v>158</v>
      </c>
      <c r="E176" s="147" t="s">
        <v>1252</v>
      </c>
      <c r="F176" s="220" t="s">
        <v>1253</v>
      </c>
      <c r="G176" s="220"/>
      <c r="H176" s="220"/>
      <c r="I176" s="220"/>
      <c r="J176" s="148" t="s">
        <v>166</v>
      </c>
      <c r="K176" s="149">
        <v>14</v>
      </c>
      <c r="L176" s="221"/>
      <c r="M176" s="221"/>
      <c r="N176" s="221">
        <f t="shared" si="10"/>
        <v>0</v>
      </c>
      <c r="O176" s="221"/>
      <c r="P176" s="221"/>
      <c r="Q176" s="221"/>
      <c r="R176" s="150"/>
      <c r="T176" s="151" t="s">
        <v>5</v>
      </c>
      <c r="U176" s="41" t="s">
        <v>42</v>
      </c>
      <c r="V176" s="152">
        <v>0</v>
      </c>
      <c r="W176" s="152">
        <f t="shared" si="11"/>
        <v>0</v>
      </c>
      <c r="X176" s="152">
        <v>0</v>
      </c>
      <c r="Y176" s="152">
        <f t="shared" si="12"/>
        <v>0</v>
      </c>
      <c r="Z176" s="152">
        <v>0</v>
      </c>
      <c r="AA176" s="153">
        <f t="shared" si="13"/>
        <v>0</v>
      </c>
      <c r="AR176" s="19" t="s">
        <v>162</v>
      </c>
      <c r="AT176" s="19" t="s">
        <v>158</v>
      </c>
      <c r="AU176" s="19" t="s">
        <v>87</v>
      </c>
      <c r="AY176" s="19" t="s">
        <v>157</v>
      </c>
      <c r="BE176" s="154">
        <f t="shared" si="14"/>
        <v>0</v>
      </c>
      <c r="BF176" s="154">
        <f t="shared" si="15"/>
        <v>0</v>
      </c>
      <c r="BG176" s="154">
        <f t="shared" si="16"/>
        <v>0</v>
      </c>
      <c r="BH176" s="154">
        <f t="shared" si="17"/>
        <v>0</v>
      </c>
      <c r="BI176" s="154">
        <f t="shared" si="18"/>
        <v>0</v>
      </c>
      <c r="BJ176" s="19" t="s">
        <v>87</v>
      </c>
      <c r="BK176" s="155">
        <f t="shared" si="19"/>
        <v>0</v>
      </c>
      <c r="BL176" s="19" t="s">
        <v>162</v>
      </c>
      <c r="BM176" s="19" t="s">
        <v>603</v>
      </c>
    </row>
    <row r="177" spans="2:65" s="1" customFormat="1" ht="38.25" customHeight="1">
      <c r="B177" s="145"/>
      <c r="C177" s="156" t="s">
        <v>386</v>
      </c>
      <c r="D177" s="156" t="s">
        <v>298</v>
      </c>
      <c r="E177" s="157" t="s">
        <v>1254</v>
      </c>
      <c r="F177" s="222" t="s">
        <v>1255</v>
      </c>
      <c r="G177" s="222"/>
      <c r="H177" s="222"/>
      <c r="I177" s="222"/>
      <c r="J177" s="158" t="s">
        <v>166</v>
      </c>
      <c r="K177" s="159">
        <v>12</v>
      </c>
      <c r="L177" s="223"/>
      <c r="M177" s="223"/>
      <c r="N177" s="223">
        <f t="shared" si="10"/>
        <v>0</v>
      </c>
      <c r="O177" s="221"/>
      <c r="P177" s="221"/>
      <c r="Q177" s="221"/>
      <c r="R177" s="150"/>
      <c r="T177" s="151" t="s">
        <v>5</v>
      </c>
      <c r="U177" s="41" t="s">
        <v>42</v>
      </c>
      <c r="V177" s="152">
        <v>0</v>
      </c>
      <c r="W177" s="152">
        <f t="shared" si="11"/>
        <v>0</v>
      </c>
      <c r="X177" s="152">
        <v>0</v>
      </c>
      <c r="Y177" s="152">
        <f t="shared" si="12"/>
        <v>0</v>
      </c>
      <c r="Z177" s="152">
        <v>0</v>
      </c>
      <c r="AA177" s="153">
        <f t="shared" si="13"/>
        <v>0</v>
      </c>
      <c r="AR177" s="19" t="s">
        <v>189</v>
      </c>
      <c r="AT177" s="19" t="s">
        <v>298</v>
      </c>
      <c r="AU177" s="19" t="s">
        <v>87</v>
      </c>
      <c r="AY177" s="19" t="s">
        <v>157</v>
      </c>
      <c r="BE177" s="154">
        <f t="shared" si="14"/>
        <v>0</v>
      </c>
      <c r="BF177" s="154">
        <f t="shared" si="15"/>
        <v>0</v>
      </c>
      <c r="BG177" s="154">
        <f t="shared" si="16"/>
        <v>0</v>
      </c>
      <c r="BH177" s="154">
        <f t="shared" si="17"/>
        <v>0</v>
      </c>
      <c r="BI177" s="154">
        <f t="shared" si="18"/>
        <v>0</v>
      </c>
      <c r="BJ177" s="19" t="s">
        <v>87</v>
      </c>
      <c r="BK177" s="155">
        <f t="shared" si="19"/>
        <v>0</v>
      </c>
      <c r="BL177" s="19" t="s">
        <v>162</v>
      </c>
      <c r="BM177" s="19" t="s">
        <v>611</v>
      </c>
    </row>
    <row r="178" spans="2:65" s="1" customFormat="1" ht="38.25" customHeight="1">
      <c r="B178" s="145"/>
      <c r="C178" s="156" t="s">
        <v>390</v>
      </c>
      <c r="D178" s="156" t="s">
        <v>298</v>
      </c>
      <c r="E178" s="157" t="s">
        <v>1256</v>
      </c>
      <c r="F178" s="222" t="s">
        <v>1257</v>
      </c>
      <c r="G178" s="222"/>
      <c r="H178" s="222"/>
      <c r="I178" s="222"/>
      <c r="J178" s="158" t="s">
        <v>166</v>
      </c>
      <c r="K178" s="159">
        <v>2</v>
      </c>
      <c r="L178" s="223"/>
      <c r="M178" s="223"/>
      <c r="N178" s="223">
        <f t="shared" si="10"/>
        <v>0</v>
      </c>
      <c r="O178" s="221"/>
      <c r="P178" s="221"/>
      <c r="Q178" s="221"/>
      <c r="R178" s="150"/>
      <c r="T178" s="151" t="s">
        <v>5</v>
      </c>
      <c r="U178" s="41" t="s">
        <v>42</v>
      </c>
      <c r="V178" s="152">
        <v>0</v>
      </c>
      <c r="W178" s="152">
        <f t="shared" si="11"/>
        <v>0</v>
      </c>
      <c r="X178" s="152">
        <v>0</v>
      </c>
      <c r="Y178" s="152">
        <f t="shared" si="12"/>
        <v>0</v>
      </c>
      <c r="Z178" s="152">
        <v>0</v>
      </c>
      <c r="AA178" s="153">
        <f t="shared" si="13"/>
        <v>0</v>
      </c>
      <c r="AR178" s="19" t="s">
        <v>189</v>
      </c>
      <c r="AT178" s="19" t="s">
        <v>298</v>
      </c>
      <c r="AU178" s="19" t="s">
        <v>87</v>
      </c>
      <c r="AY178" s="19" t="s">
        <v>157</v>
      </c>
      <c r="BE178" s="154">
        <f t="shared" si="14"/>
        <v>0</v>
      </c>
      <c r="BF178" s="154">
        <f t="shared" si="15"/>
        <v>0</v>
      </c>
      <c r="BG178" s="154">
        <f t="shared" si="16"/>
        <v>0</v>
      </c>
      <c r="BH178" s="154">
        <f t="shared" si="17"/>
        <v>0</v>
      </c>
      <c r="BI178" s="154">
        <f t="shared" si="18"/>
        <v>0</v>
      </c>
      <c r="BJ178" s="19" t="s">
        <v>87</v>
      </c>
      <c r="BK178" s="155">
        <f t="shared" si="19"/>
        <v>0</v>
      </c>
      <c r="BL178" s="19" t="s">
        <v>162</v>
      </c>
      <c r="BM178" s="19" t="s">
        <v>619</v>
      </c>
    </row>
    <row r="179" spans="2:65" s="1" customFormat="1" ht="25.5" customHeight="1">
      <c r="B179" s="145"/>
      <c r="C179" s="146" t="s">
        <v>394</v>
      </c>
      <c r="D179" s="146" t="s">
        <v>158</v>
      </c>
      <c r="E179" s="147" t="s">
        <v>1258</v>
      </c>
      <c r="F179" s="220" t="s">
        <v>1259</v>
      </c>
      <c r="G179" s="220"/>
      <c r="H179" s="220"/>
      <c r="I179" s="220"/>
      <c r="J179" s="148" t="s">
        <v>509</v>
      </c>
      <c r="K179" s="149">
        <v>1</v>
      </c>
      <c r="L179" s="221"/>
      <c r="M179" s="221"/>
      <c r="N179" s="221">
        <f t="shared" si="10"/>
        <v>0</v>
      </c>
      <c r="O179" s="221"/>
      <c r="P179" s="221"/>
      <c r="Q179" s="221"/>
      <c r="R179" s="150"/>
      <c r="T179" s="151" t="s">
        <v>5</v>
      </c>
      <c r="U179" s="41" t="s">
        <v>42</v>
      </c>
      <c r="V179" s="152">
        <v>0</v>
      </c>
      <c r="W179" s="152">
        <f t="shared" si="11"/>
        <v>0</v>
      </c>
      <c r="X179" s="152">
        <v>0</v>
      </c>
      <c r="Y179" s="152">
        <f t="shared" si="12"/>
        <v>0</v>
      </c>
      <c r="Z179" s="152">
        <v>0</v>
      </c>
      <c r="AA179" s="153">
        <f t="shared" si="13"/>
        <v>0</v>
      </c>
      <c r="AR179" s="19" t="s">
        <v>162</v>
      </c>
      <c r="AT179" s="19" t="s">
        <v>158</v>
      </c>
      <c r="AU179" s="19" t="s">
        <v>87</v>
      </c>
      <c r="AY179" s="19" t="s">
        <v>157</v>
      </c>
      <c r="BE179" s="154">
        <f t="shared" si="14"/>
        <v>0</v>
      </c>
      <c r="BF179" s="154">
        <f t="shared" si="15"/>
        <v>0</v>
      </c>
      <c r="BG179" s="154">
        <f t="shared" si="16"/>
        <v>0</v>
      </c>
      <c r="BH179" s="154">
        <f t="shared" si="17"/>
        <v>0</v>
      </c>
      <c r="BI179" s="154">
        <f t="shared" si="18"/>
        <v>0</v>
      </c>
      <c r="BJ179" s="19" t="s">
        <v>87</v>
      </c>
      <c r="BK179" s="155">
        <f t="shared" si="19"/>
        <v>0</v>
      </c>
      <c r="BL179" s="19" t="s">
        <v>162</v>
      </c>
      <c r="BM179" s="19" t="s">
        <v>627</v>
      </c>
    </row>
    <row r="180" spans="2:65" s="1" customFormat="1" ht="51" customHeight="1">
      <c r="B180" s="145"/>
      <c r="C180" s="156" t="s">
        <v>398</v>
      </c>
      <c r="D180" s="156" t="s">
        <v>298</v>
      </c>
      <c r="E180" s="157" t="s">
        <v>1260</v>
      </c>
      <c r="F180" s="222" t="s">
        <v>1261</v>
      </c>
      <c r="G180" s="222"/>
      <c r="H180" s="222"/>
      <c r="I180" s="222"/>
      <c r="J180" s="158" t="s">
        <v>166</v>
      </c>
      <c r="K180" s="159">
        <v>1</v>
      </c>
      <c r="L180" s="223"/>
      <c r="M180" s="223"/>
      <c r="N180" s="223">
        <f t="shared" si="10"/>
        <v>0</v>
      </c>
      <c r="O180" s="221"/>
      <c r="P180" s="221"/>
      <c r="Q180" s="221"/>
      <c r="R180" s="150"/>
      <c r="T180" s="151" t="s">
        <v>5</v>
      </c>
      <c r="U180" s="41" t="s">
        <v>42</v>
      </c>
      <c r="V180" s="152">
        <v>0</v>
      </c>
      <c r="W180" s="152">
        <f t="shared" si="11"/>
        <v>0</v>
      </c>
      <c r="X180" s="152">
        <v>0</v>
      </c>
      <c r="Y180" s="152">
        <f t="shared" si="12"/>
        <v>0</v>
      </c>
      <c r="Z180" s="152">
        <v>0</v>
      </c>
      <c r="AA180" s="153">
        <f t="shared" si="13"/>
        <v>0</v>
      </c>
      <c r="AR180" s="19" t="s">
        <v>189</v>
      </c>
      <c r="AT180" s="19" t="s">
        <v>298</v>
      </c>
      <c r="AU180" s="19" t="s">
        <v>87</v>
      </c>
      <c r="AY180" s="19" t="s">
        <v>157</v>
      </c>
      <c r="BE180" s="154">
        <f t="shared" si="14"/>
        <v>0</v>
      </c>
      <c r="BF180" s="154">
        <f t="shared" si="15"/>
        <v>0</v>
      </c>
      <c r="BG180" s="154">
        <f t="shared" si="16"/>
        <v>0</v>
      </c>
      <c r="BH180" s="154">
        <f t="shared" si="17"/>
        <v>0</v>
      </c>
      <c r="BI180" s="154">
        <f t="shared" si="18"/>
        <v>0</v>
      </c>
      <c r="BJ180" s="19" t="s">
        <v>87</v>
      </c>
      <c r="BK180" s="155">
        <f t="shared" si="19"/>
        <v>0</v>
      </c>
      <c r="BL180" s="19" t="s">
        <v>162</v>
      </c>
      <c r="BM180" s="19" t="s">
        <v>635</v>
      </c>
    </row>
    <row r="181" spans="2:65" s="1" customFormat="1" ht="25.5" customHeight="1">
      <c r="B181" s="145"/>
      <c r="C181" s="146" t="s">
        <v>402</v>
      </c>
      <c r="D181" s="146" t="s">
        <v>158</v>
      </c>
      <c r="E181" s="147" t="s">
        <v>1262</v>
      </c>
      <c r="F181" s="220" t="s">
        <v>1263</v>
      </c>
      <c r="G181" s="220"/>
      <c r="H181" s="220"/>
      <c r="I181" s="220"/>
      <c r="J181" s="148" t="s">
        <v>187</v>
      </c>
      <c r="K181" s="149">
        <v>83</v>
      </c>
      <c r="L181" s="221"/>
      <c r="M181" s="221"/>
      <c r="N181" s="221">
        <f t="shared" si="10"/>
        <v>0</v>
      </c>
      <c r="O181" s="221"/>
      <c r="P181" s="221"/>
      <c r="Q181" s="221"/>
      <c r="R181" s="150"/>
      <c r="T181" s="151" t="s">
        <v>5</v>
      </c>
      <c r="U181" s="41" t="s">
        <v>42</v>
      </c>
      <c r="V181" s="152">
        <v>0</v>
      </c>
      <c r="W181" s="152">
        <f t="shared" si="11"/>
        <v>0</v>
      </c>
      <c r="X181" s="152">
        <v>0</v>
      </c>
      <c r="Y181" s="152">
        <f t="shared" si="12"/>
        <v>0</v>
      </c>
      <c r="Z181" s="152">
        <v>0</v>
      </c>
      <c r="AA181" s="153">
        <f t="shared" si="13"/>
        <v>0</v>
      </c>
      <c r="AR181" s="19" t="s">
        <v>162</v>
      </c>
      <c r="AT181" s="19" t="s">
        <v>158</v>
      </c>
      <c r="AU181" s="19" t="s">
        <v>87</v>
      </c>
      <c r="AY181" s="19" t="s">
        <v>157</v>
      </c>
      <c r="BE181" s="154">
        <f t="shared" si="14"/>
        <v>0</v>
      </c>
      <c r="BF181" s="154">
        <f t="shared" si="15"/>
        <v>0</v>
      </c>
      <c r="BG181" s="154">
        <f t="shared" si="16"/>
        <v>0</v>
      </c>
      <c r="BH181" s="154">
        <f t="shared" si="17"/>
        <v>0</v>
      </c>
      <c r="BI181" s="154">
        <f t="shared" si="18"/>
        <v>0</v>
      </c>
      <c r="BJ181" s="19" t="s">
        <v>87</v>
      </c>
      <c r="BK181" s="155">
        <f t="shared" si="19"/>
        <v>0</v>
      </c>
      <c r="BL181" s="19" t="s">
        <v>162</v>
      </c>
      <c r="BM181" s="19" t="s">
        <v>643</v>
      </c>
    </row>
    <row r="182" spans="2:65" s="1" customFormat="1" ht="25.5" customHeight="1">
      <c r="B182" s="145"/>
      <c r="C182" s="146" t="s">
        <v>406</v>
      </c>
      <c r="D182" s="146" t="s">
        <v>158</v>
      </c>
      <c r="E182" s="147" t="s">
        <v>1264</v>
      </c>
      <c r="F182" s="220" t="s">
        <v>1265</v>
      </c>
      <c r="G182" s="220"/>
      <c r="H182" s="220"/>
      <c r="I182" s="220"/>
      <c r="J182" s="148" t="s">
        <v>187</v>
      </c>
      <c r="K182" s="149">
        <v>83</v>
      </c>
      <c r="L182" s="221"/>
      <c r="M182" s="221"/>
      <c r="N182" s="221">
        <f t="shared" si="10"/>
        <v>0</v>
      </c>
      <c r="O182" s="221"/>
      <c r="P182" s="221"/>
      <c r="Q182" s="221"/>
      <c r="R182" s="150"/>
      <c r="T182" s="151" t="s">
        <v>5</v>
      </c>
      <c r="U182" s="41" t="s">
        <v>42</v>
      </c>
      <c r="V182" s="152">
        <v>0</v>
      </c>
      <c r="W182" s="152">
        <f t="shared" si="11"/>
        <v>0</v>
      </c>
      <c r="X182" s="152">
        <v>0</v>
      </c>
      <c r="Y182" s="152">
        <f t="shared" si="12"/>
        <v>0</v>
      </c>
      <c r="Z182" s="152">
        <v>0</v>
      </c>
      <c r="AA182" s="153">
        <f t="shared" si="13"/>
        <v>0</v>
      </c>
      <c r="AR182" s="19" t="s">
        <v>162</v>
      </c>
      <c r="AT182" s="19" t="s">
        <v>158</v>
      </c>
      <c r="AU182" s="19" t="s">
        <v>87</v>
      </c>
      <c r="AY182" s="19" t="s">
        <v>157</v>
      </c>
      <c r="BE182" s="154">
        <f t="shared" si="14"/>
        <v>0</v>
      </c>
      <c r="BF182" s="154">
        <f t="shared" si="15"/>
        <v>0</v>
      </c>
      <c r="BG182" s="154">
        <f t="shared" si="16"/>
        <v>0</v>
      </c>
      <c r="BH182" s="154">
        <f t="shared" si="17"/>
        <v>0</v>
      </c>
      <c r="BI182" s="154">
        <f t="shared" si="18"/>
        <v>0</v>
      </c>
      <c r="BJ182" s="19" t="s">
        <v>87</v>
      </c>
      <c r="BK182" s="155">
        <f t="shared" si="19"/>
        <v>0</v>
      </c>
      <c r="BL182" s="19" t="s">
        <v>162</v>
      </c>
      <c r="BM182" s="19" t="s">
        <v>651</v>
      </c>
    </row>
    <row r="183" spans="2:65" s="1" customFormat="1" ht="25.5" customHeight="1">
      <c r="B183" s="145"/>
      <c r="C183" s="146" t="s">
        <v>410</v>
      </c>
      <c r="D183" s="146" t="s">
        <v>158</v>
      </c>
      <c r="E183" s="147" t="s">
        <v>1266</v>
      </c>
      <c r="F183" s="220" t="s">
        <v>1267</v>
      </c>
      <c r="G183" s="220"/>
      <c r="H183" s="220"/>
      <c r="I183" s="220"/>
      <c r="J183" s="148" t="s">
        <v>182</v>
      </c>
      <c r="K183" s="149">
        <v>3.9660000000000002</v>
      </c>
      <c r="L183" s="221"/>
      <c r="M183" s="221"/>
      <c r="N183" s="221">
        <f t="shared" si="10"/>
        <v>0</v>
      </c>
      <c r="O183" s="221"/>
      <c r="P183" s="221"/>
      <c r="Q183" s="221"/>
      <c r="R183" s="150"/>
      <c r="T183" s="151" t="s">
        <v>5</v>
      </c>
      <c r="U183" s="41" t="s">
        <v>42</v>
      </c>
      <c r="V183" s="152">
        <v>0</v>
      </c>
      <c r="W183" s="152">
        <f t="shared" si="11"/>
        <v>0</v>
      </c>
      <c r="X183" s="152">
        <v>0</v>
      </c>
      <c r="Y183" s="152">
        <f t="shared" si="12"/>
        <v>0</v>
      </c>
      <c r="Z183" s="152">
        <v>0</v>
      </c>
      <c r="AA183" s="153">
        <f t="shared" si="13"/>
        <v>0</v>
      </c>
      <c r="AR183" s="19" t="s">
        <v>162</v>
      </c>
      <c r="AT183" s="19" t="s">
        <v>158</v>
      </c>
      <c r="AU183" s="19" t="s">
        <v>87</v>
      </c>
      <c r="AY183" s="19" t="s">
        <v>157</v>
      </c>
      <c r="BE183" s="154">
        <f t="shared" si="14"/>
        <v>0</v>
      </c>
      <c r="BF183" s="154">
        <f t="shared" si="15"/>
        <v>0</v>
      </c>
      <c r="BG183" s="154">
        <f t="shared" si="16"/>
        <v>0</v>
      </c>
      <c r="BH183" s="154">
        <f t="shared" si="17"/>
        <v>0</v>
      </c>
      <c r="BI183" s="154">
        <f t="shared" si="18"/>
        <v>0</v>
      </c>
      <c r="BJ183" s="19" t="s">
        <v>87</v>
      </c>
      <c r="BK183" s="155">
        <f t="shared" si="19"/>
        <v>0</v>
      </c>
      <c r="BL183" s="19" t="s">
        <v>162</v>
      </c>
      <c r="BM183" s="19" t="s">
        <v>659</v>
      </c>
    </row>
    <row r="184" spans="2:65" s="10" customFormat="1" ht="29.85" customHeight="1">
      <c r="B184" s="134"/>
      <c r="C184" s="135"/>
      <c r="D184" s="144" t="s">
        <v>128</v>
      </c>
      <c r="E184" s="144"/>
      <c r="F184" s="144"/>
      <c r="G184" s="144"/>
      <c r="H184" s="144"/>
      <c r="I184" s="144"/>
      <c r="J184" s="144"/>
      <c r="K184" s="144"/>
      <c r="L184" s="144"/>
      <c r="M184" s="144"/>
      <c r="N184" s="207">
        <f>BK184</f>
        <v>0</v>
      </c>
      <c r="O184" s="208"/>
      <c r="P184" s="208"/>
      <c r="Q184" s="208"/>
      <c r="R184" s="137"/>
      <c r="T184" s="138"/>
      <c r="U184" s="135"/>
      <c r="V184" s="135"/>
      <c r="W184" s="139">
        <f>SUM(W185:W207)</f>
        <v>0</v>
      </c>
      <c r="X184" s="135"/>
      <c r="Y184" s="139">
        <f>SUM(Y185:Y207)</f>
        <v>0</v>
      </c>
      <c r="Z184" s="135"/>
      <c r="AA184" s="140">
        <f>SUM(AA185:AA207)</f>
        <v>0</v>
      </c>
      <c r="AR184" s="141" t="s">
        <v>82</v>
      </c>
      <c r="AT184" s="142" t="s">
        <v>74</v>
      </c>
      <c r="AU184" s="142" t="s">
        <v>82</v>
      </c>
      <c r="AY184" s="141" t="s">
        <v>157</v>
      </c>
      <c r="BK184" s="143">
        <f>SUM(BK185:BK207)</f>
        <v>0</v>
      </c>
    </row>
    <row r="185" spans="2:65" s="1" customFormat="1" ht="25.5" customHeight="1">
      <c r="B185" s="145"/>
      <c r="C185" s="146" t="s">
        <v>414</v>
      </c>
      <c r="D185" s="146" t="s">
        <v>158</v>
      </c>
      <c r="E185" s="147" t="s">
        <v>1268</v>
      </c>
      <c r="F185" s="220" t="s">
        <v>1269</v>
      </c>
      <c r="G185" s="220"/>
      <c r="H185" s="220"/>
      <c r="I185" s="220"/>
      <c r="J185" s="148" t="s">
        <v>509</v>
      </c>
      <c r="K185" s="149">
        <v>2</v>
      </c>
      <c r="L185" s="221"/>
      <c r="M185" s="221"/>
      <c r="N185" s="221">
        <f t="shared" ref="N185:N207" si="20">ROUND(L185*K185,3)</f>
        <v>0</v>
      </c>
      <c r="O185" s="221"/>
      <c r="P185" s="221"/>
      <c r="Q185" s="221"/>
      <c r="R185" s="150"/>
      <c r="T185" s="151" t="s">
        <v>5</v>
      </c>
      <c r="U185" s="41" t="s">
        <v>42</v>
      </c>
      <c r="V185" s="152">
        <v>0</v>
      </c>
      <c r="W185" s="152">
        <f t="shared" ref="W185:W207" si="21">V185*K185</f>
        <v>0</v>
      </c>
      <c r="X185" s="152">
        <v>0</v>
      </c>
      <c r="Y185" s="152">
        <f t="shared" ref="Y185:Y207" si="22">X185*K185</f>
        <v>0</v>
      </c>
      <c r="Z185" s="152">
        <v>0</v>
      </c>
      <c r="AA185" s="153">
        <f t="shared" ref="AA185:AA207" si="23">Z185*K185</f>
        <v>0</v>
      </c>
      <c r="AR185" s="19" t="s">
        <v>162</v>
      </c>
      <c r="AT185" s="19" t="s">
        <v>158</v>
      </c>
      <c r="AU185" s="19" t="s">
        <v>87</v>
      </c>
      <c r="AY185" s="19" t="s">
        <v>157</v>
      </c>
      <c r="BE185" s="154">
        <f t="shared" ref="BE185:BE207" si="24">IF(U185="základná",N185,0)</f>
        <v>0</v>
      </c>
      <c r="BF185" s="154">
        <f t="shared" ref="BF185:BF207" si="25">IF(U185="znížená",N185,0)</f>
        <v>0</v>
      </c>
      <c r="BG185" s="154">
        <f t="shared" ref="BG185:BG207" si="26">IF(U185="zákl. prenesená",N185,0)</f>
        <v>0</v>
      </c>
      <c r="BH185" s="154">
        <f t="shared" ref="BH185:BH207" si="27">IF(U185="zníž. prenesená",N185,0)</f>
        <v>0</v>
      </c>
      <c r="BI185" s="154">
        <f t="shared" ref="BI185:BI207" si="28">IF(U185="nulová",N185,0)</f>
        <v>0</v>
      </c>
      <c r="BJ185" s="19" t="s">
        <v>87</v>
      </c>
      <c r="BK185" s="155">
        <f t="shared" ref="BK185:BK207" si="29">ROUND(L185*K185,3)</f>
        <v>0</v>
      </c>
      <c r="BL185" s="19" t="s">
        <v>162</v>
      </c>
      <c r="BM185" s="19" t="s">
        <v>667</v>
      </c>
    </row>
    <row r="186" spans="2:65" s="1" customFormat="1" ht="38.25" customHeight="1">
      <c r="B186" s="145"/>
      <c r="C186" s="156" t="s">
        <v>418</v>
      </c>
      <c r="D186" s="156" t="s">
        <v>298</v>
      </c>
      <c r="E186" s="157" t="s">
        <v>1270</v>
      </c>
      <c r="F186" s="222" t="s">
        <v>1271</v>
      </c>
      <c r="G186" s="222"/>
      <c r="H186" s="222"/>
      <c r="I186" s="222"/>
      <c r="J186" s="158" t="s">
        <v>166</v>
      </c>
      <c r="K186" s="159">
        <v>2</v>
      </c>
      <c r="L186" s="223"/>
      <c r="M186" s="223"/>
      <c r="N186" s="223">
        <f t="shared" si="20"/>
        <v>0</v>
      </c>
      <c r="O186" s="221"/>
      <c r="P186" s="221"/>
      <c r="Q186" s="221"/>
      <c r="R186" s="150"/>
      <c r="T186" s="151" t="s">
        <v>5</v>
      </c>
      <c r="U186" s="41" t="s">
        <v>42</v>
      </c>
      <c r="V186" s="152">
        <v>0</v>
      </c>
      <c r="W186" s="152">
        <f t="shared" si="21"/>
        <v>0</v>
      </c>
      <c r="X186" s="152">
        <v>0</v>
      </c>
      <c r="Y186" s="152">
        <f t="shared" si="22"/>
        <v>0</v>
      </c>
      <c r="Z186" s="152">
        <v>0</v>
      </c>
      <c r="AA186" s="153">
        <f t="shared" si="23"/>
        <v>0</v>
      </c>
      <c r="AR186" s="19" t="s">
        <v>189</v>
      </c>
      <c r="AT186" s="19" t="s">
        <v>298</v>
      </c>
      <c r="AU186" s="19" t="s">
        <v>87</v>
      </c>
      <c r="AY186" s="19" t="s">
        <v>157</v>
      </c>
      <c r="BE186" s="154">
        <f t="shared" si="24"/>
        <v>0</v>
      </c>
      <c r="BF186" s="154">
        <f t="shared" si="25"/>
        <v>0</v>
      </c>
      <c r="BG186" s="154">
        <f t="shared" si="26"/>
        <v>0</v>
      </c>
      <c r="BH186" s="154">
        <f t="shared" si="27"/>
        <v>0</v>
      </c>
      <c r="BI186" s="154">
        <f t="shared" si="28"/>
        <v>0</v>
      </c>
      <c r="BJ186" s="19" t="s">
        <v>87</v>
      </c>
      <c r="BK186" s="155">
        <f t="shared" si="29"/>
        <v>0</v>
      </c>
      <c r="BL186" s="19" t="s">
        <v>162</v>
      </c>
      <c r="BM186" s="19" t="s">
        <v>675</v>
      </c>
    </row>
    <row r="187" spans="2:65" s="1" customFormat="1" ht="25.5" customHeight="1">
      <c r="B187" s="145"/>
      <c r="C187" s="146" t="s">
        <v>422</v>
      </c>
      <c r="D187" s="146" t="s">
        <v>158</v>
      </c>
      <c r="E187" s="147" t="s">
        <v>1272</v>
      </c>
      <c r="F187" s="220" t="s">
        <v>1273</v>
      </c>
      <c r="G187" s="220"/>
      <c r="H187" s="220"/>
      <c r="I187" s="220"/>
      <c r="J187" s="148" t="s">
        <v>509</v>
      </c>
      <c r="K187" s="149">
        <v>3</v>
      </c>
      <c r="L187" s="221"/>
      <c r="M187" s="221"/>
      <c r="N187" s="221">
        <f t="shared" si="20"/>
        <v>0</v>
      </c>
      <c r="O187" s="221"/>
      <c r="P187" s="221"/>
      <c r="Q187" s="221"/>
      <c r="R187" s="150"/>
      <c r="T187" s="151" t="s">
        <v>5</v>
      </c>
      <c r="U187" s="41" t="s">
        <v>42</v>
      </c>
      <c r="V187" s="152">
        <v>0</v>
      </c>
      <c r="W187" s="152">
        <f t="shared" si="21"/>
        <v>0</v>
      </c>
      <c r="X187" s="152">
        <v>0</v>
      </c>
      <c r="Y187" s="152">
        <f t="shared" si="22"/>
        <v>0</v>
      </c>
      <c r="Z187" s="152">
        <v>0</v>
      </c>
      <c r="AA187" s="153">
        <f t="shared" si="23"/>
        <v>0</v>
      </c>
      <c r="AR187" s="19" t="s">
        <v>162</v>
      </c>
      <c r="AT187" s="19" t="s">
        <v>158</v>
      </c>
      <c r="AU187" s="19" t="s">
        <v>87</v>
      </c>
      <c r="AY187" s="19" t="s">
        <v>157</v>
      </c>
      <c r="BE187" s="154">
        <f t="shared" si="24"/>
        <v>0</v>
      </c>
      <c r="BF187" s="154">
        <f t="shared" si="25"/>
        <v>0</v>
      </c>
      <c r="BG187" s="154">
        <f t="shared" si="26"/>
        <v>0</v>
      </c>
      <c r="BH187" s="154">
        <f t="shared" si="27"/>
        <v>0</v>
      </c>
      <c r="BI187" s="154">
        <f t="shared" si="28"/>
        <v>0</v>
      </c>
      <c r="BJ187" s="19" t="s">
        <v>87</v>
      </c>
      <c r="BK187" s="155">
        <f t="shared" si="29"/>
        <v>0</v>
      </c>
      <c r="BL187" s="19" t="s">
        <v>162</v>
      </c>
      <c r="BM187" s="19" t="s">
        <v>683</v>
      </c>
    </row>
    <row r="188" spans="2:65" s="1" customFormat="1" ht="25.5" customHeight="1">
      <c r="B188" s="145"/>
      <c r="C188" s="156" t="s">
        <v>426</v>
      </c>
      <c r="D188" s="156" t="s">
        <v>298</v>
      </c>
      <c r="E188" s="157" t="s">
        <v>1274</v>
      </c>
      <c r="F188" s="222" t="s">
        <v>1275</v>
      </c>
      <c r="G188" s="222"/>
      <c r="H188" s="222"/>
      <c r="I188" s="222"/>
      <c r="J188" s="158" t="s">
        <v>166</v>
      </c>
      <c r="K188" s="159">
        <v>3</v>
      </c>
      <c r="L188" s="223"/>
      <c r="M188" s="223"/>
      <c r="N188" s="223">
        <f t="shared" si="20"/>
        <v>0</v>
      </c>
      <c r="O188" s="221"/>
      <c r="P188" s="221"/>
      <c r="Q188" s="221"/>
      <c r="R188" s="150"/>
      <c r="T188" s="151" t="s">
        <v>5</v>
      </c>
      <c r="U188" s="41" t="s">
        <v>42</v>
      </c>
      <c r="V188" s="152">
        <v>0</v>
      </c>
      <c r="W188" s="152">
        <f t="shared" si="21"/>
        <v>0</v>
      </c>
      <c r="X188" s="152">
        <v>0</v>
      </c>
      <c r="Y188" s="152">
        <f t="shared" si="22"/>
        <v>0</v>
      </c>
      <c r="Z188" s="152">
        <v>0</v>
      </c>
      <c r="AA188" s="153">
        <f t="shared" si="23"/>
        <v>0</v>
      </c>
      <c r="AR188" s="19" t="s">
        <v>189</v>
      </c>
      <c r="AT188" s="19" t="s">
        <v>298</v>
      </c>
      <c r="AU188" s="19" t="s">
        <v>87</v>
      </c>
      <c r="AY188" s="19" t="s">
        <v>157</v>
      </c>
      <c r="BE188" s="154">
        <f t="shared" si="24"/>
        <v>0</v>
      </c>
      <c r="BF188" s="154">
        <f t="shared" si="25"/>
        <v>0</v>
      </c>
      <c r="BG188" s="154">
        <f t="shared" si="26"/>
        <v>0</v>
      </c>
      <c r="BH188" s="154">
        <f t="shared" si="27"/>
        <v>0</v>
      </c>
      <c r="BI188" s="154">
        <f t="shared" si="28"/>
        <v>0</v>
      </c>
      <c r="BJ188" s="19" t="s">
        <v>87</v>
      </c>
      <c r="BK188" s="155">
        <f t="shared" si="29"/>
        <v>0</v>
      </c>
      <c r="BL188" s="19" t="s">
        <v>162</v>
      </c>
      <c r="BM188" s="19" t="s">
        <v>691</v>
      </c>
    </row>
    <row r="189" spans="2:65" s="1" customFormat="1" ht="38.25" customHeight="1">
      <c r="B189" s="145"/>
      <c r="C189" s="146" t="s">
        <v>430</v>
      </c>
      <c r="D189" s="146" t="s">
        <v>158</v>
      </c>
      <c r="E189" s="147" t="s">
        <v>1276</v>
      </c>
      <c r="F189" s="220" t="s">
        <v>1277</v>
      </c>
      <c r="G189" s="220"/>
      <c r="H189" s="220"/>
      <c r="I189" s="220"/>
      <c r="J189" s="148" t="s">
        <v>509</v>
      </c>
      <c r="K189" s="149">
        <v>2</v>
      </c>
      <c r="L189" s="221"/>
      <c r="M189" s="221"/>
      <c r="N189" s="221">
        <f t="shared" si="20"/>
        <v>0</v>
      </c>
      <c r="O189" s="221"/>
      <c r="P189" s="221"/>
      <c r="Q189" s="221"/>
      <c r="R189" s="150"/>
      <c r="T189" s="151" t="s">
        <v>5</v>
      </c>
      <c r="U189" s="41" t="s">
        <v>42</v>
      </c>
      <c r="V189" s="152">
        <v>0</v>
      </c>
      <c r="W189" s="152">
        <f t="shared" si="21"/>
        <v>0</v>
      </c>
      <c r="X189" s="152">
        <v>0</v>
      </c>
      <c r="Y189" s="152">
        <f t="shared" si="22"/>
        <v>0</v>
      </c>
      <c r="Z189" s="152">
        <v>0</v>
      </c>
      <c r="AA189" s="153">
        <f t="shared" si="23"/>
        <v>0</v>
      </c>
      <c r="AR189" s="19" t="s">
        <v>162</v>
      </c>
      <c r="AT189" s="19" t="s">
        <v>158</v>
      </c>
      <c r="AU189" s="19" t="s">
        <v>87</v>
      </c>
      <c r="AY189" s="19" t="s">
        <v>157</v>
      </c>
      <c r="BE189" s="154">
        <f t="shared" si="24"/>
        <v>0</v>
      </c>
      <c r="BF189" s="154">
        <f t="shared" si="25"/>
        <v>0</v>
      </c>
      <c r="BG189" s="154">
        <f t="shared" si="26"/>
        <v>0</v>
      </c>
      <c r="BH189" s="154">
        <f t="shared" si="27"/>
        <v>0</v>
      </c>
      <c r="BI189" s="154">
        <f t="shared" si="28"/>
        <v>0</v>
      </c>
      <c r="BJ189" s="19" t="s">
        <v>87</v>
      </c>
      <c r="BK189" s="155">
        <f t="shared" si="29"/>
        <v>0</v>
      </c>
      <c r="BL189" s="19" t="s">
        <v>162</v>
      </c>
      <c r="BM189" s="19" t="s">
        <v>699</v>
      </c>
    </row>
    <row r="190" spans="2:65" s="1" customFormat="1" ht="25.5" customHeight="1">
      <c r="B190" s="145"/>
      <c r="C190" s="156" t="s">
        <v>434</v>
      </c>
      <c r="D190" s="156" t="s">
        <v>298</v>
      </c>
      <c r="E190" s="157" t="s">
        <v>1278</v>
      </c>
      <c r="F190" s="222" t="s">
        <v>1279</v>
      </c>
      <c r="G190" s="222"/>
      <c r="H190" s="222"/>
      <c r="I190" s="222"/>
      <c r="J190" s="158" t="s">
        <v>166</v>
      </c>
      <c r="K190" s="159">
        <v>2</v>
      </c>
      <c r="L190" s="223"/>
      <c r="M190" s="223"/>
      <c r="N190" s="223">
        <f t="shared" si="20"/>
        <v>0</v>
      </c>
      <c r="O190" s="221"/>
      <c r="P190" s="221"/>
      <c r="Q190" s="221"/>
      <c r="R190" s="150"/>
      <c r="T190" s="151" t="s">
        <v>5</v>
      </c>
      <c r="U190" s="41" t="s">
        <v>42</v>
      </c>
      <c r="V190" s="152">
        <v>0</v>
      </c>
      <c r="W190" s="152">
        <f t="shared" si="21"/>
        <v>0</v>
      </c>
      <c r="X190" s="152">
        <v>0</v>
      </c>
      <c r="Y190" s="152">
        <f t="shared" si="22"/>
        <v>0</v>
      </c>
      <c r="Z190" s="152">
        <v>0</v>
      </c>
      <c r="AA190" s="153">
        <f t="shared" si="23"/>
        <v>0</v>
      </c>
      <c r="AR190" s="19" t="s">
        <v>189</v>
      </c>
      <c r="AT190" s="19" t="s">
        <v>298</v>
      </c>
      <c r="AU190" s="19" t="s">
        <v>87</v>
      </c>
      <c r="AY190" s="19" t="s">
        <v>157</v>
      </c>
      <c r="BE190" s="154">
        <f t="shared" si="24"/>
        <v>0</v>
      </c>
      <c r="BF190" s="154">
        <f t="shared" si="25"/>
        <v>0</v>
      </c>
      <c r="BG190" s="154">
        <f t="shared" si="26"/>
        <v>0</v>
      </c>
      <c r="BH190" s="154">
        <f t="shared" si="27"/>
        <v>0</v>
      </c>
      <c r="BI190" s="154">
        <f t="shared" si="28"/>
        <v>0</v>
      </c>
      <c r="BJ190" s="19" t="s">
        <v>87</v>
      </c>
      <c r="BK190" s="155">
        <f t="shared" si="29"/>
        <v>0</v>
      </c>
      <c r="BL190" s="19" t="s">
        <v>162</v>
      </c>
      <c r="BM190" s="19" t="s">
        <v>707</v>
      </c>
    </row>
    <row r="191" spans="2:65" s="1" customFormat="1" ht="25.5" customHeight="1">
      <c r="B191" s="145"/>
      <c r="C191" s="146" t="s">
        <v>438</v>
      </c>
      <c r="D191" s="146" t="s">
        <v>158</v>
      </c>
      <c r="E191" s="147" t="s">
        <v>1280</v>
      </c>
      <c r="F191" s="220" t="s">
        <v>1281</v>
      </c>
      <c r="G191" s="220"/>
      <c r="H191" s="220"/>
      <c r="I191" s="220"/>
      <c r="J191" s="148" t="s">
        <v>509</v>
      </c>
      <c r="K191" s="149">
        <v>1</v>
      </c>
      <c r="L191" s="221"/>
      <c r="M191" s="221"/>
      <c r="N191" s="221">
        <f t="shared" si="20"/>
        <v>0</v>
      </c>
      <c r="O191" s="221"/>
      <c r="P191" s="221"/>
      <c r="Q191" s="221"/>
      <c r="R191" s="150"/>
      <c r="T191" s="151" t="s">
        <v>5</v>
      </c>
      <c r="U191" s="41" t="s">
        <v>42</v>
      </c>
      <c r="V191" s="152">
        <v>0</v>
      </c>
      <c r="W191" s="152">
        <f t="shared" si="21"/>
        <v>0</v>
      </c>
      <c r="X191" s="152">
        <v>0</v>
      </c>
      <c r="Y191" s="152">
        <f t="shared" si="22"/>
        <v>0</v>
      </c>
      <c r="Z191" s="152">
        <v>0</v>
      </c>
      <c r="AA191" s="153">
        <f t="shared" si="23"/>
        <v>0</v>
      </c>
      <c r="AR191" s="19" t="s">
        <v>162</v>
      </c>
      <c r="AT191" s="19" t="s">
        <v>158</v>
      </c>
      <c r="AU191" s="19" t="s">
        <v>87</v>
      </c>
      <c r="AY191" s="19" t="s">
        <v>157</v>
      </c>
      <c r="BE191" s="154">
        <f t="shared" si="24"/>
        <v>0</v>
      </c>
      <c r="BF191" s="154">
        <f t="shared" si="25"/>
        <v>0</v>
      </c>
      <c r="BG191" s="154">
        <f t="shared" si="26"/>
        <v>0</v>
      </c>
      <c r="BH191" s="154">
        <f t="shared" si="27"/>
        <v>0</v>
      </c>
      <c r="BI191" s="154">
        <f t="shared" si="28"/>
        <v>0</v>
      </c>
      <c r="BJ191" s="19" t="s">
        <v>87</v>
      </c>
      <c r="BK191" s="155">
        <f t="shared" si="29"/>
        <v>0</v>
      </c>
      <c r="BL191" s="19" t="s">
        <v>162</v>
      </c>
      <c r="BM191" s="19" t="s">
        <v>715</v>
      </c>
    </row>
    <row r="192" spans="2:65" s="1" customFormat="1" ht="38.25" customHeight="1">
      <c r="B192" s="145"/>
      <c r="C192" s="156" t="s">
        <v>442</v>
      </c>
      <c r="D192" s="156" t="s">
        <v>298</v>
      </c>
      <c r="E192" s="157" t="s">
        <v>1282</v>
      </c>
      <c r="F192" s="222" t="s">
        <v>1283</v>
      </c>
      <c r="G192" s="222"/>
      <c r="H192" s="222"/>
      <c r="I192" s="222"/>
      <c r="J192" s="158" t="s">
        <v>166</v>
      </c>
      <c r="K192" s="159">
        <v>1</v>
      </c>
      <c r="L192" s="223"/>
      <c r="M192" s="223"/>
      <c r="N192" s="223">
        <f t="shared" si="20"/>
        <v>0</v>
      </c>
      <c r="O192" s="221"/>
      <c r="P192" s="221"/>
      <c r="Q192" s="221"/>
      <c r="R192" s="150"/>
      <c r="T192" s="151" t="s">
        <v>5</v>
      </c>
      <c r="U192" s="41" t="s">
        <v>42</v>
      </c>
      <c r="V192" s="152">
        <v>0</v>
      </c>
      <c r="W192" s="152">
        <f t="shared" si="21"/>
        <v>0</v>
      </c>
      <c r="X192" s="152">
        <v>0</v>
      </c>
      <c r="Y192" s="152">
        <f t="shared" si="22"/>
        <v>0</v>
      </c>
      <c r="Z192" s="152">
        <v>0</v>
      </c>
      <c r="AA192" s="153">
        <f t="shared" si="23"/>
        <v>0</v>
      </c>
      <c r="AR192" s="19" t="s">
        <v>189</v>
      </c>
      <c r="AT192" s="19" t="s">
        <v>298</v>
      </c>
      <c r="AU192" s="19" t="s">
        <v>87</v>
      </c>
      <c r="AY192" s="19" t="s">
        <v>157</v>
      </c>
      <c r="BE192" s="154">
        <f t="shared" si="24"/>
        <v>0</v>
      </c>
      <c r="BF192" s="154">
        <f t="shared" si="25"/>
        <v>0</v>
      </c>
      <c r="BG192" s="154">
        <f t="shared" si="26"/>
        <v>0</v>
      </c>
      <c r="BH192" s="154">
        <f t="shared" si="27"/>
        <v>0</v>
      </c>
      <c r="BI192" s="154">
        <f t="shared" si="28"/>
        <v>0</v>
      </c>
      <c r="BJ192" s="19" t="s">
        <v>87</v>
      </c>
      <c r="BK192" s="155">
        <f t="shared" si="29"/>
        <v>0</v>
      </c>
      <c r="BL192" s="19" t="s">
        <v>162</v>
      </c>
      <c r="BM192" s="19" t="s">
        <v>723</v>
      </c>
    </row>
    <row r="193" spans="2:65" s="1" customFormat="1" ht="25.5" customHeight="1">
      <c r="B193" s="145"/>
      <c r="C193" s="146" t="s">
        <v>446</v>
      </c>
      <c r="D193" s="146" t="s">
        <v>158</v>
      </c>
      <c r="E193" s="147" t="s">
        <v>1284</v>
      </c>
      <c r="F193" s="220" t="s">
        <v>1285</v>
      </c>
      <c r="G193" s="220"/>
      <c r="H193" s="220"/>
      <c r="I193" s="220"/>
      <c r="J193" s="148" t="s">
        <v>509</v>
      </c>
      <c r="K193" s="149">
        <v>2</v>
      </c>
      <c r="L193" s="221"/>
      <c r="M193" s="221"/>
      <c r="N193" s="221">
        <f t="shared" si="20"/>
        <v>0</v>
      </c>
      <c r="O193" s="221"/>
      <c r="P193" s="221"/>
      <c r="Q193" s="221"/>
      <c r="R193" s="150"/>
      <c r="T193" s="151" t="s">
        <v>5</v>
      </c>
      <c r="U193" s="41" t="s">
        <v>42</v>
      </c>
      <c r="V193" s="152">
        <v>0</v>
      </c>
      <c r="W193" s="152">
        <f t="shared" si="21"/>
        <v>0</v>
      </c>
      <c r="X193" s="152">
        <v>0</v>
      </c>
      <c r="Y193" s="152">
        <f t="shared" si="22"/>
        <v>0</v>
      </c>
      <c r="Z193" s="152">
        <v>0</v>
      </c>
      <c r="AA193" s="153">
        <f t="shared" si="23"/>
        <v>0</v>
      </c>
      <c r="AR193" s="19" t="s">
        <v>162</v>
      </c>
      <c r="AT193" s="19" t="s">
        <v>158</v>
      </c>
      <c r="AU193" s="19" t="s">
        <v>87</v>
      </c>
      <c r="AY193" s="19" t="s">
        <v>157</v>
      </c>
      <c r="BE193" s="154">
        <f t="shared" si="24"/>
        <v>0</v>
      </c>
      <c r="BF193" s="154">
        <f t="shared" si="25"/>
        <v>0</v>
      </c>
      <c r="BG193" s="154">
        <f t="shared" si="26"/>
        <v>0</v>
      </c>
      <c r="BH193" s="154">
        <f t="shared" si="27"/>
        <v>0</v>
      </c>
      <c r="BI193" s="154">
        <f t="shared" si="28"/>
        <v>0</v>
      </c>
      <c r="BJ193" s="19" t="s">
        <v>87</v>
      </c>
      <c r="BK193" s="155">
        <f t="shared" si="29"/>
        <v>0</v>
      </c>
      <c r="BL193" s="19" t="s">
        <v>162</v>
      </c>
      <c r="BM193" s="19" t="s">
        <v>731</v>
      </c>
    </row>
    <row r="194" spans="2:65" s="1" customFormat="1" ht="16.5" customHeight="1">
      <c r="B194" s="145"/>
      <c r="C194" s="156" t="s">
        <v>450</v>
      </c>
      <c r="D194" s="156" t="s">
        <v>298</v>
      </c>
      <c r="E194" s="157" t="s">
        <v>1286</v>
      </c>
      <c r="F194" s="222" t="s">
        <v>1287</v>
      </c>
      <c r="G194" s="222"/>
      <c r="H194" s="222"/>
      <c r="I194" s="222"/>
      <c r="J194" s="158" t="s">
        <v>166</v>
      </c>
      <c r="K194" s="159">
        <v>2</v>
      </c>
      <c r="L194" s="223"/>
      <c r="M194" s="223"/>
      <c r="N194" s="223">
        <f t="shared" si="20"/>
        <v>0</v>
      </c>
      <c r="O194" s="221"/>
      <c r="P194" s="221"/>
      <c r="Q194" s="221"/>
      <c r="R194" s="150"/>
      <c r="T194" s="151" t="s">
        <v>5</v>
      </c>
      <c r="U194" s="41" t="s">
        <v>42</v>
      </c>
      <c r="V194" s="152">
        <v>0</v>
      </c>
      <c r="W194" s="152">
        <f t="shared" si="21"/>
        <v>0</v>
      </c>
      <c r="X194" s="152">
        <v>0</v>
      </c>
      <c r="Y194" s="152">
        <f t="shared" si="22"/>
        <v>0</v>
      </c>
      <c r="Z194" s="152">
        <v>0</v>
      </c>
      <c r="AA194" s="153">
        <f t="shared" si="23"/>
        <v>0</v>
      </c>
      <c r="AR194" s="19" t="s">
        <v>189</v>
      </c>
      <c r="AT194" s="19" t="s">
        <v>298</v>
      </c>
      <c r="AU194" s="19" t="s">
        <v>87</v>
      </c>
      <c r="AY194" s="19" t="s">
        <v>157</v>
      </c>
      <c r="BE194" s="154">
        <f t="shared" si="24"/>
        <v>0</v>
      </c>
      <c r="BF194" s="154">
        <f t="shared" si="25"/>
        <v>0</v>
      </c>
      <c r="BG194" s="154">
        <f t="shared" si="26"/>
        <v>0</v>
      </c>
      <c r="BH194" s="154">
        <f t="shared" si="27"/>
        <v>0</v>
      </c>
      <c r="BI194" s="154">
        <f t="shared" si="28"/>
        <v>0</v>
      </c>
      <c r="BJ194" s="19" t="s">
        <v>87</v>
      </c>
      <c r="BK194" s="155">
        <f t="shared" si="29"/>
        <v>0</v>
      </c>
      <c r="BL194" s="19" t="s">
        <v>162</v>
      </c>
      <c r="BM194" s="19" t="s">
        <v>739</v>
      </c>
    </row>
    <row r="195" spans="2:65" s="1" customFormat="1" ht="38.25" customHeight="1">
      <c r="B195" s="145"/>
      <c r="C195" s="146" t="s">
        <v>454</v>
      </c>
      <c r="D195" s="146" t="s">
        <v>158</v>
      </c>
      <c r="E195" s="147" t="s">
        <v>1288</v>
      </c>
      <c r="F195" s="220" t="s">
        <v>1289</v>
      </c>
      <c r="G195" s="220"/>
      <c r="H195" s="220"/>
      <c r="I195" s="220"/>
      <c r="J195" s="148" t="s">
        <v>166</v>
      </c>
      <c r="K195" s="149">
        <v>6</v>
      </c>
      <c r="L195" s="221"/>
      <c r="M195" s="221"/>
      <c r="N195" s="221">
        <f t="shared" si="20"/>
        <v>0</v>
      </c>
      <c r="O195" s="221"/>
      <c r="P195" s="221"/>
      <c r="Q195" s="221"/>
      <c r="R195" s="150"/>
      <c r="T195" s="151" t="s">
        <v>5</v>
      </c>
      <c r="U195" s="41" t="s">
        <v>42</v>
      </c>
      <c r="V195" s="152">
        <v>0</v>
      </c>
      <c r="W195" s="152">
        <f t="shared" si="21"/>
        <v>0</v>
      </c>
      <c r="X195" s="152">
        <v>0</v>
      </c>
      <c r="Y195" s="152">
        <f t="shared" si="22"/>
        <v>0</v>
      </c>
      <c r="Z195" s="152">
        <v>0</v>
      </c>
      <c r="AA195" s="153">
        <f t="shared" si="23"/>
        <v>0</v>
      </c>
      <c r="AR195" s="19" t="s">
        <v>162</v>
      </c>
      <c r="AT195" s="19" t="s">
        <v>158</v>
      </c>
      <c r="AU195" s="19" t="s">
        <v>87</v>
      </c>
      <c r="AY195" s="19" t="s">
        <v>157</v>
      </c>
      <c r="BE195" s="154">
        <f t="shared" si="24"/>
        <v>0</v>
      </c>
      <c r="BF195" s="154">
        <f t="shared" si="25"/>
        <v>0</v>
      </c>
      <c r="BG195" s="154">
        <f t="shared" si="26"/>
        <v>0</v>
      </c>
      <c r="BH195" s="154">
        <f t="shared" si="27"/>
        <v>0</v>
      </c>
      <c r="BI195" s="154">
        <f t="shared" si="28"/>
        <v>0</v>
      </c>
      <c r="BJ195" s="19" t="s">
        <v>87</v>
      </c>
      <c r="BK195" s="155">
        <f t="shared" si="29"/>
        <v>0</v>
      </c>
      <c r="BL195" s="19" t="s">
        <v>162</v>
      </c>
      <c r="BM195" s="19" t="s">
        <v>747</v>
      </c>
    </row>
    <row r="196" spans="2:65" s="1" customFormat="1" ht="38.25" customHeight="1">
      <c r="B196" s="145"/>
      <c r="C196" s="156" t="s">
        <v>458</v>
      </c>
      <c r="D196" s="156" t="s">
        <v>298</v>
      </c>
      <c r="E196" s="157" t="s">
        <v>1290</v>
      </c>
      <c r="F196" s="222" t="s">
        <v>1291</v>
      </c>
      <c r="G196" s="222"/>
      <c r="H196" s="222"/>
      <c r="I196" s="222"/>
      <c r="J196" s="158" t="s">
        <v>166</v>
      </c>
      <c r="K196" s="159">
        <v>2</v>
      </c>
      <c r="L196" s="223"/>
      <c r="M196" s="223"/>
      <c r="N196" s="223">
        <f t="shared" si="20"/>
        <v>0</v>
      </c>
      <c r="O196" s="221"/>
      <c r="P196" s="221"/>
      <c r="Q196" s="221"/>
      <c r="R196" s="150"/>
      <c r="T196" s="151" t="s">
        <v>5</v>
      </c>
      <c r="U196" s="41" t="s">
        <v>42</v>
      </c>
      <c r="V196" s="152">
        <v>0</v>
      </c>
      <c r="W196" s="152">
        <f t="shared" si="21"/>
        <v>0</v>
      </c>
      <c r="X196" s="152">
        <v>0</v>
      </c>
      <c r="Y196" s="152">
        <f t="shared" si="22"/>
        <v>0</v>
      </c>
      <c r="Z196" s="152">
        <v>0</v>
      </c>
      <c r="AA196" s="153">
        <f t="shared" si="23"/>
        <v>0</v>
      </c>
      <c r="AR196" s="19" t="s">
        <v>189</v>
      </c>
      <c r="AT196" s="19" t="s">
        <v>298</v>
      </c>
      <c r="AU196" s="19" t="s">
        <v>87</v>
      </c>
      <c r="AY196" s="19" t="s">
        <v>157</v>
      </c>
      <c r="BE196" s="154">
        <f t="shared" si="24"/>
        <v>0</v>
      </c>
      <c r="BF196" s="154">
        <f t="shared" si="25"/>
        <v>0</v>
      </c>
      <c r="BG196" s="154">
        <f t="shared" si="26"/>
        <v>0</v>
      </c>
      <c r="BH196" s="154">
        <f t="shared" si="27"/>
        <v>0</v>
      </c>
      <c r="BI196" s="154">
        <f t="shared" si="28"/>
        <v>0</v>
      </c>
      <c r="BJ196" s="19" t="s">
        <v>87</v>
      </c>
      <c r="BK196" s="155">
        <f t="shared" si="29"/>
        <v>0</v>
      </c>
      <c r="BL196" s="19" t="s">
        <v>162</v>
      </c>
      <c r="BM196" s="19" t="s">
        <v>755</v>
      </c>
    </row>
    <row r="197" spans="2:65" s="1" customFormat="1" ht="25.5" customHeight="1">
      <c r="B197" s="145"/>
      <c r="C197" s="156" t="s">
        <v>462</v>
      </c>
      <c r="D197" s="156" t="s">
        <v>298</v>
      </c>
      <c r="E197" s="157" t="s">
        <v>1292</v>
      </c>
      <c r="F197" s="222" t="s">
        <v>1293</v>
      </c>
      <c r="G197" s="222"/>
      <c r="H197" s="222"/>
      <c r="I197" s="222"/>
      <c r="J197" s="158" t="s">
        <v>166</v>
      </c>
      <c r="K197" s="159">
        <v>1</v>
      </c>
      <c r="L197" s="223"/>
      <c r="M197" s="223"/>
      <c r="N197" s="223">
        <f t="shared" si="20"/>
        <v>0</v>
      </c>
      <c r="O197" s="221"/>
      <c r="P197" s="221"/>
      <c r="Q197" s="221"/>
      <c r="R197" s="150"/>
      <c r="T197" s="151" t="s">
        <v>5</v>
      </c>
      <c r="U197" s="41" t="s">
        <v>42</v>
      </c>
      <c r="V197" s="152">
        <v>0</v>
      </c>
      <c r="W197" s="152">
        <f t="shared" si="21"/>
        <v>0</v>
      </c>
      <c r="X197" s="152">
        <v>0</v>
      </c>
      <c r="Y197" s="152">
        <f t="shared" si="22"/>
        <v>0</v>
      </c>
      <c r="Z197" s="152">
        <v>0</v>
      </c>
      <c r="AA197" s="153">
        <f t="shared" si="23"/>
        <v>0</v>
      </c>
      <c r="AR197" s="19" t="s">
        <v>189</v>
      </c>
      <c r="AT197" s="19" t="s">
        <v>298</v>
      </c>
      <c r="AU197" s="19" t="s">
        <v>87</v>
      </c>
      <c r="AY197" s="19" t="s">
        <v>157</v>
      </c>
      <c r="BE197" s="154">
        <f t="shared" si="24"/>
        <v>0</v>
      </c>
      <c r="BF197" s="154">
        <f t="shared" si="25"/>
        <v>0</v>
      </c>
      <c r="BG197" s="154">
        <f t="shared" si="26"/>
        <v>0</v>
      </c>
      <c r="BH197" s="154">
        <f t="shared" si="27"/>
        <v>0</v>
      </c>
      <c r="BI197" s="154">
        <f t="shared" si="28"/>
        <v>0</v>
      </c>
      <c r="BJ197" s="19" t="s">
        <v>87</v>
      </c>
      <c r="BK197" s="155">
        <f t="shared" si="29"/>
        <v>0</v>
      </c>
      <c r="BL197" s="19" t="s">
        <v>162</v>
      </c>
      <c r="BM197" s="19" t="s">
        <v>763</v>
      </c>
    </row>
    <row r="198" spans="2:65" s="1" customFormat="1" ht="38.25" customHeight="1">
      <c r="B198" s="145"/>
      <c r="C198" s="156" t="s">
        <v>466</v>
      </c>
      <c r="D198" s="156" t="s">
        <v>298</v>
      </c>
      <c r="E198" s="157" t="s">
        <v>1294</v>
      </c>
      <c r="F198" s="222" t="s">
        <v>1295</v>
      </c>
      <c r="G198" s="222"/>
      <c r="H198" s="222"/>
      <c r="I198" s="222"/>
      <c r="J198" s="158" t="s">
        <v>166</v>
      </c>
      <c r="K198" s="159">
        <v>3</v>
      </c>
      <c r="L198" s="223"/>
      <c r="M198" s="223"/>
      <c r="N198" s="223">
        <f t="shared" si="20"/>
        <v>0</v>
      </c>
      <c r="O198" s="221"/>
      <c r="P198" s="221"/>
      <c r="Q198" s="221"/>
      <c r="R198" s="150"/>
      <c r="T198" s="151" t="s">
        <v>5</v>
      </c>
      <c r="U198" s="41" t="s">
        <v>42</v>
      </c>
      <c r="V198" s="152">
        <v>0</v>
      </c>
      <c r="W198" s="152">
        <f t="shared" si="21"/>
        <v>0</v>
      </c>
      <c r="X198" s="152">
        <v>0</v>
      </c>
      <c r="Y198" s="152">
        <f t="shared" si="22"/>
        <v>0</v>
      </c>
      <c r="Z198" s="152">
        <v>0</v>
      </c>
      <c r="AA198" s="153">
        <f t="shared" si="23"/>
        <v>0</v>
      </c>
      <c r="AR198" s="19" t="s">
        <v>189</v>
      </c>
      <c r="AT198" s="19" t="s">
        <v>298</v>
      </c>
      <c r="AU198" s="19" t="s">
        <v>87</v>
      </c>
      <c r="AY198" s="19" t="s">
        <v>157</v>
      </c>
      <c r="BE198" s="154">
        <f t="shared" si="24"/>
        <v>0</v>
      </c>
      <c r="BF198" s="154">
        <f t="shared" si="25"/>
        <v>0</v>
      </c>
      <c r="BG198" s="154">
        <f t="shared" si="26"/>
        <v>0</v>
      </c>
      <c r="BH198" s="154">
        <f t="shared" si="27"/>
        <v>0</v>
      </c>
      <c r="BI198" s="154">
        <f t="shared" si="28"/>
        <v>0</v>
      </c>
      <c r="BJ198" s="19" t="s">
        <v>87</v>
      </c>
      <c r="BK198" s="155">
        <f t="shared" si="29"/>
        <v>0</v>
      </c>
      <c r="BL198" s="19" t="s">
        <v>162</v>
      </c>
      <c r="BM198" s="19" t="s">
        <v>771</v>
      </c>
    </row>
    <row r="199" spans="2:65" s="1" customFormat="1" ht="25.5" customHeight="1">
      <c r="B199" s="145"/>
      <c r="C199" s="146" t="s">
        <v>470</v>
      </c>
      <c r="D199" s="146" t="s">
        <v>158</v>
      </c>
      <c r="E199" s="147" t="s">
        <v>1296</v>
      </c>
      <c r="F199" s="220" t="s">
        <v>1297</v>
      </c>
      <c r="G199" s="220"/>
      <c r="H199" s="220"/>
      <c r="I199" s="220"/>
      <c r="J199" s="148" t="s">
        <v>166</v>
      </c>
      <c r="K199" s="149">
        <v>2</v>
      </c>
      <c r="L199" s="221"/>
      <c r="M199" s="221"/>
      <c r="N199" s="221">
        <f t="shared" si="20"/>
        <v>0</v>
      </c>
      <c r="O199" s="221"/>
      <c r="P199" s="221"/>
      <c r="Q199" s="221"/>
      <c r="R199" s="150"/>
      <c r="T199" s="151" t="s">
        <v>5</v>
      </c>
      <c r="U199" s="41" t="s">
        <v>42</v>
      </c>
      <c r="V199" s="152">
        <v>0</v>
      </c>
      <c r="W199" s="152">
        <f t="shared" si="21"/>
        <v>0</v>
      </c>
      <c r="X199" s="152">
        <v>0</v>
      </c>
      <c r="Y199" s="152">
        <f t="shared" si="22"/>
        <v>0</v>
      </c>
      <c r="Z199" s="152">
        <v>0</v>
      </c>
      <c r="AA199" s="153">
        <f t="shared" si="23"/>
        <v>0</v>
      </c>
      <c r="AR199" s="19" t="s">
        <v>162</v>
      </c>
      <c r="AT199" s="19" t="s">
        <v>158</v>
      </c>
      <c r="AU199" s="19" t="s">
        <v>87</v>
      </c>
      <c r="AY199" s="19" t="s">
        <v>157</v>
      </c>
      <c r="BE199" s="154">
        <f t="shared" si="24"/>
        <v>0</v>
      </c>
      <c r="BF199" s="154">
        <f t="shared" si="25"/>
        <v>0</v>
      </c>
      <c r="BG199" s="154">
        <f t="shared" si="26"/>
        <v>0</v>
      </c>
      <c r="BH199" s="154">
        <f t="shared" si="27"/>
        <v>0</v>
      </c>
      <c r="BI199" s="154">
        <f t="shared" si="28"/>
        <v>0</v>
      </c>
      <c r="BJ199" s="19" t="s">
        <v>87</v>
      </c>
      <c r="BK199" s="155">
        <f t="shared" si="29"/>
        <v>0</v>
      </c>
      <c r="BL199" s="19" t="s">
        <v>162</v>
      </c>
      <c r="BM199" s="19" t="s">
        <v>779</v>
      </c>
    </row>
    <row r="200" spans="2:65" s="1" customFormat="1" ht="38.25" customHeight="1">
      <c r="B200" s="145"/>
      <c r="C200" s="156" t="s">
        <v>472</v>
      </c>
      <c r="D200" s="156" t="s">
        <v>298</v>
      </c>
      <c r="E200" s="157" t="s">
        <v>1298</v>
      </c>
      <c r="F200" s="222" t="s">
        <v>1299</v>
      </c>
      <c r="G200" s="222"/>
      <c r="H200" s="222"/>
      <c r="I200" s="222"/>
      <c r="J200" s="158" t="s">
        <v>166</v>
      </c>
      <c r="K200" s="159">
        <v>2</v>
      </c>
      <c r="L200" s="223"/>
      <c r="M200" s="223"/>
      <c r="N200" s="223">
        <f t="shared" si="20"/>
        <v>0</v>
      </c>
      <c r="O200" s="221"/>
      <c r="P200" s="221"/>
      <c r="Q200" s="221"/>
      <c r="R200" s="150"/>
      <c r="T200" s="151" t="s">
        <v>5</v>
      </c>
      <c r="U200" s="41" t="s">
        <v>42</v>
      </c>
      <c r="V200" s="152">
        <v>0</v>
      </c>
      <c r="W200" s="152">
        <f t="shared" si="21"/>
        <v>0</v>
      </c>
      <c r="X200" s="152">
        <v>0</v>
      </c>
      <c r="Y200" s="152">
        <f t="shared" si="22"/>
        <v>0</v>
      </c>
      <c r="Z200" s="152">
        <v>0</v>
      </c>
      <c r="AA200" s="153">
        <f t="shared" si="23"/>
        <v>0</v>
      </c>
      <c r="AR200" s="19" t="s">
        <v>189</v>
      </c>
      <c r="AT200" s="19" t="s">
        <v>298</v>
      </c>
      <c r="AU200" s="19" t="s">
        <v>87</v>
      </c>
      <c r="AY200" s="19" t="s">
        <v>157</v>
      </c>
      <c r="BE200" s="154">
        <f t="shared" si="24"/>
        <v>0</v>
      </c>
      <c r="BF200" s="154">
        <f t="shared" si="25"/>
        <v>0</v>
      </c>
      <c r="BG200" s="154">
        <f t="shared" si="26"/>
        <v>0</v>
      </c>
      <c r="BH200" s="154">
        <f t="shared" si="27"/>
        <v>0</v>
      </c>
      <c r="BI200" s="154">
        <f t="shared" si="28"/>
        <v>0</v>
      </c>
      <c r="BJ200" s="19" t="s">
        <v>87</v>
      </c>
      <c r="BK200" s="155">
        <f t="shared" si="29"/>
        <v>0</v>
      </c>
      <c r="BL200" s="19" t="s">
        <v>162</v>
      </c>
      <c r="BM200" s="19" t="s">
        <v>785</v>
      </c>
    </row>
    <row r="201" spans="2:65" s="1" customFormat="1" ht="38.25" customHeight="1">
      <c r="B201" s="145"/>
      <c r="C201" s="146" t="s">
        <v>476</v>
      </c>
      <c r="D201" s="146" t="s">
        <v>158</v>
      </c>
      <c r="E201" s="147" t="s">
        <v>1300</v>
      </c>
      <c r="F201" s="220" t="s">
        <v>1301</v>
      </c>
      <c r="G201" s="220"/>
      <c r="H201" s="220"/>
      <c r="I201" s="220"/>
      <c r="J201" s="148" t="s">
        <v>166</v>
      </c>
      <c r="K201" s="149">
        <v>3</v>
      </c>
      <c r="L201" s="221"/>
      <c r="M201" s="221"/>
      <c r="N201" s="221">
        <f t="shared" si="20"/>
        <v>0</v>
      </c>
      <c r="O201" s="221"/>
      <c r="P201" s="221"/>
      <c r="Q201" s="221"/>
      <c r="R201" s="150"/>
      <c r="T201" s="151" t="s">
        <v>5</v>
      </c>
      <c r="U201" s="41" t="s">
        <v>42</v>
      </c>
      <c r="V201" s="152">
        <v>0</v>
      </c>
      <c r="W201" s="152">
        <f t="shared" si="21"/>
        <v>0</v>
      </c>
      <c r="X201" s="152">
        <v>0</v>
      </c>
      <c r="Y201" s="152">
        <f t="shared" si="22"/>
        <v>0</v>
      </c>
      <c r="Z201" s="152">
        <v>0</v>
      </c>
      <c r="AA201" s="153">
        <f t="shared" si="23"/>
        <v>0</v>
      </c>
      <c r="AR201" s="19" t="s">
        <v>162</v>
      </c>
      <c r="AT201" s="19" t="s">
        <v>158</v>
      </c>
      <c r="AU201" s="19" t="s">
        <v>87</v>
      </c>
      <c r="AY201" s="19" t="s">
        <v>157</v>
      </c>
      <c r="BE201" s="154">
        <f t="shared" si="24"/>
        <v>0</v>
      </c>
      <c r="BF201" s="154">
        <f t="shared" si="25"/>
        <v>0</v>
      </c>
      <c r="BG201" s="154">
        <f t="shared" si="26"/>
        <v>0</v>
      </c>
      <c r="BH201" s="154">
        <f t="shared" si="27"/>
        <v>0</v>
      </c>
      <c r="BI201" s="154">
        <f t="shared" si="28"/>
        <v>0</v>
      </c>
      <c r="BJ201" s="19" t="s">
        <v>87</v>
      </c>
      <c r="BK201" s="155">
        <f t="shared" si="29"/>
        <v>0</v>
      </c>
      <c r="BL201" s="19" t="s">
        <v>162</v>
      </c>
      <c r="BM201" s="19" t="s">
        <v>793</v>
      </c>
    </row>
    <row r="202" spans="2:65" s="1" customFormat="1" ht="63.75" customHeight="1">
      <c r="B202" s="145"/>
      <c r="C202" s="156" t="s">
        <v>480</v>
      </c>
      <c r="D202" s="156" t="s">
        <v>298</v>
      </c>
      <c r="E202" s="157" t="s">
        <v>1302</v>
      </c>
      <c r="F202" s="222" t="s">
        <v>1303</v>
      </c>
      <c r="G202" s="222"/>
      <c r="H202" s="222"/>
      <c r="I202" s="222"/>
      <c r="J202" s="158" t="s">
        <v>166</v>
      </c>
      <c r="K202" s="159">
        <v>3</v>
      </c>
      <c r="L202" s="223"/>
      <c r="M202" s="223"/>
      <c r="N202" s="223">
        <f t="shared" si="20"/>
        <v>0</v>
      </c>
      <c r="O202" s="221"/>
      <c r="P202" s="221"/>
      <c r="Q202" s="221"/>
      <c r="R202" s="150"/>
      <c r="T202" s="151" t="s">
        <v>5</v>
      </c>
      <c r="U202" s="41" t="s">
        <v>42</v>
      </c>
      <c r="V202" s="152">
        <v>0</v>
      </c>
      <c r="W202" s="152">
        <f t="shared" si="21"/>
        <v>0</v>
      </c>
      <c r="X202" s="152">
        <v>0</v>
      </c>
      <c r="Y202" s="152">
        <f t="shared" si="22"/>
        <v>0</v>
      </c>
      <c r="Z202" s="152">
        <v>0</v>
      </c>
      <c r="AA202" s="153">
        <f t="shared" si="23"/>
        <v>0</v>
      </c>
      <c r="AR202" s="19" t="s">
        <v>189</v>
      </c>
      <c r="AT202" s="19" t="s">
        <v>298</v>
      </c>
      <c r="AU202" s="19" t="s">
        <v>87</v>
      </c>
      <c r="AY202" s="19" t="s">
        <v>157</v>
      </c>
      <c r="BE202" s="154">
        <f t="shared" si="24"/>
        <v>0</v>
      </c>
      <c r="BF202" s="154">
        <f t="shared" si="25"/>
        <v>0</v>
      </c>
      <c r="BG202" s="154">
        <f t="shared" si="26"/>
        <v>0</v>
      </c>
      <c r="BH202" s="154">
        <f t="shared" si="27"/>
        <v>0</v>
      </c>
      <c r="BI202" s="154">
        <f t="shared" si="28"/>
        <v>0</v>
      </c>
      <c r="BJ202" s="19" t="s">
        <v>87</v>
      </c>
      <c r="BK202" s="155">
        <f t="shared" si="29"/>
        <v>0</v>
      </c>
      <c r="BL202" s="19" t="s">
        <v>162</v>
      </c>
      <c r="BM202" s="19" t="s">
        <v>801</v>
      </c>
    </row>
    <row r="203" spans="2:65" s="1" customFormat="1" ht="38.25" customHeight="1">
      <c r="B203" s="145"/>
      <c r="C203" s="146" t="s">
        <v>484</v>
      </c>
      <c r="D203" s="146" t="s">
        <v>158</v>
      </c>
      <c r="E203" s="147" t="s">
        <v>1304</v>
      </c>
      <c r="F203" s="220" t="s">
        <v>1305</v>
      </c>
      <c r="G203" s="220"/>
      <c r="H203" s="220"/>
      <c r="I203" s="220"/>
      <c r="J203" s="148" t="s">
        <v>166</v>
      </c>
      <c r="K203" s="149">
        <v>2</v>
      </c>
      <c r="L203" s="221"/>
      <c r="M203" s="221"/>
      <c r="N203" s="221">
        <f t="shared" si="20"/>
        <v>0</v>
      </c>
      <c r="O203" s="221"/>
      <c r="P203" s="221"/>
      <c r="Q203" s="221"/>
      <c r="R203" s="150"/>
      <c r="T203" s="151" t="s">
        <v>5</v>
      </c>
      <c r="U203" s="41" t="s">
        <v>42</v>
      </c>
      <c r="V203" s="152">
        <v>0</v>
      </c>
      <c r="W203" s="152">
        <f t="shared" si="21"/>
        <v>0</v>
      </c>
      <c r="X203" s="152">
        <v>0</v>
      </c>
      <c r="Y203" s="152">
        <f t="shared" si="22"/>
        <v>0</v>
      </c>
      <c r="Z203" s="152">
        <v>0</v>
      </c>
      <c r="AA203" s="153">
        <f t="shared" si="23"/>
        <v>0</v>
      </c>
      <c r="AR203" s="19" t="s">
        <v>162</v>
      </c>
      <c r="AT203" s="19" t="s">
        <v>158</v>
      </c>
      <c r="AU203" s="19" t="s">
        <v>87</v>
      </c>
      <c r="AY203" s="19" t="s">
        <v>157</v>
      </c>
      <c r="BE203" s="154">
        <f t="shared" si="24"/>
        <v>0</v>
      </c>
      <c r="BF203" s="154">
        <f t="shared" si="25"/>
        <v>0</v>
      </c>
      <c r="BG203" s="154">
        <f t="shared" si="26"/>
        <v>0</v>
      </c>
      <c r="BH203" s="154">
        <f t="shared" si="27"/>
        <v>0</v>
      </c>
      <c r="BI203" s="154">
        <f t="shared" si="28"/>
        <v>0</v>
      </c>
      <c r="BJ203" s="19" t="s">
        <v>87</v>
      </c>
      <c r="BK203" s="155">
        <f t="shared" si="29"/>
        <v>0</v>
      </c>
      <c r="BL203" s="19" t="s">
        <v>162</v>
      </c>
      <c r="BM203" s="19" t="s">
        <v>809</v>
      </c>
    </row>
    <row r="204" spans="2:65" s="1" customFormat="1" ht="51" customHeight="1">
      <c r="B204" s="145"/>
      <c r="C204" s="156" t="s">
        <v>486</v>
      </c>
      <c r="D204" s="156" t="s">
        <v>298</v>
      </c>
      <c r="E204" s="157" t="s">
        <v>1306</v>
      </c>
      <c r="F204" s="222" t="s">
        <v>1307</v>
      </c>
      <c r="G204" s="222"/>
      <c r="H204" s="222"/>
      <c r="I204" s="222"/>
      <c r="J204" s="158" t="s">
        <v>166</v>
      </c>
      <c r="K204" s="159">
        <v>2</v>
      </c>
      <c r="L204" s="223"/>
      <c r="M204" s="223"/>
      <c r="N204" s="223">
        <f t="shared" si="20"/>
        <v>0</v>
      </c>
      <c r="O204" s="221"/>
      <c r="P204" s="221"/>
      <c r="Q204" s="221"/>
      <c r="R204" s="150"/>
      <c r="T204" s="151" t="s">
        <v>5</v>
      </c>
      <c r="U204" s="41" t="s">
        <v>42</v>
      </c>
      <c r="V204" s="152">
        <v>0</v>
      </c>
      <c r="W204" s="152">
        <f t="shared" si="21"/>
        <v>0</v>
      </c>
      <c r="X204" s="152">
        <v>0</v>
      </c>
      <c r="Y204" s="152">
        <f t="shared" si="22"/>
        <v>0</v>
      </c>
      <c r="Z204" s="152">
        <v>0</v>
      </c>
      <c r="AA204" s="153">
        <f t="shared" si="23"/>
        <v>0</v>
      </c>
      <c r="AR204" s="19" t="s">
        <v>189</v>
      </c>
      <c r="AT204" s="19" t="s">
        <v>298</v>
      </c>
      <c r="AU204" s="19" t="s">
        <v>87</v>
      </c>
      <c r="AY204" s="19" t="s">
        <v>157</v>
      </c>
      <c r="BE204" s="154">
        <f t="shared" si="24"/>
        <v>0</v>
      </c>
      <c r="BF204" s="154">
        <f t="shared" si="25"/>
        <v>0</v>
      </c>
      <c r="BG204" s="154">
        <f t="shared" si="26"/>
        <v>0</v>
      </c>
      <c r="BH204" s="154">
        <f t="shared" si="27"/>
        <v>0</v>
      </c>
      <c r="BI204" s="154">
        <f t="shared" si="28"/>
        <v>0</v>
      </c>
      <c r="BJ204" s="19" t="s">
        <v>87</v>
      </c>
      <c r="BK204" s="155">
        <f t="shared" si="29"/>
        <v>0</v>
      </c>
      <c r="BL204" s="19" t="s">
        <v>162</v>
      </c>
      <c r="BM204" s="19" t="s">
        <v>817</v>
      </c>
    </row>
    <row r="205" spans="2:65" s="1" customFormat="1" ht="38.25" customHeight="1">
      <c r="B205" s="145"/>
      <c r="C205" s="146" t="s">
        <v>490</v>
      </c>
      <c r="D205" s="146" t="s">
        <v>158</v>
      </c>
      <c r="E205" s="147" t="s">
        <v>1308</v>
      </c>
      <c r="F205" s="220" t="s">
        <v>1309</v>
      </c>
      <c r="G205" s="220"/>
      <c r="H205" s="220"/>
      <c r="I205" s="220"/>
      <c r="J205" s="148" t="s">
        <v>166</v>
      </c>
      <c r="K205" s="149">
        <v>1</v>
      </c>
      <c r="L205" s="221"/>
      <c r="M205" s="221"/>
      <c r="N205" s="221">
        <f t="shared" si="20"/>
        <v>0</v>
      </c>
      <c r="O205" s="221"/>
      <c r="P205" s="221"/>
      <c r="Q205" s="221"/>
      <c r="R205" s="150"/>
      <c r="T205" s="151" t="s">
        <v>5</v>
      </c>
      <c r="U205" s="41" t="s">
        <v>42</v>
      </c>
      <c r="V205" s="152">
        <v>0</v>
      </c>
      <c r="W205" s="152">
        <f t="shared" si="21"/>
        <v>0</v>
      </c>
      <c r="X205" s="152">
        <v>0</v>
      </c>
      <c r="Y205" s="152">
        <f t="shared" si="22"/>
        <v>0</v>
      </c>
      <c r="Z205" s="152">
        <v>0</v>
      </c>
      <c r="AA205" s="153">
        <f t="shared" si="23"/>
        <v>0</v>
      </c>
      <c r="AR205" s="19" t="s">
        <v>162</v>
      </c>
      <c r="AT205" s="19" t="s">
        <v>158</v>
      </c>
      <c r="AU205" s="19" t="s">
        <v>87</v>
      </c>
      <c r="AY205" s="19" t="s">
        <v>157</v>
      </c>
      <c r="BE205" s="154">
        <f t="shared" si="24"/>
        <v>0</v>
      </c>
      <c r="BF205" s="154">
        <f t="shared" si="25"/>
        <v>0</v>
      </c>
      <c r="BG205" s="154">
        <f t="shared" si="26"/>
        <v>0</v>
      </c>
      <c r="BH205" s="154">
        <f t="shared" si="27"/>
        <v>0</v>
      </c>
      <c r="BI205" s="154">
        <f t="shared" si="28"/>
        <v>0</v>
      </c>
      <c r="BJ205" s="19" t="s">
        <v>87</v>
      </c>
      <c r="BK205" s="155">
        <f t="shared" si="29"/>
        <v>0</v>
      </c>
      <c r="BL205" s="19" t="s">
        <v>162</v>
      </c>
      <c r="BM205" s="19" t="s">
        <v>825</v>
      </c>
    </row>
    <row r="206" spans="2:65" s="1" customFormat="1" ht="38.25" customHeight="1">
      <c r="B206" s="145"/>
      <c r="C206" s="156" t="s">
        <v>495</v>
      </c>
      <c r="D206" s="156" t="s">
        <v>298</v>
      </c>
      <c r="E206" s="157" t="s">
        <v>1310</v>
      </c>
      <c r="F206" s="222" t="s">
        <v>1311</v>
      </c>
      <c r="G206" s="222"/>
      <c r="H206" s="222"/>
      <c r="I206" s="222"/>
      <c r="J206" s="158" t="s">
        <v>166</v>
      </c>
      <c r="K206" s="159">
        <v>1</v>
      </c>
      <c r="L206" s="223"/>
      <c r="M206" s="223"/>
      <c r="N206" s="223">
        <f t="shared" si="20"/>
        <v>0</v>
      </c>
      <c r="O206" s="221"/>
      <c r="P206" s="221"/>
      <c r="Q206" s="221"/>
      <c r="R206" s="150"/>
      <c r="T206" s="151" t="s">
        <v>5</v>
      </c>
      <c r="U206" s="41" t="s">
        <v>42</v>
      </c>
      <c r="V206" s="152">
        <v>0</v>
      </c>
      <c r="W206" s="152">
        <f t="shared" si="21"/>
        <v>0</v>
      </c>
      <c r="X206" s="152">
        <v>0</v>
      </c>
      <c r="Y206" s="152">
        <f t="shared" si="22"/>
        <v>0</v>
      </c>
      <c r="Z206" s="152">
        <v>0</v>
      </c>
      <c r="AA206" s="153">
        <f t="shared" si="23"/>
        <v>0</v>
      </c>
      <c r="AR206" s="19" t="s">
        <v>189</v>
      </c>
      <c r="AT206" s="19" t="s">
        <v>298</v>
      </c>
      <c r="AU206" s="19" t="s">
        <v>87</v>
      </c>
      <c r="AY206" s="19" t="s">
        <v>157</v>
      </c>
      <c r="BE206" s="154">
        <f t="shared" si="24"/>
        <v>0</v>
      </c>
      <c r="BF206" s="154">
        <f t="shared" si="25"/>
        <v>0</v>
      </c>
      <c r="BG206" s="154">
        <f t="shared" si="26"/>
        <v>0</v>
      </c>
      <c r="BH206" s="154">
        <f t="shared" si="27"/>
        <v>0</v>
      </c>
      <c r="BI206" s="154">
        <f t="shared" si="28"/>
        <v>0</v>
      </c>
      <c r="BJ206" s="19" t="s">
        <v>87</v>
      </c>
      <c r="BK206" s="155">
        <f t="shared" si="29"/>
        <v>0</v>
      </c>
      <c r="BL206" s="19" t="s">
        <v>162</v>
      </c>
      <c r="BM206" s="19" t="s">
        <v>833</v>
      </c>
    </row>
    <row r="207" spans="2:65" s="1" customFormat="1" ht="25.5" customHeight="1">
      <c r="B207" s="145"/>
      <c r="C207" s="146" t="s">
        <v>499</v>
      </c>
      <c r="D207" s="146" t="s">
        <v>158</v>
      </c>
      <c r="E207" s="147" t="s">
        <v>1312</v>
      </c>
      <c r="F207" s="220" t="s">
        <v>1313</v>
      </c>
      <c r="G207" s="220"/>
      <c r="H207" s="220"/>
      <c r="I207" s="220"/>
      <c r="J207" s="148" t="s">
        <v>504</v>
      </c>
      <c r="K207" s="149">
        <v>26.783000000000001</v>
      </c>
      <c r="L207" s="221"/>
      <c r="M207" s="221"/>
      <c r="N207" s="221">
        <f t="shared" si="20"/>
        <v>0</v>
      </c>
      <c r="O207" s="221"/>
      <c r="P207" s="221"/>
      <c r="Q207" s="221"/>
      <c r="R207" s="150"/>
      <c r="T207" s="151" t="s">
        <v>5</v>
      </c>
      <c r="U207" s="160" t="s">
        <v>42</v>
      </c>
      <c r="V207" s="161">
        <v>0</v>
      </c>
      <c r="W207" s="161">
        <f t="shared" si="21"/>
        <v>0</v>
      </c>
      <c r="X207" s="161">
        <v>0</v>
      </c>
      <c r="Y207" s="161">
        <f t="shared" si="22"/>
        <v>0</v>
      </c>
      <c r="Z207" s="161">
        <v>0</v>
      </c>
      <c r="AA207" s="162">
        <f t="shared" si="23"/>
        <v>0</v>
      </c>
      <c r="AR207" s="19" t="s">
        <v>162</v>
      </c>
      <c r="AT207" s="19" t="s">
        <v>158</v>
      </c>
      <c r="AU207" s="19" t="s">
        <v>87</v>
      </c>
      <c r="AY207" s="19" t="s">
        <v>157</v>
      </c>
      <c r="BE207" s="154">
        <f t="shared" si="24"/>
        <v>0</v>
      </c>
      <c r="BF207" s="154">
        <f t="shared" si="25"/>
        <v>0</v>
      </c>
      <c r="BG207" s="154">
        <f t="shared" si="26"/>
        <v>0</v>
      </c>
      <c r="BH207" s="154">
        <f t="shared" si="27"/>
        <v>0</v>
      </c>
      <c r="BI207" s="154">
        <f t="shared" si="28"/>
        <v>0</v>
      </c>
      <c r="BJ207" s="19" t="s">
        <v>87</v>
      </c>
      <c r="BK207" s="155">
        <f t="shared" si="29"/>
        <v>0</v>
      </c>
      <c r="BL207" s="19" t="s">
        <v>162</v>
      </c>
      <c r="BM207" s="19" t="s">
        <v>841</v>
      </c>
    </row>
    <row r="208" spans="2:65" s="1" customFormat="1" ht="6.95" customHeight="1">
      <c r="B208" s="56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8"/>
    </row>
  </sheetData>
  <mergeCells count="322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F119:I119"/>
    <mergeCell ref="L119:M119"/>
    <mergeCell ref="N119:Q119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83:I183"/>
    <mergeCell ref="L183:M183"/>
    <mergeCell ref="N183:Q183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H1:K1"/>
    <mergeCell ref="S2:AC2"/>
    <mergeCell ref="F206:I206"/>
    <mergeCell ref="L206:M206"/>
    <mergeCell ref="N206:Q206"/>
    <mergeCell ref="F207:I207"/>
    <mergeCell ref="L207:M207"/>
    <mergeCell ref="N207:Q207"/>
    <mergeCell ref="N116:Q116"/>
    <mergeCell ref="N117:Q117"/>
    <mergeCell ref="N118:Q118"/>
    <mergeCell ref="N123:Q123"/>
    <mergeCell ref="N161:Q161"/>
    <mergeCell ref="N184:Q184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0:I200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001.1 - 1. časť ASR</vt:lpstr>
      <vt:lpstr>001.2 - 2. časť ELI</vt:lpstr>
      <vt:lpstr>001.3 - 3. časť VZT</vt:lpstr>
      <vt:lpstr>001.4 - 4. časť ZTI</vt:lpstr>
      <vt:lpstr>'001.1 - 1. časť ASR'!Názvy_tlače</vt:lpstr>
      <vt:lpstr>'001.2 - 2. časť ELI'!Názvy_tlače</vt:lpstr>
      <vt:lpstr>'001.3 - 3. časť VZT'!Názvy_tlače</vt:lpstr>
      <vt:lpstr>'001.4 - 4. časť ZTI'!Názvy_tlače</vt:lpstr>
      <vt:lpstr>'Rekapitulácia stavby'!Názvy_tlače</vt:lpstr>
      <vt:lpstr>'001.1 - 1. časť ASR'!Oblasť_tlače</vt:lpstr>
      <vt:lpstr>'001.2 - 2. časť ELI'!Oblasť_tlače</vt:lpstr>
      <vt:lpstr>'001.3 - 3. časť VZT'!Oblasť_tlače</vt:lpstr>
      <vt:lpstr>'001.4 - 4. časť ZTI'!Oblasť_tlače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DESKTOP-OHS1U8N\Ing. Ivana Brecková</dc:creator>
  <cp:lastModifiedBy>Mgr. Tatiana Görčöšová</cp:lastModifiedBy>
  <cp:lastPrinted>2018-06-26T05:59:14Z</cp:lastPrinted>
  <dcterms:created xsi:type="dcterms:W3CDTF">2018-06-25T08:21:52Z</dcterms:created>
  <dcterms:modified xsi:type="dcterms:W3CDTF">2019-05-16T11:20:02Z</dcterms:modified>
</cp:coreProperties>
</file>