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rnovo\Desktop\suťaže\39. Stará Ľubovňa OÚ\0. Dokumentácia projektu\podklady\Výkaz výmer\"/>
    </mc:Choice>
  </mc:AlternateContent>
  <xr:revisionPtr revIDLastSave="0" documentId="13_ncr:1_{F2D463E6-464D-4994-AA9A-67CA12E9F19F}" xr6:coauthVersionLast="46" xr6:coauthVersionMax="46" xr10:uidLastSave="{00000000-0000-0000-0000-000000000000}"/>
  <bookViews>
    <workbookView xWindow="-120" yWindow="-120" windowWidth="29040" windowHeight="15960" firstSheet="3" activeTab="8" xr2:uid="{00000000-000D-0000-FFFF-FFFF00000000}"/>
  </bookViews>
  <sheets>
    <sheet name="Rekapitulácia stavby" sheetId="1" r:id="rId1"/>
    <sheet name="01 - Zateplenie obvodovéh..." sheetId="2" r:id="rId2"/>
    <sheet name="02 - Zateplenie strešného..." sheetId="3" r:id="rId3"/>
    <sheet name="03 - Výmena otvorových ko..." sheetId="4" r:id="rId4"/>
    <sheet name="04 - Ostatné" sheetId="5" r:id="rId5"/>
    <sheet name="04.1 - Ostatné - Ústredné..." sheetId="6" r:id="rId6"/>
    <sheet name="04.2 - Ostatné - Osvetlen..." sheetId="7" r:id="rId7"/>
    <sheet name="04.3 - Ostatné - Bleskozvod" sheetId="8" r:id="rId8"/>
    <sheet name="01 - Ostatné" sheetId="9" r:id="rId9"/>
  </sheets>
  <definedNames>
    <definedName name="_xlnm.Print_Titles" localSheetId="8">'01 - Ostatné'!$118:$118</definedName>
    <definedName name="_xlnm.Print_Titles" localSheetId="1">'01 - Zateplenie obvodovéh...'!$121:$121</definedName>
    <definedName name="_xlnm.Print_Titles" localSheetId="2">'02 - Zateplenie strešného...'!$120:$120</definedName>
    <definedName name="_xlnm.Print_Titles" localSheetId="3">'03 - Výmena otvorových ko...'!$125:$125</definedName>
    <definedName name="_xlnm.Print_Titles" localSheetId="4">'04 - Ostatné'!$137:$137</definedName>
    <definedName name="_xlnm.Print_Titles" localSheetId="5">'04.1 - Ostatné - Ústredné...'!$128:$128</definedName>
    <definedName name="_xlnm.Print_Titles" localSheetId="6">'04.2 - Ostatné - Osvetlen...'!$127:$127</definedName>
    <definedName name="_xlnm.Print_Titles" localSheetId="7">'04.3 - Ostatné - Bleskozvod'!$120:$120</definedName>
    <definedName name="_xlnm.Print_Titles" localSheetId="0">'Rekapitulácia stavby'!$85:$85</definedName>
    <definedName name="_xlnm.Print_Area" localSheetId="8">'01 - Ostatné'!$C$4:$Q$70,'01 - Ostatné'!$C$76:$Q$101,'01 - Ostatné'!$C$107:$Q$130</definedName>
    <definedName name="_xlnm.Print_Area" localSheetId="1">'01 - Zateplenie obvodovéh...'!$C$4:$Q$70,'01 - Zateplenie obvodovéh...'!$C$76:$Q$104,'01 - Zateplenie obvodovéh...'!$C$110:$Q$520</definedName>
    <definedName name="_xlnm.Print_Area" localSheetId="2">'02 - Zateplenie strešného...'!$C$4:$Q$70,'02 - Zateplenie strešného...'!$C$76:$Q$103,'02 - Zateplenie strešného...'!$C$109:$Q$197</definedName>
    <definedName name="_xlnm.Print_Area" localSheetId="3">'03 - Výmena otvorových ko...'!$C$4:$Q$70,'03 - Výmena otvorových ko...'!$C$76:$Q$108,'03 - Výmena otvorových ko...'!$C$114:$Q$218</definedName>
    <definedName name="_xlnm.Print_Area" localSheetId="4">'04 - Ostatné'!$C$4:$Q$70,'04 - Ostatné'!$C$76:$Q$120,'04 - Ostatné'!$C$126:$Q$618</definedName>
    <definedName name="_xlnm.Print_Area" localSheetId="5">'04.1 - Ostatné - Ústredné...'!$C$4:$Q$70,'04.1 - Ostatné - Ústredné...'!$C$76:$Q$111,'04.1 - Ostatné - Ústredné...'!$C$117:$Q$251</definedName>
    <definedName name="_xlnm.Print_Area" localSheetId="6">'04.2 - Ostatné - Osvetlen...'!$C$4:$Q$70,'04.2 - Ostatné - Osvetlen...'!$C$76:$Q$110,'04.2 - Ostatné - Osvetlen...'!$C$116:$Q$297</definedName>
    <definedName name="_xlnm.Print_Area" localSheetId="7">'04.3 - Ostatné - Bleskozvod'!$C$4:$Q$70,'04.3 - Ostatné - Bleskozvod'!$C$76:$Q$103,'04.3 - Ostatné - Bleskozvod'!$C$109:$Q$159</definedName>
    <definedName name="_xlnm.Print_Area" localSheetId="0">'Rekapitulácia stavby'!$C$4:$AP$70,'Rekapitulácia stavby'!$C$76:$AP$107</definedName>
  </definedNames>
  <calcPr calcId="191029"/>
</workbook>
</file>

<file path=xl/calcChain.xml><?xml version="1.0" encoding="utf-8"?>
<calcChain xmlns="http://schemas.openxmlformats.org/spreadsheetml/2006/main">
  <c r="AY97" i="1" l="1"/>
  <c r="AX97" i="1"/>
  <c r="BI130" i="9"/>
  <c r="BH130" i="9"/>
  <c r="BG130" i="9"/>
  <c r="BE130" i="9"/>
  <c r="BK130" i="9"/>
  <c r="BF130" i="9" s="1"/>
  <c r="BI129" i="9"/>
  <c r="BH129" i="9"/>
  <c r="BG129" i="9"/>
  <c r="BE129" i="9"/>
  <c r="BK129" i="9"/>
  <c r="BF129" i="9" s="1"/>
  <c r="BI128" i="9"/>
  <c r="BH128" i="9"/>
  <c r="BG128" i="9"/>
  <c r="BE128" i="9"/>
  <c r="BK128" i="9"/>
  <c r="BF128" i="9" s="1"/>
  <c r="BI127" i="9"/>
  <c r="BH127" i="9"/>
  <c r="BG127" i="9"/>
  <c r="BE127" i="9"/>
  <c r="BK127" i="9"/>
  <c r="BF127" i="9" s="1"/>
  <c r="BI126" i="9"/>
  <c r="BH126" i="9"/>
  <c r="BG126" i="9"/>
  <c r="BE126" i="9"/>
  <c r="BK126" i="9"/>
  <c r="BF126" i="9" s="1"/>
  <c r="BI124" i="9"/>
  <c r="BH124" i="9"/>
  <c r="BG124" i="9"/>
  <c r="BE124" i="9"/>
  <c r="AA124" i="9"/>
  <c r="Y124" i="9"/>
  <c r="W124" i="9"/>
  <c r="BK124" i="9"/>
  <c r="BF124" i="9"/>
  <c r="BI123" i="9"/>
  <c r="BH123" i="9"/>
  <c r="BG123" i="9"/>
  <c r="BE123" i="9"/>
  <c r="AA123" i="9"/>
  <c r="Y123" i="9"/>
  <c r="W123" i="9"/>
  <c r="BK123" i="9"/>
  <c r="BF123" i="9"/>
  <c r="BI122" i="9"/>
  <c r="BH122" i="9"/>
  <c r="BG122" i="9"/>
  <c r="BE122" i="9"/>
  <c r="AA122" i="9"/>
  <c r="Y122" i="9"/>
  <c r="W122" i="9"/>
  <c r="BK122" i="9"/>
  <c r="BF122" i="9"/>
  <c r="BI121" i="9"/>
  <c r="BH121" i="9"/>
  <c r="BG121" i="9"/>
  <c r="BE121" i="9"/>
  <c r="AA121" i="9"/>
  <c r="Y121" i="9"/>
  <c r="W121" i="9"/>
  <c r="BK121" i="9"/>
  <c r="BF121" i="9"/>
  <c r="F116" i="9"/>
  <c r="M115" i="9"/>
  <c r="F115" i="9"/>
  <c r="F113" i="9"/>
  <c r="F111" i="9"/>
  <c r="BI99" i="9"/>
  <c r="BH99" i="9"/>
  <c r="BG99" i="9"/>
  <c r="BE99" i="9"/>
  <c r="BI98" i="9"/>
  <c r="BH98" i="9"/>
  <c r="BG98" i="9"/>
  <c r="BE98" i="9"/>
  <c r="BI97" i="9"/>
  <c r="BH97" i="9"/>
  <c r="BG97" i="9"/>
  <c r="BE97" i="9"/>
  <c r="BI96" i="9"/>
  <c r="BH96" i="9"/>
  <c r="BG96" i="9"/>
  <c r="BE96" i="9"/>
  <c r="BI95" i="9"/>
  <c r="BH95" i="9"/>
  <c r="BG95" i="9"/>
  <c r="BE95" i="9"/>
  <c r="BI94" i="9"/>
  <c r="BH94" i="9"/>
  <c r="BG94" i="9"/>
  <c r="BE94" i="9"/>
  <c r="F85" i="9"/>
  <c r="M84" i="9"/>
  <c r="F84" i="9"/>
  <c r="F82" i="9"/>
  <c r="F80" i="9"/>
  <c r="O22" i="9"/>
  <c r="E22" i="9"/>
  <c r="M85" i="9" s="1"/>
  <c r="O21" i="9"/>
  <c r="F6" i="9"/>
  <c r="F109" i="9" s="1"/>
  <c r="AY95" i="1"/>
  <c r="AX95" i="1"/>
  <c r="BI159" i="8"/>
  <c r="BH159" i="8"/>
  <c r="BG159" i="8"/>
  <c r="BE159" i="8"/>
  <c r="BK159" i="8"/>
  <c r="BF159" i="8" s="1"/>
  <c r="BI158" i="8"/>
  <c r="BH158" i="8"/>
  <c r="BG158" i="8"/>
  <c r="BE158" i="8"/>
  <c r="BK158" i="8"/>
  <c r="BF158" i="8" s="1"/>
  <c r="BI157" i="8"/>
  <c r="BH157" i="8"/>
  <c r="BG157" i="8"/>
  <c r="BE157" i="8"/>
  <c r="BK157" i="8"/>
  <c r="BF157" i="8" s="1"/>
  <c r="BI156" i="8"/>
  <c r="BH156" i="8"/>
  <c r="BG156" i="8"/>
  <c r="BE156" i="8"/>
  <c r="BK156" i="8"/>
  <c r="BF156" i="8" s="1"/>
  <c r="BI155" i="8"/>
  <c r="BH155" i="8"/>
  <c r="BG155" i="8"/>
  <c r="BE155" i="8"/>
  <c r="BK155" i="8"/>
  <c r="BF155" i="8"/>
  <c r="BI153" i="8"/>
  <c r="BH153" i="8"/>
  <c r="BG153" i="8"/>
  <c r="BE153" i="8"/>
  <c r="AA153" i="8"/>
  <c r="Y153" i="8"/>
  <c r="W153" i="8"/>
  <c r="BK153" i="8"/>
  <c r="BF153" i="8"/>
  <c r="BI152" i="8"/>
  <c r="BH152" i="8"/>
  <c r="BG152" i="8"/>
  <c r="BE152" i="8"/>
  <c r="AA152" i="8"/>
  <c r="Y152" i="8"/>
  <c r="W152" i="8"/>
  <c r="BK152" i="8"/>
  <c r="BF152" i="8"/>
  <c r="BI151" i="8"/>
  <c r="BH151" i="8"/>
  <c r="BG151" i="8"/>
  <c r="BE151" i="8"/>
  <c r="AA151" i="8"/>
  <c r="Y151" i="8"/>
  <c r="W151" i="8"/>
  <c r="BK151" i="8"/>
  <c r="BF151" i="8"/>
  <c r="BI150" i="8"/>
  <c r="BH150" i="8"/>
  <c r="BG150" i="8"/>
  <c r="BE150" i="8"/>
  <c r="AA150" i="8"/>
  <c r="Y150" i="8"/>
  <c r="W150" i="8"/>
  <c r="BK150" i="8"/>
  <c r="BF150" i="8"/>
  <c r="BI149" i="8"/>
  <c r="BH149" i="8"/>
  <c r="BG149" i="8"/>
  <c r="BE149" i="8"/>
  <c r="AA149" i="8"/>
  <c r="Y149" i="8"/>
  <c r="W149" i="8"/>
  <c r="BK149" i="8"/>
  <c r="BF149" i="8"/>
  <c r="BI148" i="8"/>
  <c r="BH148" i="8"/>
  <c r="BG148" i="8"/>
  <c r="BE148" i="8"/>
  <c r="AA148" i="8"/>
  <c r="Y148" i="8"/>
  <c r="W148" i="8"/>
  <c r="BK148" i="8"/>
  <c r="BF148" i="8"/>
  <c r="BI147" i="8"/>
  <c r="BH147" i="8"/>
  <c r="BG147" i="8"/>
  <c r="BE147" i="8"/>
  <c r="AA147" i="8"/>
  <c r="AA146" i="8" s="1"/>
  <c r="Y147" i="8"/>
  <c r="W147" i="8"/>
  <c r="BK147" i="8"/>
  <c r="BF147" i="8"/>
  <c r="BI145" i="8"/>
  <c r="BH145" i="8"/>
  <c r="BG145" i="8"/>
  <c r="BE145" i="8"/>
  <c r="AA145" i="8"/>
  <c r="Y145" i="8"/>
  <c r="W145" i="8"/>
  <c r="BK145" i="8"/>
  <c r="BF145" i="8"/>
  <c r="BI144" i="8"/>
  <c r="BH144" i="8"/>
  <c r="BG144" i="8"/>
  <c r="BE144" i="8"/>
  <c r="AA144" i="8"/>
  <c r="Y144" i="8"/>
  <c r="W144" i="8"/>
  <c r="BK144" i="8"/>
  <c r="BF144" i="8"/>
  <c r="BI143" i="8"/>
  <c r="BH143" i="8"/>
  <c r="BG143" i="8"/>
  <c r="BE143" i="8"/>
  <c r="AA143" i="8"/>
  <c r="Y143" i="8"/>
  <c r="W143" i="8"/>
  <c r="BK143" i="8"/>
  <c r="BF143" i="8"/>
  <c r="BI142" i="8"/>
  <c r="BH142" i="8"/>
  <c r="BG142" i="8"/>
  <c r="BE142" i="8"/>
  <c r="AA142" i="8"/>
  <c r="Y142" i="8"/>
  <c r="W142" i="8"/>
  <c r="BK142" i="8"/>
  <c r="BF142" i="8"/>
  <c r="BI141" i="8"/>
  <c r="BH141" i="8"/>
  <c r="BG141" i="8"/>
  <c r="BE141" i="8"/>
  <c r="AA141" i="8"/>
  <c r="Y141" i="8"/>
  <c r="W141" i="8"/>
  <c r="BK141" i="8"/>
  <c r="BF141" i="8"/>
  <c r="BI140" i="8"/>
  <c r="BH140" i="8"/>
  <c r="BG140" i="8"/>
  <c r="BE140" i="8"/>
  <c r="AA140" i="8"/>
  <c r="Y140" i="8"/>
  <c r="W140" i="8"/>
  <c r="BK140" i="8"/>
  <c r="BF140" i="8"/>
  <c r="BI139" i="8"/>
  <c r="BH139" i="8"/>
  <c r="BG139" i="8"/>
  <c r="BE139" i="8"/>
  <c r="AA139" i="8"/>
  <c r="Y139" i="8"/>
  <c r="W139" i="8"/>
  <c r="BK139" i="8"/>
  <c r="BF139" i="8"/>
  <c r="BI138" i="8"/>
  <c r="BH138" i="8"/>
  <c r="BG138" i="8"/>
  <c r="BE138" i="8"/>
  <c r="AA138" i="8"/>
  <c r="Y138" i="8"/>
  <c r="W138" i="8"/>
  <c r="BK138" i="8"/>
  <c r="BF138" i="8"/>
  <c r="BI137" i="8"/>
  <c r="BH137" i="8"/>
  <c r="BG137" i="8"/>
  <c r="BE137" i="8"/>
  <c r="AA137" i="8"/>
  <c r="Y137" i="8"/>
  <c r="W137" i="8"/>
  <c r="BK137" i="8"/>
  <c r="BF137" i="8"/>
  <c r="BI136" i="8"/>
  <c r="BH136" i="8"/>
  <c r="BG136" i="8"/>
  <c r="BE136" i="8"/>
  <c r="AA136" i="8"/>
  <c r="Y136" i="8"/>
  <c r="W136" i="8"/>
  <c r="BK136" i="8"/>
  <c r="BF136" i="8"/>
  <c r="BI135" i="8"/>
  <c r="BH135" i="8"/>
  <c r="BG135" i="8"/>
  <c r="BE135" i="8"/>
  <c r="AA135" i="8"/>
  <c r="Y135" i="8"/>
  <c r="W135" i="8"/>
  <c r="BK135" i="8"/>
  <c r="BF135" i="8"/>
  <c r="BI134" i="8"/>
  <c r="BH134" i="8"/>
  <c r="BG134" i="8"/>
  <c r="BE134" i="8"/>
  <c r="AA134" i="8"/>
  <c r="Y134" i="8"/>
  <c r="W134" i="8"/>
  <c r="BK134" i="8"/>
  <c r="BF134" i="8"/>
  <c r="BI133" i="8"/>
  <c r="BH133" i="8"/>
  <c r="BG133" i="8"/>
  <c r="BE133" i="8"/>
  <c r="AA133" i="8"/>
  <c r="Y133" i="8"/>
  <c r="W133" i="8"/>
  <c r="BK133" i="8"/>
  <c r="BF133" i="8"/>
  <c r="BI132" i="8"/>
  <c r="BH132" i="8"/>
  <c r="BG132" i="8"/>
  <c r="BE132" i="8"/>
  <c r="AA132" i="8"/>
  <c r="Y132" i="8"/>
  <c r="W132" i="8"/>
  <c r="BK132" i="8"/>
  <c r="BF132" i="8"/>
  <c r="BI131" i="8"/>
  <c r="BH131" i="8"/>
  <c r="BG131" i="8"/>
  <c r="BE131" i="8"/>
  <c r="AA131" i="8"/>
  <c r="Y131" i="8"/>
  <c r="W131" i="8"/>
  <c r="BK131" i="8"/>
  <c r="BF131" i="8"/>
  <c r="BI130" i="8"/>
  <c r="BH130" i="8"/>
  <c r="BG130" i="8"/>
  <c r="BE130" i="8"/>
  <c r="AA130" i="8"/>
  <c r="Y130" i="8"/>
  <c r="W130" i="8"/>
  <c r="BK130" i="8"/>
  <c r="BF130" i="8"/>
  <c r="BI129" i="8"/>
  <c r="BH129" i="8"/>
  <c r="BG129" i="8"/>
  <c r="BE129" i="8"/>
  <c r="AA129" i="8"/>
  <c r="Y129" i="8"/>
  <c r="W129" i="8"/>
  <c r="BK129" i="8"/>
  <c r="BF129" i="8"/>
  <c r="BI128" i="8"/>
  <c r="BH128" i="8"/>
  <c r="BG128" i="8"/>
  <c r="BE128" i="8"/>
  <c r="AA128" i="8"/>
  <c r="Y128" i="8"/>
  <c r="W128" i="8"/>
  <c r="BK128" i="8"/>
  <c r="BF128" i="8"/>
  <c r="BI127" i="8"/>
  <c r="BH127" i="8"/>
  <c r="BG127" i="8"/>
  <c r="BE127" i="8"/>
  <c r="AA127" i="8"/>
  <c r="Y127" i="8"/>
  <c r="W127" i="8"/>
  <c r="BK127" i="8"/>
  <c r="BF127" i="8"/>
  <c r="BI126" i="8"/>
  <c r="BH126" i="8"/>
  <c r="BG126" i="8"/>
  <c r="BE126" i="8"/>
  <c r="AA126" i="8"/>
  <c r="Y126" i="8"/>
  <c r="W126" i="8"/>
  <c r="BK126" i="8"/>
  <c r="BF126" i="8"/>
  <c r="BI125" i="8"/>
  <c r="BH125" i="8"/>
  <c r="BG125" i="8"/>
  <c r="BE125" i="8"/>
  <c r="AA125" i="8"/>
  <c r="Y125" i="8"/>
  <c r="W125" i="8"/>
  <c r="BK125" i="8"/>
  <c r="BF125" i="8"/>
  <c r="BI124" i="8"/>
  <c r="BH124" i="8"/>
  <c r="BG124" i="8"/>
  <c r="BE124" i="8"/>
  <c r="AA124" i="8"/>
  <c r="Y124" i="8"/>
  <c r="W124" i="8"/>
  <c r="W123" i="8" s="1"/>
  <c r="BK124" i="8"/>
  <c r="BF124" i="8"/>
  <c r="F118" i="8"/>
  <c r="M117" i="8"/>
  <c r="F117" i="8"/>
  <c r="F115" i="8"/>
  <c r="F113" i="8"/>
  <c r="BI101" i="8"/>
  <c r="BH101" i="8"/>
  <c r="BG101" i="8"/>
  <c r="BE101" i="8"/>
  <c r="BI100" i="8"/>
  <c r="BH100" i="8"/>
  <c r="BG100" i="8"/>
  <c r="BE100" i="8"/>
  <c r="BI99" i="8"/>
  <c r="BH99" i="8"/>
  <c r="BG99" i="8"/>
  <c r="BE99" i="8"/>
  <c r="BI98" i="8"/>
  <c r="BH98" i="8"/>
  <c r="BG98" i="8"/>
  <c r="BE98" i="8"/>
  <c r="BI97" i="8"/>
  <c r="BH97" i="8"/>
  <c r="BG97" i="8"/>
  <c r="BE97" i="8"/>
  <c r="BI96" i="8"/>
  <c r="BH96" i="8"/>
  <c r="BG96" i="8"/>
  <c r="BE96" i="8"/>
  <c r="F85" i="8"/>
  <c r="M84" i="8"/>
  <c r="F84" i="8"/>
  <c r="F82" i="8"/>
  <c r="F80" i="8"/>
  <c r="O22" i="8"/>
  <c r="E22" i="8"/>
  <c r="O21" i="8"/>
  <c r="M82" i="8"/>
  <c r="M115" i="8"/>
  <c r="F6" i="8"/>
  <c r="F111" i="8" s="1"/>
  <c r="AY94" i="1"/>
  <c r="AX94" i="1"/>
  <c r="BI297" i="7"/>
  <c r="BH297" i="7"/>
  <c r="BG297" i="7"/>
  <c r="BE297" i="7"/>
  <c r="BK297" i="7"/>
  <c r="BF297" i="7"/>
  <c r="BI296" i="7"/>
  <c r="BH296" i="7"/>
  <c r="BG296" i="7"/>
  <c r="BE296" i="7"/>
  <c r="BK296" i="7"/>
  <c r="BF296" i="7" s="1"/>
  <c r="BI295" i="7"/>
  <c r="BH295" i="7"/>
  <c r="BG295" i="7"/>
  <c r="BE295" i="7"/>
  <c r="BK295" i="7"/>
  <c r="BF295" i="7" s="1"/>
  <c r="BI294" i="7"/>
  <c r="BH294" i="7"/>
  <c r="BG294" i="7"/>
  <c r="BE294" i="7"/>
  <c r="BK294" i="7"/>
  <c r="BF294" i="7" s="1"/>
  <c r="BI293" i="7"/>
  <c r="BH293" i="7"/>
  <c r="BG293" i="7"/>
  <c r="BE293" i="7"/>
  <c r="BK293" i="7"/>
  <c r="BF293" i="7" s="1"/>
  <c r="BI291" i="7"/>
  <c r="BH291" i="7"/>
  <c r="BG291" i="7"/>
  <c r="BE291" i="7"/>
  <c r="AA291" i="7"/>
  <c r="Y291" i="7"/>
  <c r="W291" i="7"/>
  <c r="BK291" i="7"/>
  <c r="BF291" i="7"/>
  <c r="BI290" i="7"/>
  <c r="BH290" i="7"/>
  <c r="BG290" i="7"/>
  <c r="BE290" i="7"/>
  <c r="AA290" i="7"/>
  <c r="Y290" i="7"/>
  <c r="W290" i="7"/>
  <c r="BK290" i="7"/>
  <c r="BF290" i="7"/>
  <c r="BI289" i="7"/>
  <c r="BH289" i="7"/>
  <c r="BG289" i="7"/>
  <c r="BE289" i="7"/>
  <c r="AA289" i="7"/>
  <c r="Y289" i="7"/>
  <c r="W289" i="7"/>
  <c r="BK289" i="7"/>
  <c r="BF289" i="7"/>
  <c r="BI288" i="7"/>
  <c r="BH288" i="7"/>
  <c r="BG288" i="7"/>
  <c r="BE288" i="7"/>
  <c r="AA288" i="7"/>
  <c r="Y288" i="7"/>
  <c r="W288" i="7"/>
  <c r="BK288" i="7"/>
  <c r="BF288" i="7"/>
  <c r="BI287" i="7"/>
  <c r="BH287" i="7"/>
  <c r="BG287" i="7"/>
  <c r="BE287" i="7"/>
  <c r="AA287" i="7"/>
  <c r="Y287" i="7"/>
  <c r="W287" i="7"/>
  <c r="BK287" i="7"/>
  <c r="BF287" i="7"/>
  <c r="BI286" i="7"/>
  <c r="BH286" i="7"/>
  <c r="BG286" i="7"/>
  <c r="BE286" i="7"/>
  <c r="AA286" i="7"/>
  <c r="Y286" i="7"/>
  <c r="W286" i="7"/>
  <c r="BK286" i="7"/>
  <c r="BF286" i="7"/>
  <c r="BI285" i="7"/>
  <c r="BH285" i="7"/>
  <c r="BG285" i="7"/>
  <c r="BE285" i="7"/>
  <c r="AA285" i="7"/>
  <c r="Y285" i="7"/>
  <c r="W285" i="7"/>
  <c r="BK285" i="7"/>
  <c r="BF285" i="7"/>
  <c r="BI284" i="7"/>
  <c r="BH284" i="7"/>
  <c r="BG284" i="7"/>
  <c r="BE284" i="7"/>
  <c r="AA284" i="7"/>
  <c r="Y284" i="7"/>
  <c r="W284" i="7"/>
  <c r="BK284" i="7"/>
  <c r="BF284" i="7"/>
  <c r="BI283" i="7"/>
  <c r="BH283" i="7"/>
  <c r="BG283" i="7"/>
  <c r="BE283" i="7"/>
  <c r="AA283" i="7"/>
  <c r="Y283" i="7"/>
  <c r="W283" i="7"/>
  <c r="BK283" i="7"/>
  <c r="BF283" i="7"/>
  <c r="BI282" i="7"/>
  <c r="BH282" i="7"/>
  <c r="BG282" i="7"/>
  <c r="BE282" i="7"/>
  <c r="AA282" i="7"/>
  <c r="AA281" i="7"/>
  <c r="Y282" i="7"/>
  <c r="W282" i="7"/>
  <c r="BK282" i="7"/>
  <c r="BF282" i="7"/>
  <c r="BI280" i="7"/>
  <c r="BH280" i="7"/>
  <c r="BG280" i="7"/>
  <c r="BE280" i="7"/>
  <c r="AA280" i="7"/>
  <c r="Y280" i="7"/>
  <c r="W280" i="7"/>
  <c r="BK280" i="7"/>
  <c r="BF280" i="7"/>
  <c r="BI279" i="7"/>
  <c r="BH279" i="7"/>
  <c r="BG279" i="7"/>
  <c r="BE279" i="7"/>
  <c r="AA279" i="7"/>
  <c r="Y279" i="7"/>
  <c r="W279" i="7"/>
  <c r="BK279" i="7"/>
  <c r="BF279" i="7"/>
  <c r="BI278" i="7"/>
  <c r="BH278" i="7"/>
  <c r="BG278" i="7"/>
  <c r="BE278" i="7"/>
  <c r="AA278" i="7"/>
  <c r="Y278" i="7"/>
  <c r="W278" i="7"/>
  <c r="BK278" i="7"/>
  <c r="BF278" i="7"/>
  <c r="BI277" i="7"/>
  <c r="BH277" i="7"/>
  <c r="BG277" i="7"/>
  <c r="BE277" i="7"/>
  <c r="AA277" i="7"/>
  <c r="Y277" i="7"/>
  <c r="W277" i="7"/>
  <c r="BK277" i="7"/>
  <c r="BF277" i="7"/>
  <c r="BI276" i="7"/>
  <c r="BH276" i="7"/>
  <c r="BG276" i="7"/>
  <c r="BE276" i="7"/>
  <c r="AA276" i="7"/>
  <c r="Y276" i="7"/>
  <c r="W276" i="7"/>
  <c r="BK276" i="7"/>
  <c r="BF276" i="7"/>
  <c r="BI275" i="7"/>
  <c r="BH275" i="7"/>
  <c r="BG275" i="7"/>
  <c r="BE275" i="7"/>
  <c r="AA275" i="7"/>
  <c r="Y275" i="7"/>
  <c r="W275" i="7"/>
  <c r="BK275" i="7"/>
  <c r="BF275" i="7"/>
  <c r="BI274" i="7"/>
  <c r="BH274" i="7"/>
  <c r="BG274" i="7"/>
  <c r="BE274" i="7"/>
  <c r="AA274" i="7"/>
  <c r="Y274" i="7"/>
  <c r="W274" i="7"/>
  <c r="BK274" i="7"/>
  <c r="BF274" i="7"/>
  <c r="BI273" i="7"/>
  <c r="BH273" i="7"/>
  <c r="BG273" i="7"/>
  <c r="BE273" i="7"/>
  <c r="AA273" i="7"/>
  <c r="Y273" i="7"/>
  <c r="W273" i="7"/>
  <c r="BK273" i="7"/>
  <c r="BF273" i="7"/>
  <c r="BI272" i="7"/>
  <c r="BH272" i="7"/>
  <c r="BG272" i="7"/>
  <c r="BE272" i="7"/>
  <c r="AA272" i="7"/>
  <c r="Y272" i="7"/>
  <c r="W272" i="7"/>
  <c r="BK272" i="7"/>
  <c r="BF272" i="7"/>
  <c r="BI271" i="7"/>
  <c r="BH271" i="7"/>
  <c r="BG271" i="7"/>
  <c r="BE271" i="7"/>
  <c r="AA271" i="7"/>
  <c r="Y271" i="7"/>
  <c r="W271" i="7"/>
  <c r="BK271" i="7"/>
  <c r="BF271" i="7"/>
  <c r="BI270" i="7"/>
  <c r="BH270" i="7"/>
  <c r="BG270" i="7"/>
  <c r="BE270" i="7"/>
  <c r="AA270" i="7"/>
  <c r="Y270" i="7"/>
  <c r="W270" i="7"/>
  <c r="BK270" i="7"/>
  <c r="BF270" i="7"/>
  <c r="BI269" i="7"/>
  <c r="BH269" i="7"/>
  <c r="BG269" i="7"/>
  <c r="BE269" i="7"/>
  <c r="AA269" i="7"/>
  <c r="Y269" i="7"/>
  <c r="W269" i="7"/>
  <c r="BK269" i="7"/>
  <c r="BF269" i="7"/>
  <c r="BI268" i="7"/>
  <c r="BH268" i="7"/>
  <c r="BG268" i="7"/>
  <c r="BE268" i="7"/>
  <c r="AA268" i="7"/>
  <c r="Y268" i="7"/>
  <c r="W268" i="7"/>
  <c r="BK268" i="7"/>
  <c r="BF268" i="7"/>
  <c r="BI267" i="7"/>
  <c r="BH267" i="7"/>
  <c r="BG267" i="7"/>
  <c r="BE267" i="7"/>
  <c r="AA267" i="7"/>
  <c r="Y267" i="7"/>
  <c r="W267" i="7"/>
  <c r="BK267" i="7"/>
  <c r="BF267" i="7"/>
  <c r="BI266" i="7"/>
  <c r="BH266" i="7"/>
  <c r="BG266" i="7"/>
  <c r="BE266" i="7"/>
  <c r="AA266" i="7"/>
  <c r="Y266" i="7"/>
  <c r="W266" i="7"/>
  <c r="BK266" i="7"/>
  <c r="BF266" i="7"/>
  <c r="BI265" i="7"/>
  <c r="BH265" i="7"/>
  <c r="BG265" i="7"/>
  <c r="BE265" i="7"/>
  <c r="AA265" i="7"/>
  <c r="Y265" i="7"/>
  <c r="W265" i="7"/>
  <c r="BK265" i="7"/>
  <c r="BF265" i="7"/>
  <c r="BI264" i="7"/>
  <c r="BH264" i="7"/>
  <c r="BG264" i="7"/>
  <c r="BE264" i="7"/>
  <c r="AA264" i="7"/>
  <c r="Y264" i="7"/>
  <c r="W264" i="7"/>
  <c r="BK264" i="7"/>
  <c r="BF264" i="7"/>
  <c r="BI263" i="7"/>
  <c r="BH263" i="7"/>
  <c r="BG263" i="7"/>
  <c r="BE263" i="7"/>
  <c r="AA263" i="7"/>
  <c r="Y263" i="7"/>
  <c r="W263" i="7"/>
  <c r="BK263" i="7"/>
  <c r="BF263" i="7"/>
  <c r="BI262" i="7"/>
  <c r="BH262" i="7"/>
  <c r="BG262" i="7"/>
  <c r="BE262" i="7"/>
  <c r="AA262" i="7"/>
  <c r="Y262" i="7"/>
  <c r="W262" i="7"/>
  <c r="BK262" i="7"/>
  <c r="BF262" i="7"/>
  <c r="BI261" i="7"/>
  <c r="BH261" i="7"/>
  <c r="BG261" i="7"/>
  <c r="BE261" i="7"/>
  <c r="AA261" i="7"/>
  <c r="Y261" i="7"/>
  <c r="W261" i="7"/>
  <c r="BK261" i="7"/>
  <c r="BF261" i="7"/>
  <c r="BI260" i="7"/>
  <c r="BH260" i="7"/>
  <c r="BG260" i="7"/>
  <c r="BE260" i="7"/>
  <c r="AA260" i="7"/>
  <c r="Y260" i="7"/>
  <c r="W260" i="7"/>
  <c r="BK260" i="7"/>
  <c r="BF260" i="7"/>
  <c r="BI259" i="7"/>
  <c r="BH259" i="7"/>
  <c r="BG259" i="7"/>
  <c r="BE259" i="7"/>
  <c r="AA259" i="7"/>
  <c r="Y259" i="7"/>
  <c r="W259" i="7"/>
  <c r="BK259" i="7"/>
  <c r="BF259" i="7"/>
  <c r="BI258" i="7"/>
  <c r="BH258" i="7"/>
  <c r="BG258" i="7"/>
  <c r="BE258" i="7"/>
  <c r="AA258" i="7"/>
  <c r="Y258" i="7"/>
  <c r="W258" i="7"/>
  <c r="BK258" i="7"/>
  <c r="BF258" i="7"/>
  <c r="BI257" i="7"/>
  <c r="BH257" i="7"/>
  <c r="BG257" i="7"/>
  <c r="BE257" i="7"/>
  <c r="AA257" i="7"/>
  <c r="Y257" i="7"/>
  <c r="W257" i="7"/>
  <c r="BK257" i="7"/>
  <c r="BF257" i="7"/>
  <c r="BI256" i="7"/>
  <c r="BH256" i="7"/>
  <c r="BG256" i="7"/>
  <c r="BE256" i="7"/>
  <c r="AA256" i="7"/>
  <c r="Y256" i="7"/>
  <c r="W256" i="7"/>
  <c r="BK256" i="7"/>
  <c r="BF256" i="7"/>
  <c r="BI255" i="7"/>
  <c r="BH255" i="7"/>
  <c r="BG255" i="7"/>
  <c r="BE255" i="7"/>
  <c r="AA255" i="7"/>
  <c r="Y255" i="7"/>
  <c r="W255" i="7"/>
  <c r="BK255" i="7"/>
  <c r="BF255" i="7"/>
  <c r="BI254" i="7"/>
  <c r="BH254" i="7"/>
  <c r="BG254" i="7"/>
  <c r="BE254" i="7"/>
  <c r="AA254" i="7"/>
  <c r="Y254" i="7"/>
  <c r="W254" i="7"/>
  <c r="BK254" i="7"/>
  <c r="BF254" i="7"/>
  <c r="BI253" i="7"/>
  <c r="BH253" i="7"/>
  <c r="BG253" i="7"/>
  <c r="BE253" i="7"/>
  <c r="AA253" i="7"/>
  <c r="Y253" i="7"/>
  <c r="W253" i="7"/>
  <c r="BK253" i="7"/>
  <c r="BF253" i="7"/>
  <c r="BI252" i="7"/>
  <c r="BH252" i="7"/>
  <c r="BG252" i="7"/>
  <c r="BE252" i="7"/>
  <c r="AA252" i="7"/>
  <c r="Y252" i="7"/>
  <c r="W252" i="7"/>
  <c r="BK252" i="7"/>
  <c r="BF252" i="7"/>
  <c r="BI251" i="7"/>
  <c r="BH251" i="7"/>
  <c r="BG251" i="7"/>
  <c r="BE251" i="7"/>
  <c r="AA251" i="7"/>
  <c r="Y251" i="7"/>
  <c r="W251" i="7"/>
  <c r="BK251" i="7"/>
  <c r="BF251" i="7"/>
  <c r="BI250" i="7"/>
  <c r="BH250" i="7"/>
  <c r="BG250" i="7"/>
  <c r="BE250" i="7"/>
  <c r="AA250" i="7"/>
  <c r="Y250" i="7"/>
  <c r="W250" i="7"/>
  <c r="BK250" i="7"/>
  <c r="BF250" i="7"/>
  <c r="BI249" i="7"/>
  <c r="BH249" i="7"/>
  <c r="BG249" i="7"/>
  <c r="BE249" i="7"/>
  <c r="AA249" i="7"/>
  <c r="Y249" i="7"/>
  <c r="W249" i="7"/>
  <c r="BK249" i="7"/>
  <c r="BF249" i="7"/>
  <c r="BI248" i="7"/>
  <c r="BH248" i="7"/>
  <c r="BG248" i="7"/>
  <c r="BE248" i="7"/>
  <c r="AA248" i="7"/>
  <c r="Y248" i="7"/>
  <c r="W248" i="7"/>
  <c r="BK248" i="7"/>
  <c r="BF248" i="7"/>
  <c r="BI247" i="7"/>
  <c r="BH247" i="7"/>
  <c r="BG247" i="7"/>
  <c r="BE247" i="7"/>
  <c r="AA247" i="7"/>
  <c r="Y247" i="7"/>
  <c r="W247" i="7"/>
  <c r="BK247" i="7"/>
  <c r="BF247" i="7"/>
  <c r="BI246" i="7"/>
  <c r="BH246" i="7"/>
  <c r="BG246" i="7"/>
  <c r="BE246" i="7"/>
  <c r="AA246" i="7"/>
  <c r="Y246" i="7"/>
  <c r="W246" i="7"/>
  <c r="BK246" i="7"/>
  <c r="BF246" i="7"/>
  <c r="BI245" i="7"/>
  <c r="BH245" i="7"/>
  <c r="BG245" i="7"/>
  <c r="BE245" i="7"/>
  <c r="AA245" i="7"/>
  <c r="Y245" i="7"/>
  <c r="W245" i="7"/>
  <c r="BK245" i="7"/>
  <c r="BF245" i="7"/>
  <c r="BI244" i="7"/>
  <c r="BH244" i="7"/>
  <c r="BG244" i="7"/>
  <c r="BE244" i="7"/>
  <c r="AA244" i="7"/>
  <c r="Y244" i="7"/>
  <c r="W244" i="7"/>
  <c r="BK244" i="7"/>
  <c r="BF244" i="7"/>
  <c r="BI243" i="7"/>
  <c r="BH243" i="7"/>
  <c r="BG243" i="7"/>
  <c r="BE243" i="7"/>
  <c r="AA243" i="7"/>
  <c r="Y243" i="7"/>
  <c r="W243" i="7"/>
  <c r="BK243" i="7"/>
  <c r="BF243" i="7"/>
  <c r="BI242" i="7"/>
  <c r="BH242" i="7"/>
  <c r="BG242" i="7"/>
  <c r="BE242" i="7"/>
  <c r="AA242" i="7"/>
  <c r="Y242" i="7"/>
  <c r="W242" i="7"/>
  <c r="BK242" i="7"/>
  <c r="BF242" i="7"/>
  <c r="BI241" i="7"/>
  <c r="BH241" i="7"/>
  <c r="BG241" i="7"/>
  <c r="BE241" i="7"/>
  <c r="AA241" i="7"/>
  <c r="Y241" i="7"/>
  <c r="W241" i="7"/>
  <c r="BK241" i="7"/>
  <c r="BF241" i="7"/>
  <c r="BI240" i="7"/>
  <c r="BH240" i="7"/>
  <c r="BG240" i="7"/>
  <c r="BE240" i="7"/>
  <c r="AA240" i="7"/>
  <c r="Y240" i="7"/>
  <c r="W240" i="7"/>
  <c r="BK240" i="7"/>
  <c r="BF240" i="7"/>
  <c r="BI239" i="7"/>
  <c r="BH239" i="7"/>
  <c r="BG239" i="7"/>
  <c r="BE239" i="7"/>
  <c r="AA239" i="7"/>
  <c r="Y239" i="7"/>
  <c r="W239" i="7"/>
  <c r="BK239" i="7"/>
  <c r="BF239" i="7"/>
  <c r="BI238" i="7"/>
  <c r="BH238" i="7"/>
  <c r="BG238" i="7"/>
  <c r="BE238" i="7"/>
  <c r="AA238" i="7"/>
  <c r="Y238" i="7"/>
  <c r="W238" i="7"/>
  <c r="BK238" i="7"/>
  <c r="BF238" i="7"/>
  <c r="BI237" i="7"/>
  <c r="BH237" i="7"/>
  <c r="BG237" i="7"/>
  <c r="BE237" i="7"/>
  <c r="AA237" i="7"/>
  <c r="Y237" i="7"/>
  <c r="W237" i="7"/>
  <c r="BK237" i="7"/>
  <c r="BF237" i="7"/>
  <c r="BI236" i="7"/>
  <c r="BH236" i="7"/>
  <c r="BG236" i="7"/>
  <c r="BE236" i="7"/>
  <c r="AA236" i="7"/>
  <c r="Y236" i="7"/>
  <c r="W236" i="7"/>
  <c r="BK236" i="7"/>
  <c r="BF236" i="7"/>
  <c r="BI235" i="7"/>
  <c r="BH235" i="7"/>
  <c r="BG235" i="7"/>
  <c r="BE235" i="7"/>
  <c r="AA235" i="7"/>
  <c r="Y235" i="7"/>
  <c r="W235" i="7"/>
  <c r="BK235" i="7"/>
  <c r="BF235" i="7"/>
  <c r="BI234" i="7"/>
  <c r="BH234" i="7"/>
  <c r="BG234" i="7"/>
  <c r="BE234" i="7"/>
  <c r="AA234" i="7"/>
  <c r="Y234" i="7"/>
  <c r="W234" i="7"/>
  <c r="BK234" i="7"/>
  <c r="BF234" i="7"/>
  <c r="BI233" i="7"/>
  <c r="BH233" i="7"/>
  <c r="BG233" i="7"/>
  <c r="BE233" i="7"/>
  <c r="AA233" i="7"/>
  <c r="Y233" i="7"/>
  <c r="W233" i="7"/>
  <c r="BK233" i="7"/>
  <c r="BF233" i="7"/>
  <c r="BI232" i="7"/>
  <c r="BH232" i="7"/>
  <c r="BG232" i="7"/>
  <c r="BE232" i="7"/>
  <c r="AA232" i="7"/>
  <c r="Y232" i="7"/>
  <c r="W232" i="7"/>
  <c r="BK232" i="7"/>
  <c r="BF232" i="7"/>
  <c r="BI231" i="7"/>
  <c r="BH231" i="7"/>
  <c r="BG231" i="7"/>
  <c r="BE231" i="7"/>
  <c r="AA231" i="7"/>
  <c r="Y231" i="7"/>
  <c r="W231" i="7"/>
  <c r="BK231" i="7"/>
  <c r="BF231" i="7"/>
  <c r="BI230" i="7"/>
  <c r="BH230" i="7"/>
  <c r="BG230" i="7"/>
  <c r="BE230" i="7"/>
  <c r="AA230" i="7"/>
  <c r="Y230" i="7"/>
  <c r="W230" i="7"/>
  <c r="BK230" i="7"/>
  <c r="BF230" i="7"/>
  <c r="BI229" i="7"/>
  <c r="BH229" i="7"/>
  <c r="BG229" i="7"/>
  <c r="BE229" i="7"/>
  <c r="AA229" i="7"/>
  <c r="Y229" i="7"/>
  <c r="W229" i="7"/>
  <c r="BK229" i="7"/>
  <c r="BF229" i="7"/>
  <c r="BI228" i="7"/>
  <c r="BH228" i="7"/>
  <c r="BG228" i="7"/>
  <c r="BE228" i="7"/>
  <c r="AA228" i="7"/>
  <c r="Y228" i="7"/>
  <c r="W228" i="7"/>
  <c r="BK228" i="7"/>
  <c r="BF228" i="7"/>
  <c r="BI227" i="7"/>
  <c r="BH227" i="7"/>
  <c r="BG227" i="7"/>
  <c r="BE227" i="7"/>
  <c r="AA227" i="7"/>
  <c r="Y227" i="7"/>
  <c r="W227" i="7"/>
  <c r="BK227" i="7"/>
  <c r="BF227" i="7"/>
  <c r="BI226" i="7"/>
  <c r="BH226" i="7"/>
  <c r="BG226" i="7"/>
  <c r="BE226" i="7"/>
  <c r="AA226" i="7"/>
  <c r="Y226" i="7"/>
  <c r="W226" i="7"/>
  <c r="BK226" i="7"/>
  <c r="BF226" i="7"/>
  <c r="BI225" i="7"/>
  <c r="BH225" i="7"/>
  <c r="BG225" i="7"/>
  <c r="BE225" i="7"/>
  <c r="AA225" i="7"/>
  <c r="Y225" i="7"/>
  <c r="W225" i="7"/>
  <c r="BK225" i="7"/>
  <c r="BF225" i="7"/>
  <c r="BI224" i="7"/>
  <c r="BH224" i="7"/>
  <c r="BG224" i="7"/>
  <c r="BE224" i="7"/>
  <c r="AA224" i="7"/>
  <c r="Y224" i="7"/>
  <c r="W224" i="7"/>
  <c r="BK224" i="7"/>
  <c r="BF224" i="7"/>
  <c r="BI223" i="7"/>
  <c r="BH223" i="7"/>
  <c r="BG223" i="7"/>
  <c r="BE223" i="7"/>
  <c r="AA223" i="7"/>
  <c r="Y223" i="7"/>
  <c r="W223" i="7"/>
  <c r="BK223" i="7"/>
  <c r="BF223" i="7"/>
  <c r="BI222" i="7"/>
  <c r="BH222" i="7"/>
  <c r="BG222" i="7"/>
  <c r="BE222" i="7"/>
  <c r="AA222" i="7"/>
  <c r="Y222" i="7"/>
  <c r="W222" i="7"/>
  <c r="BK222" i="7"/>
  <c r="BF222" i="7"/>
  <c r="BI221" i="7"/>
  <c r="BH221" i="7"/>
  <c r="BG221" i="7"/>
  <c r="BE221" i="7"/>
  <c r="AA221" i="7"/>
  <c r="Y221" i="7"/>
  <c r="W221" i="7"/>
  <c r="BK221" i="7"/>
  <c r="BF221" i="7"/>
  <c r="BI201" i="7"/>
  <c r="BH201" i="7"/>
  <c r="BG201" i="7"/>
  <c r="BE201" i="7"/>
  <c r="AA201" i="7"/>
  <c r="Y201" i="7"/>
  <c r="W201" i="7"/>
  <c r="BK201" i="7"/>
  <c r="BF201" i="7"/>
  <c r="BI183" i="7"/>
  <c r="BH183" i="7"/>
  <c r="BG183" i="7"/>
  <c r="BE183" i="7"/>
  <c r="AA183" i="7"/>
  <c r="AA182" i="7"/>
  <c r="Y183" i="7"/>
  <c r="Y182" i="7" s="1"/>
  <c r="W183" i="7"/>
  <c r="W182" i="7"/>
  <c r="BK183" i="7"/>
  <c r="BK182" i="7" s="1"/>
  <c r="BF183" i="7"/>
  <c r="BI181" i="7"/>
  <c r="BH181" i="7"/>
  <c r="BG181" i="7"/>
  <c r="BE181" i="7"/>
  <c r="AA181" i="7"/>
  <c r="Y181" i="7"/>
  <c r="W181" i="7"/>
  <c r="BK181" i="7"/>
  <c r="BF181" i="7"/>
  <c r="BI180" i="7"/>
  <c r="BH180" i="7"/>
  <c r="BG180" i="7"/>
  <c r="BE180" i="7"/>
  <c r="AA180" i="7"/>
  <c r="Y180" i="7"/>
  <c r="W180" i="7"/>
  <c r="BK180" i="7"/>
  <c r="BF180" i="7"/>
  <c r="BI179" i="7"/>
  <c r="BH179" i="7"/>
  <c r="BG179" i="7"/>
  <c r="BE179" i="7"/>
  <c r="AA179" i="7"/>
  <c r="Y179" i="7"/>
  <c r="W179" i="7"/>
  <c r="BK179" i="7"/>
  <c r="BF179" i="7"/>
  <c r="BI178" i="7"/>
  <c r="BH178" i="7"/>
  <c r="BG178" i="7"/>
  <c r="BE178" i="7"/>
  <c r="AA178" i="7"/>
  <c r="Y178" i="7"/>
  <c r="W178" i="7"/>
  <c r="BK178" i="7"/>
  <c r="BF178" i="7"/>
  <c r="BI175" i="7"/>
  <c r="BH175" i="7"/>
  <c r="BG175" i="7"/>
  <c r="BE175" i="7"/>
  <c r="AA175" i="7"/>
  <c r="AA174" i="7"/>
  <c r="Y175" i="7"/>
  <c r="Y174" i="7" s="1"/>
  <c r="W175" i="7"/>
  <c r="W174" i="7" s="1"/>
  <c r="BK175" i="7"/>
  <c r="BK174" i="7" s="1"/>
  <c r="BF175" i="7"/>
  <c r="BI164" i="7"/>
  <c r="BH164" i="7"/>
  <c r="BG164" i="7"/>
  <c r="BE164" i="7"/>
  <c r="AA164" i="7"/>
  <c r="Y164" i="7"/>
  <c r="W164" i="7"/>
  <c r="BK164" i="7"/>
  <c r="BF164" i="7"/>
  <c r="BI150" i="7"/>
  <c r="BH150" i="7"/>
  <c r="BG150" i="7"/>
  <c r="BE150" i="7"/>
  <c r="AA150" i="7"/>
  <c r="Y150" i="7"/>
  <c r="Y149" i="7" s="1"/>
  <c r="W150" i="7"/>
  <c r="W149" i="7" s="1"/>
  <c r="BK150" i="7"/>
  <c r="BF150" i="7"/>
  <c r="BI131" i="7"/>
  <c r="BH131" i="7"/>
  <c r="BG131" i="7"/>
  <c r="BE131" i="7"/>
  <c r="AA131" i="7"/>
  <c r="AA130" i="7" s="1"/>
  <c r="Y131" i="7"/>
  <c r="Y130" i="7" s="1"/>
  <c r="W131" i="7"/>
  <c r="W130" i="7" s="1"/>
  <c r="BK131" i="7"/>
  <c r="BK130" i="7" s="1"/>
  <c r="BF131" i="7"/>
  <c r="F125" i="7"/>
  <c r="M124" i="7"/>
  <c r="F124" i="7"/>
  <c r="F122" i="7"/>
  <c r="F120" i="7"/>
  <c r="BI108" i="7"/>
  <c r="BH108" i="7"/>
  <c r="BG108" i="7"/>
  <c r="BE108" i="7"/>
  <c r="BI107" i="7"/>
  <c r="BH107" i="7"/>
  <c r="BG107" i="7"/>
  <c r="BE107" i="7"/>
  <c r="BI106" i="7"/>
  <c r="BH106" i="7"/>
  <c r="BG106" i="7"/>
  <c r="BE106" i="7"/>
  <c r="BI105" i="7"/>
  <c r="BH105" i="7"/>
  <c r="BG105" i="7"/>
  <c r="BE105" i="7"/>
  <c r="BI104" i="7"/>
  <c r="BH104" i="7"/>
  <c r="BG104" i="7"/>
  <c r="BE104" i="7"/>
  <c r="BI103" i="7"/>
  <c r="BH103" i="7"/>
  <c r="BG103" i="7"/>
  <c r="BE103" i="7"/>
  <c r="F85" i="7"/>
  <c r="M84" i="7"/>
  <c r="F84" i="7"/>
  <c r="F82" i="7"/>
  <c r="F80" i="7"/>
  <c r="O22" i="7"/>
  <c r="E22" i="7"/>
  <c r="M85" i="7" s="1"/>
  <c r="O21" i="7"/>
  <c r="F6" i="7"/>
  <c r="F118" i="7" s="1"/>
  <c r="AY93" i="1"/>
  <c r="AX93" i="1"/>
  <c r="BI251" i="6"/>
  <c r="BH251" i="6"/>
  <c r="BG251" i="6"/>
  <c r="BE251" i="6"/>
  <c r="BK251" i="6"/>
  <c r="BF251" i="6"/>
  <c r="BI250" i="6"/>
  <c r="BH250" i="6"/>
  <c r="BG250" i="6"/>
  <c r="BE250" i="6"/>
  <c r="BK250" i="6"/>
  <c r="BF250" i="6" s="1"/>
  <c r="BI249" i="6"/>
  <c r="BH249" i="6"/>
  <c r="BG249" i="6"/>
  <c r="BE249" i="6"/>
  <c r="BK249" i="6"/>
  <c r="BF249" i="6" s="1"/>
  <c r="BI248" i="6"/>
  <c r="BH248" i="6"/>
  <c r="BG248" i="6"/>
  <c r="BE248" i="6"/>
  <c r="BK248" i="6"/>
  <c r="BF248" i="6" s="1"/>
  <c r="BI247" i="6"/>
  <c r="BH247" i="6"/>
  <c r="BG247" i="6"/>
  <c r="BE247" i="6"/>
  <c r="BK247" i="6"/>
  <c r="BF247" i="6"/>
  <c r="BI245" i="6"/>
  <c r="BH245" i="6"/>
  <c r="BG245" i="6"/>
  <c r="BE245" i="6"/>
  <c r="AA245" i="6"/>
  <c r="Y245" i="6"/>
  <c r="W245" i="6"/>
  <c r="W242" i="6" s="1"/>
  <c r="W241" i="6" s="1"/>
  <c r="BK245" i="6"/>
  <c r="BF245" i="6"/>
  <c r="BI244" i="6"/>
  <c r="BH244" i="6"/>
  <c r="BG244" i="6"/>
  <c r="BE244" i="6"/>
  <c r="AA244" i="6"/>
  <c r="Y244" i="6"/>
  <c r="W244" i="6"/>
  <c r="BK244" i="6"/>
  <c r="BF244" i="6"/>
  <c r="BI243" i="6"/>
  <c r="BH243" i="6"/>
  <c r="BG243" i="6"/>
  <c r="BE243" i="6"/>
  <c r="AA243" i="6"/>
  <c r="Y243" i="6"/>
  <c r="W243" i="6"/>
  <c r="BK243" i="6"/>
  <c r="BF243" i="6"/>
  <c r="BI240" i="6"/>
  <c r="BH240" i="6"/>
  <c r="BG240" i="6"/>
  <c r="BE240" i="6"/>
  <c r="AA240" i="6"/>
  <c r="Y240" i="6"/>
  <c r="W240" i="6"/>
  <c r="BK240" i="6"/>
  <c r="BF240" i="6"/>
  <c r="BI239" i="6"/>
  <c r="BH239" i="6"/>
  <c r="BG239" i="6"/>
  <c r="BE239" i="6"/>
  <c r="AA239" i="6"/>
  <c r="Y239" i="6"/>
  <c r="W239" i="6"/>
  <c r="BK239" i="6"/>
  <c r="BF239" i="6"/>
  <c r="BI238" i="6"/>
  <c r="BH238" i="6"/>
  <c r="BG238" i="6"/>
  <c r="BE238" i="6"/>
  <c r="AA238" i="6"/>
  <c r="Y238" i="6"/>
  <c r="W238" i="6"/>
  <c r="BK238" i="6"/>
  <c r="BF238" i="6"/>
  <c r="BI237" i="6"/>
  <c r="BH237" i="6"/>
  <c r="BG237" i="6"/>
  <c r="BE237" i="6"/>
  <c r="AA237" i="6"/>
  <c r="Y237" i="6"/>
  <c r="W237" i="6"/>
  <c r="BK237" i="6"/>
  <c r="BF237" i="6"/>
  <c r="BI236" i="6"/>
  <c r="BH236" i="6"/>
  <c r="BG236" i="6"/>
  <c r="BE236" i="6"/>
  <c r="AA236" i="6"/>
  <c r="Y236" i="6"/>
  <c r="W236" i="6"/>
  <c r="BK236" i="6"/>
  <c r="BF236" i="6"/>
  <c r="BI235" i="6"/>
  <c r="BH235" i="6"/>
  <c r="BG235" i="6"/>
  <c r="BE235" i="6"/>
  <c r="AA235" i="6"/>
  <c r="Y235" i="6"/>
  <c r="W235" i="6"/>
  <c r="BK235" i="6"/>
  <c r="BF235" i="6"/>
  <c r="BI234" i="6"/>
  <c r="BH234" i="6"/>
  <c r="BG234" i="6"/>
  <c r="BE234" i="6"/>
  <c r="AA234" i="6"/>
  <c r="Y234" i="6"/>
  <c r="W234" i="6"/>
  <c r="BK234" i="6"/>
  <c r="BF234" i="6"/>
  <c r="BI231" i="6"/>
  <c r="BH231" i="6"/>
  <c r="BG231" i="6"/>
  <c r="BE231" i="6"/>
  <c r="AA231" i="6"/>
  <c r="Y231" i="6"/>
  <c r="W231" i="6"/>
  <c r="BK231" i="6"/>
  <c r="BF231" i="6"/>
  <c r="BI230" i="6"/>
  <c r="BH230" i="6"/>
  <c r="BG230" i="6"/>
  <c r="BE230" i="6"/>
  <c r="AA230" i="6"/>
  <c r="Y230" i="6"/>
  <c r="W230" i="6"/>
  <c r="BK230" i="6"/>
  <c r="BF230" i="6"/>
  <c r="BI229" i="6"/>
  <c r="BH229" i="6"/>
  <c r="BG229" i="6"/>
  <c r="BE229" i="6"/>
  <c r="AA229" i="6"/>
  <c r="Y229" i="6"/>
  <c r="Y226" i="6" s="1"/>
  <c r="W229" i="6"/>
  <c r="BK229" i="6"/>
  <c r="BF229" i="6"/>
  <c r="BI228" i="6"/>
  <c r="BH228" i="6"/>
  <c r="BG228" i="6"/>
  <c r="BE228" i="6"/>
  <c r="AA228" i="6"/>
  <c r="Y228" i="6"/>
  <c r="W228" i="6"/>
  <c r="BK228" i="6"/>
  <c r="BF228" i="6"/>
  <c r="BI227" i="6"/>
  <c r="BH227" i="6"/>
  <c r="BG227" i="6"/>
  <c r="BE227" i="6"/>
  <c r="AA227" i="6"/>
  <c r="Y227" i="6"/>
  <c r="W227" i="6"/>
  <c r="BK227" i="6"/>
  <c r="BF227" i="6"/>
  <c r="BI225" i="6"/>
  <c r="BH225" i="6"/>
  <c r="BG225" i="6"/>
  <c r="BE225" i="6"/>
  <c r="AA225" i="6"/>
  <c r="Y225" i="6"/>
  <c r="W225" i="6"/>
  <c r="BK225" i="6"/>
  <c r="BF225" i="6"/>
  <c r="BI224" i="6"/>
  <c r="BH224" i="6"/>
  <c r="BG224" i="6"/>
  <c r="BE224" i="6"/>
  <c r="AA224" i="6"/>
  <c r="Y224" i="6"/>
  <c r="W224" i="6"/>
  <c r="BK224" i="6"/>
  <c r="BF224" i="6"/>
  <c r="BI223" i="6"/>
  <c r="BH223" i="6"/>
  <c r="BG223" i="6"/>
  <c r="BE223" i="6"/>
  <c r="AA223" i="6"/>
  <c r="Y223" i="6"/>
  <c r="W223" i="6"/>
  <c r="BK223" i="6"/>
  <c r="BF223" i="6"/>
  <c r="BI222" i="6"/>
  <c r="BH222" i="6"/>
  <c r="BG222" i="6"/>
  <c r="BE222" i="6"/>
  <c r="AA222" i="6"/>
  <c r="Y222" i="6"/>
  <c r="W222" i="6"/>
  <c r="BK222" i="6"/>
  <c r="BF222" i="6"/>
  <c r="BI221" i="6"/>
  <c r="BH221" i="6"/>
  <c r="BG221" i="6"/>
  <c r="BE221" i="6"/>
  <c r="AA221" i="6"/>
  <c r="Y221" i="6"/>
  <c r="W221" i="6"/>
  <c r="BK221" i="6"/>
  <c r="BF221" i="6"/>
  <c r="BI220" i="6"/>
  <c r="BH220" i="6"/>
  <c r="BG220" i="6"/>
  <c r="BE220" i="6"/>
  <c r="AA220" i="6"/>
  <c r="Y220" i="6"/>
  <c r="W220" i="6"/>
  <c r="BK220" i="6"/>
  <c r="BF220" i="6"/>
  <c r="BI219" i="6"/>
  <c r="BH219" i="6"/>
  <c r="BG219" i="6"/>
  <c r="BE219" i="6"/>
  <c r="AA219" i="6"/>
  <c r="Y219" i="6"/>
  <c r="W219" i="6"/>
  <c r="BK219" i="6"/>
  <c r="BF219" i="6"/>
  <c r="BI218" i="6"/>
  <c r="BH218" i="6"/>
  <c r="BG218" i="6"/>
  <c r="BE218" i="6"/>
  <c r="AA218" i="6"/>
  <c r="Y218" i="6"/>
  <c r="W218" i="6"/>
  <c r="BK218" i="6"/>
  <c r="BF218" i="6"/>
  <c r="BI217" i="6"/>
  <c r="BH217" i="6"/>
  <c r="BG217" i="6"/>
  <c r="BE217" i="6"/>
  <c r="AA217" i="6"/>
  <c r="Y217" i="6"/>
  <c r="W217" i="6"/>
  <c r="BK217" i="6"/>
  <c r="BF217" i="6"/>
  <c r="BI216" i="6"/>
  <c r="BH216" i="6"/>
  <c r="BG216" i="6"/>
  <c r="BE216" i="6"/>
  <c r="AA216" i="6"/>
  <c r="Y216" i="6"/>
  <c r="W216" i="6"/>
  <c r="BK216" i="6"/>
  <c r="BF216" i="6"/>
  <c r="BI215" i="6"/>
  <c r="BH215" i="6"/>
  <c r="BG215" i="6"/>
  <c r="BE215" i="6"/>
  <c r="AA215" i="6"/>
  <c r="Y215" i="6"/>
  <c r="W215" i="6"/>
  <c r="BK215" i="6"/>
  <c r="BF215" i="6"/>
  <c r="BI214" i="6"/>
  <c r="BH214" i="6"/>
  <c r="BG214" i="6"/>
  <c r="BE214" i="6"/>
  <c r="AA214" i="6"/>
  <c r="Y214" i="6"/>
  <c r="W214" i="6"/>
  <c r="BK214" i="6"/>
  <c r="BF214" i="6"/>
  <c r="BI213" i="6"/>
  <c r="BH213" i="6"/>
  <c r="BG213" i="6"/>
  <c r="BE213" i="6"/>
  <c r="AA213" i="6"/>
  <c r="Y213" i="6"/>
  <c r="W213" i="6"/>
  <c r="BK213" i="6"/>
  <c r="BF213" i="6"/>
  <c r="BI212" i="6"/>
  <c r="BH212" i="6"/>
  <c r="BG212" i="6"/>
  <c r="BE212" i="6"/>
  <c r="AA212" i="6"/>
  <c r="AA211" i="6" s="1"/>
  <c r="Y212" i="6"/>
  <c r="W212" i="6"/>
  <c r="W211" i="6"/>
  <c r="BK212" i="6"/>
  <c r="BF212" i="6"/>
  <c r="BI210" i="6"/>
  <c r="BH210" i="6"/>
  <c r="BG210" i="6"/>
  <c r="BE210" i="6"/>
  <c r="AA210" i="6"/>
  <c r="Y210" i="6"/>
  <c r="W210" i="6"/>
  <c r="BK210" i="6"/>
  <c r="BF210" i="6"/>
  <c r="BI209" i="6"/>
  <c r="BH209" i="6"/>
  <c r="BG209" i="6"/>
  <c r="BE209" i="6"/>
  <c r="AA209" i="6"/>
  <c r="Y209" i="6"/>
  <c r="W209" i="6"/>
  <c r="BK209" i="6"/>
  <c r="BF209" i="6"/>
  <c r="BI208" i="6"/>
  <c r="BH208" i="6"/>
  <c r="BG208" i="6"/>
  <c r="BE208" i="6"/>
  <c r="AA208" i="6"/>
  <c r="Y208" i="6"/>
  <c r="W208" i="6"/>
  <c r="BK208" i="6"/>
  <c r="BF208" i="6"/>
  <c r="BI207" i="6"/>
  <c r="BH207" i="6"/>
  <c r="BG207" i="6"/>
  <c r="BE207" i="6"/>
  <c r="AA207" i="6"/>
  <c r="Y207" i="6"/>
  <c r="W207" i="6"/>
  <c r="BK207" i="6"/>
  <c r="BF207" i="6"/>
  <c r="BI206" i="6"/>
  <c r="BH206" i="6"/>
  <c r="BG206" i="6"/>
  <c r="BE206" i="6"/>
  <c r="AA206" i="6"/>
  <c r="Y206" i="6"/>
  <c r="W206" i="6"/>
  <c r="BK206" i="6"/>
  <c r="BF206" i="6"/>
  <c r="BI205" i="6"/>
  <c r="BH205" i="6"/>
  <c r="BG205" i="6"/>
  <c r="BE205" i="6"/>
  <c r="AA205" i="6"/>
  <c r="Y205" i="6"/>
  <c r="W205" i="6"/>
  <c r="BK205" i="6"/>
  <c r="BF205" i="6"/>
  <c r="BI204" i="6"/>
  <c r="BH204" i="6"/>
  <c r="BG204" i="6"/>
  <c r="BE204" i="6"/>
  <c r="AA204" i="6"/>
  <c r="Y204" i="6"/>
  <c r="W204" i="6"/>
  <c r="BK204" i="6"/>
  <c r="BF204" i="6"/>
  <c r="BI203" i="6"/>
  <c r="BH203" i="6"/>
  <c r="BG203" i="6"/>
  <c r="BE203" i="6"/>
  <c r="AA203" i="6"/>
  <c r="Y203" i="6"/>
  <c r="W203" i="6"/>
  <c r="BK203" i="6"/>
  <c r="BF203" i="6"/>
  <c r="BI202" i="6"/>
  <c r="BH202" i="6"/>
  <c r="BG202" i="6"/>
  <c r="BE202" i="6"/>
  <c r="AA202" i="6"/>
  <c r="Y202" i="6"/>
  <c r="W202" i="6"/>
  <c r="BK202" i="6"/>
  <c r="BF202" i="6"/>
  <c r="BI201" i="6"/>
  <c r="BH201" i="6"/>
  <c r="BG201" i="6"/>
  <c r="BE201" i="6"/>
  <c r="AA201" i="6"/>
  <c r="Y201" i="6"/>
  <c r="W201" i="6"/>
  <c r="BK201" i="6"/>
  <c r="BF201" i="6"/>
  <c r="BI200" i="6"/>
  <c r="BH200" i="6"/>
  <c r="BG200" i="6"/>
  <c r="BE200" i="6"/>
  <c r="AA200" i="6"/>
  <c r="Y200" i="6"/>
  <c r="W200" i="6"/>
  <c r="BK200" i="6"/>
  <c r="BF200" i="6"/>
  <c r="BI199" i="6"/>
  <c r="BH199" i="6"/>
  <c r="BG199" i="6"/>
  <c r="BE199" i="6"/>
  <c r="AA199" i="6"/>
  <c r="Y199" i="6"/>
  <c r="W199" i="6"/>
  <c r="BK199" i="6"/>
  <c r="BF199" i="6"/>
  <c r="BI198" i="6"/>
  <c r="BH198" i="6"/>
  <c r="BG198" i="6"/>
  <c r="BE198" i="6"/>
  <c r="AA198" i="6"/>
  <c r="Y198" i="6"/>
  <c r="W198" i="6"/>
  <c r="BK198" i="6"/>
  <c r="BF198" i="6"/>
  <c r="BI197" i="6"/>
  <c r="BH197" i="6"/>
  <c r="BG197" i="6"/>
  <c r="BE197" i="6"/>
  <c r="AA197" i="6"/>
  <c r="Y197" i="6"/>
  <c r="W197" i="6"/>
  <c r="BK197" i="6"/>
  <c r="BF197" i="6"/>
  <c r="BI196" i="6"/>
  <c r="BH196" i="6"/>
  <c r="BG196" i="6"/>
  <c r="BE196" i="6"/>
  <c r="AA196" i="6"/>
  <c r="Y196" i="6"/>
  <c r="W196" i="6"/>
  <c r="BK196" i="6"/>
  <c r="BF196" i="6"/>
  <c r="BI195" i="6"/>
  <c r="BH195" i="6"/>
  <c r="BG195" i="6"/>
  <c r="BE195" i="6"/>
  <c r="AA195" i="6"/>
  <c r="Y195" i="6"/>
  <c r="W195" i="6"/>
  <c r="BK195" i="6"/>
  <c r="BF195" i="6"/>
  <c r="BI194" i="6"/>
  <c r="BH194" i="6"/>
  <c r="BG194" i="6"/>
  <c r="BE194" i="6"/>
  <c r="AA194" i="6"/>
  <c r="Y194" i="6"/>
  <c r="W194" i="6"/>
  <c r="BK194" i="6"/>
  <c r="BF194" i="6"/>
  <c r="BI193" i="6"/>
  <c r="BH193" i="6"/>
  <c r="BG193" i="6"/>
  <c r="BE193" i="6"/>
  <c r="AA193" i="6"/>
  <c r="Y193" i="6"/>
  <c r="W193" i="6"/>
  <c r="BK193" i="6"/>
  <c r="BF193" i="6"/>
  <c r="BI192" i="6"/>
  <c r="BH192" i="6"/>
  <c r="BG192" i="6"/>
  <c r="BE192" i="6"/>
  <c r="AA192" i="6"/>
  <c r="Y192" i="6"/>
  <c r="W192" i="6"/>
  <c r="BK192" i="6"/>
  <c r="BF192" i="6"/>
  <c r="BI191" i="6"/>
  <c r="BH191" i="6"/>
  <c r="BG191" i="6"/>
  <c r="BE191" i="6"/>
  <c r="AA191" i="6"/>
  <c r="Y191" i="6"/>
  <c r="W191" i="6"/>
  <c r="BK191" i="6"/>
  <c r="BF191" i="6"/>
  <c r="BI190" i="6"/>
  <c r="BH190" i="6"/>
  <c r="BG190" i="6"/>
  <c r="BE190" i="6"/>
  <c r="AA190" i="6"/>
  <c r="Y190" i="6"/>
  <c r="W190" i="6"/>
  <c r="BK190" i="6"/>
  <c r="BF190" i="6"/>
  <c r="BI189" i="6"/>
  <c r="BH189" i="6"/>
  <c r="BG189" i="6"/>
  <c r="BE189" i="6"/>
  <c r="AA189" i="6"/>
  <c r="Y189" i="6"/>
  <c r="W189" i="6"/>
  <c r="BK189" i="6"/>
  <c r="BF189" i="6"/>
  <c r="BI188" i="6"/>
  <c r="BH188" i="6"/>
  <c r="BG188" i="6"/>
  <c r="BE188" i="6"/>
  <c r="AA188" i="6"/>
  <c r="Y188" i="6"/>
  <c r="W188" i="6"/>
  <c r="BK188" i="6"/>
  <c r="BF188" i="6"/>
  <c r="BI187" i="6"/>
  <c r="BH187" i="6"/>
  <c r="BG187" i="6"/>
  <c r="BE187" i="6"/>
  <c r="AA187" i="6"/>
  <c r="Y187" i="6"/>
  <c r="W187" i="6"/>
  <c r="BK187" i="6"/>
  <c r="BF187" i="6"/>
  <c r="BI186" i="6"/>
  <c r="BH186" i="6"/>
  <c r="BG186" i="6"/>
  <c r="BE186" i="6"/>
  <c r="AA186" i="6"/>
  <c r="Y186" i="6"/>
  <c r="W186" i="6"/>
  <c r="BK186" i="6"/>
  <c r="BF186" i="6"/>
  <c r="BI185" i="6"/>
  <c r="BH185" i="6"/>
  <c r="BG185" i="6"/>
  <c r="BE185" i="6"/>
  <c r="AA185" i="6"/>
  <c r="Y185" i="6"/>
  <c r="W185" i="6"/>
  <c r="BK185" i="6"/>
  <c r="BF185" i="6"/>
  <c r="BI184" i="6"/>
  <c r="BH184" i="6"/>
  <c r="BG184" i="6"/>
  <c r="BE184" i="6"/>
  <c r="AA184" i="6"/>
  <c r="Y184" i="6"/>
  <c r="W184" i="6"/>
  <c r="BK184" i="6"/>
  <c r="BF184" i="6"/>
  <c r="BI183" i="6"/>
  <c r="BH183" i="6"/>
  <c r="BG183" i="6"/>
  <c r="BE183" i="6"/>
  <c r="AA183" i="6"/>
  <c r="Y183" i="6"/>
  <c r="W183" i="6"/>
  <c r="BK183" i="6"/>
  <c r="BF183" i="6"/>
  <c r="BI182" i="6"/>
  <c r="BH182" i="6"/>
  <c r="BG182" i="6"/>
  <c r="BE182" i="6"/>
  <c r="AA182" i="6"/>
  <c r="Y182" i="6"/>
  <c r="W182" i="6"/>
  <c r="BK182" i="6"/>
  <c r="BF182" i="6"/>
  <c r="BI181" i="6"/>
  <c r="BH181" i="6"/>
  <c r="BG181" i="6"/>
  <c r="BE181" i="6"/>
  <c r="AA181" i="6"/>
  <c r="Y181" i="6"/>
  <c r="W181" i="6"/>
  <c r="BK181" i="6"/>
  <c r="BF181" i="6"/>
  <c r="BI180" i="6"/>
  <c r="BH180" i="6"/>
  <c r="BG180" i="6"/>
  <c r="BE180" i="6"/>
  <c r="AA180" i="6"/>
  <c r="Y180" i="6"/>
  <c r="W180" i="6"/>
  <c r="BK180" i="6"/>
  <c r="BF180" i="6"/>
  <c r="BI179" i="6"/>
  <c r="BH179" i="6"/>
  <c r="BG179" i="6"/>
  <c r="BE179" i="6"/>
  <c r="AA179" i="6"/>
  <c r="Y179" i="6"/>
  <c r="W179" i="6"/>
  <c r="BK179" i="6"/>
  <c r="BF179" i="6"/>
  <c r="BI178" i="6"/>
  <c r="BH178" i="6"/>
  <c r="BG178" i="6"/>
  <c r="BE178" i="6"/>
  <c r="AA178" i="6"/>
  <c r="Y178" i="6"/>
  <c r="W178" i="6"/>
  <c r="BK178" i="6"/>
  <c r="BF178" i="6"/>
  <c r="BI177" i="6"/>
  <c r="BH177" i="6"/>
  <c r="BG177" i="6"/>
  <c r="BE177" i="6"/>
  <c r="AA177" i="6"/>
  <c r="Y177" i="6"/>
  <c r="W177" i="6"/>
  <c r="BK177" i="6"/>
  <c r="BF177" i="6"/>
  <c r="BI176" i="6"/>
  <c r="BH176" i="6"/>
  <c r="BG176" i="6"/>
  <c r="BE176" i="6"/>
  <c r="AA176" i="6"/>
  <c r="Y176" i="6"/>
  <c r="W176" i="6"/>
  <c r="BK176" i="6"/>
  <c r="BF176" i="6"/>
  <c r="BI175" i="6"/>
  <c r="BH175" i="6"/>
  <c r="BG175" i="6"/>
  <c r="BE175" i="6"/>
  <c r="AA175" i="6"/>
  <c r="Y175" i="6"/>
  <c r="W175" i="6"/>
  <c r="BK175" i="6"/>
  <c r="BF175" i="6"/>
  <c r="BI174" i="6"/>
  <c r="BH174" i="6"/>
  <c r="BG174" i="6"/>
  <c r="BE174" i="6"/>
  <c r="AA174" i="6"/>
  <c r="Y174" i="6"/>
  <c r="W174" i="6"/>
  <c r="BK174" i="6"/>
  <c r="BF174" i="6"/>
  <c r="BI173" i="6"/>
  <c r="BH173" i="6"/>
  <c r="BG173" i="6"/>
  <c r="BE173" i="6"/>
  <c r="AA173" i="6"/>
  <c r="Y173" i="6"/>
  <c r="W173" i="6"/>
  <c r="BK173" i="6"/>
  <c r="BF173" i="6"/>
  <c r="BI172" i="6"/>
  <c r="BH172" i="6"/>
  <c r="BG172" i="6"/>
  <c r="BE172" i="6"/>
  <c r="AA172" i="6"/>
  <c r="Y172" i="6"/>
  <c r="W172" i="6"/>
  <c r="BK172" i="6"/>
  <c r="BF172" i="6"/>
  <c r="BI171" i="6"/>
  <c r="BH171" i="6"/>
  <c r="BG171" i="6"/>
  <c r="BE171" i="6"/>
  <c r="AA171" i="6"/>
  <c r="Y171" i="6"/>
  <c r="W171" i="6"/>
  <c r="BK171" i="6"/>
  <c r="BF171" i="6"/>
  <c r="BI170" i="6"/>
  <c r="BH170" i="6"/>
  <c r="BG170" i="6"/>
  <c r="BE170" i="6"/>
  <c r="AA170" i="6"/>
  <c r="Y170" i="6"/>
  <c r="W170" i="6"/>
  <c r="BK170" i="6"/>
  <c r="BF170" i="6"/>
  <c r="BI169" i="6"/>
  <c r="BH169" i="6"/>
  <c r="BG169" i="6"/>
  <c r="BE169" i="6"/>
  <c r="AA169" i="6"/>
  <c r="Y169" i="6"/>
  <c r="W169" i="6"/>
  <c r="BK169" i="6"/>
  <c r="BF169" i="6"/>
  <c r="BI168" i="6"/>
  <c r="BH168" i="6"/>
  <c r="BG168" i="6"/>
  <c r="BE168" i="6"/>
  <c r="AA168" i="6"/>
  <c r="Y168" i="6"/>
  <c r="W168" i="6"/>
  <c r="BK168" i="6"/>
  <c r="BF168" i="6"/>
  <c r="BI167" i="6"/>
  <c r="BH167" i="6"/>
  <c r="BG167" i="6"/>
  <c r="BE167" i="6"/>
  <c r="AA167" i="6"/>
  <c r="Y167" i="6"/>
  <c r="W167" i="6"/>
  <c r="W166" i="6" s="1"/>
  <c r="BK167" i="6"/>
  <c r="BF167" i="6"/>
  <c r="BI165" i="6"/>
  <c r="BH165" i="6"/>
  <c r="BG165" i="6"/>
  <c r="BE165" i="6"/>
  <c r="AA165" i="6"/>
  <c r="Y165" i="6"/>
  <c r="W165" i="6"/>
  <c r="BK165" i="6"/>
  <c r="BF165" i="6"/>
  <c r="BI164" i="6"/>
  <c r="BH164" i="6"/>
  <c r="BG164" i="6"/>
  <c r="BE164" i="6"/>
  <c r="AA164" i="6"/>
  <c r="Y164" i="6"/>
  <c r="W164" i="6"/>
  <c r="BK164" i="6"/>
  <c r="BF164" i="6"/>
  <c r="BI163" i="6"/>
  <c r="BH163" i="6"/>
  <c r="BG163" i="6"/>
  <c r="BE163" i="6"/>
  <c r="AA163" i="6"/>
  <c r="Y163" i="6"/>
  <c r="W163" i="6"/>
  <c r="BK163" i="6"/>
  <c r="BF163" i="6"/>
  <c r="BI162" i="6"/>
  <c r="BH162" i="6"/>
  <c r="BG162" i="6"/>
  <c r="BE162" i="6"/>
  <c r="AA162" i="6"/>
  <c r="Y162" i="6"/>
  <c r="W162" i="6"/>
  <c r="BK162" i="6"/>
  <c r="BF162" i="6"/>
  <c r="BI161" i="6"/>
  <c r="BH161" i="6"/>
  <c r="BG161" i="6"/>
  <c r="BE161" i="6"/>
  <c r="AA161" i="6"/>
  <c r="Y161" i="6"/>
  <c r="W161" i="6"/>
  <c r="BK161" i="6"/>
  <c r="BF161" i="6"/>
  <c r="BI160" i="6"/>
  <c r="BH160" i="6"/>
  <c r="BG160" i="6"/>
  <c r="BE160" i="6"/>
  <c r="AA160" i="6"/>
  <c r="Y160" i="6"/>
  <c r="W160" i="6"/>
  <c r="BK160" i="6"/>
  <c r="BF160" i="6"/>
  <c r="BI159" i="6"/>
  <c r="BH159" i="6"/>
  <c r="BG159" i="6"/>
  <c r="BE159" i="6"/>
  <c r="AA159" i="6"/>
  <c r="Y159" i="6"/>
  <c r="W159" i="6"/>
  <c r="BK159" i="6"/>
  <c r="BF159" i="6"/>
  <c r="BI158" i="6"/>
  <c r="BH158" i="6"/>
  <c r="BG158" i="6"/>
  <c r="BE158" i="6"/>
  <c r="AA158" i="6"/>
  <c r="Y158" i="6"/>
  <c r="W158" i="6"/>
  <c r="BK158" i="6"/>
  <c r="BF158" i="6"/>
  <c r="BI157" i="6"/>
  <c r="BH157" i="6"/>
  <c r="BG157" i="6"/>
  <c r="BE157" i="6"/>
  <c r="AA157" i="6"/>
  <c r="Y157" i="6"/>
  <c r="W157" i="6"/>
  <c r="BK157" i="6"/>
  <c r="BF157" i="6"/>
  <c r="BI156" i="6"/>
  <c r="BH156" i="6"/>
  <c r="BG156" i="6"/>
  <c r="BE156" i="6"/>
  <c r="AA156" i="6"/>
  <c r="Y156" i="6"/>
  <c r="W156" i="6"/>
  <c r="BK156" i="6"/>
  <c r="BF156" i="6"/>
  <c r="BI155" i="6"/>
  <c r="BH155" i="6"/>
  <c r="BG155" i="6"/>
  <c r="BE155" i="6"/>
  <c r="AA155" i="6"/>
  <c r="Y155" i="6"/>
  <c r="W155" i="6"/>
  <c r="BK155" i="6"/>
  <c r="BF155" i="6"/>
  <c r="BI154" i="6"/>
  <c r="BH154" i="6"/>
  <c r="BG154" i="6"/>
  <c r="BE154" i="6"/>
  <c r="AA154" i="6"/>
  <c r="Y154" i="6"/>
  <c r="W154" i="6"/>
  <c r="BK154" i="6"/>
  <c r="BF154" i="6"/>
  <c r="BI153" i="6"/>
  <c r="BH153" i="6"/>
  <c r="BG153" i="6"/>
  <c r="BE153" i="6"/>
  <c r="AA153" i="6"/>
  <c r="Y153" i="6"/>
  <c r="W153" i="6"/>
  <c r="BK153" i="6"/>
  <c r="BF153" i="6"/>
  <c r="BI152" i="6"/>
  <c r="BH152" i="6"/>
  <c r="BG152" i="6"/>
  <c r="BE152" i="6"/>
  <c r="AA152" i="6"/>
  <c r="Y152" i="6"/>
  <c r="W152" i="6"/>
  <c r="BK152" i="6"/>
  <c r="BF152" i="6"/>
  <c r="BI151" i="6"/>
  <c r="BH151" i="6"/>
  <c r="BG151" i="6"/>
  <c r="BE151" i="6"/>
  <c r="AA151" i="6"/>
  <c r="Y151" i="6"/>
  <c r="W151" i="6"/>
  <c r="BK151" i="6"/>
  <c r="BF151" i="6"/>
  <c r="BI150" i="6"/>
  <c r="BH150" i="6"/>
  <c r="BG150" i="6"/>
  <c r="BE150" i="6"/>
  <c r="AA150" i="6"/>
  <c r="Y150" i="6"/>
  <c r="W150" i="6"/>
  <c r="BK150" i="6"/>
  <c r="BF150" i="6"/>
  <c r="BI149" i="6"/>
  <c r="BH149" i="6"/>
  <c r="BG149" i="6"/>
  <c r="BE149" i="6"/>
  <c r="AA149" i="6"/>
  <c r="AA146" i="6" s="1"/>
  <c r="Y149" i="6"/>
  <c r="W149" i="6"/>
  <c r="BK149" i="6"/>
  <c r="BF149" i="6"/>
  <c r="BI148" i="6"/>
  <c r="BH148" i="6"/>
  <c r="BG148" i="6"/>
  <c r="BE148" i="6"/>
  <c r="AA148" i="6"/>
  <c r="Y148" i="6"/>
  <c r="W148" i="6"/>
  <c r="BK148" i="6"/>
  <c r="BF148" i="6"/>
  <c r="BI147" i="6"/>
  <c r="BH147" i="6"/>
  <c r="BG147" i="6"/>
  <c r="BE147" i="6"/>
  <c r="AA147" i="6"/>
  <c r="Y147" i="6"/>
  <c r="W147" i="6"/>
  <c r="W146" i="6" s="1"/>
  <c r="BK147" i="6"/>
  <c r="BF147" i="6"/>
  <c r="BI145" i="6"/>
  <c r="BH145" i="6"/>
  <c r="BG145" i="6"/>
  <c r="BE145" i="6"/>
  <c r="AA145" i="6"/>
  <c r="Y145" i="6"/>
  <c r="W145" i="6"/>
  <c r="BK145" i="6"/>
  <c r="BF145" i="6"/>
  <c r="BI144" i="6"/>
  <c r="BH144" i="6"/>
  <c r="BG144" i="6"/>
  <c r="BE144" i="6"/>
  <c r="AA144" i="6"/>
  <c r="Y144" i="6"/>
  <c r="W144" i="6"/>
  <c r="BK144" i="6"/>
  <c r="BF144" i="6"/>
  <c r="BI143" i="6"/>
  <c r="BH143" i="6"/>
  <c r="BG143" i="6"/>
  <c r="BE143" i="6"/>
  <c r="AA143" i="6"/>
  <c r="Y143" i="6"/>
  <c r="W143" i="6"/>
  <c r="BK143" i="6"/>
  <c r="BF143" i="6"/>
  <c r="BI142" i="6"/>
  <c r="BH142" i="6"/>
  <c r="BG142" i="6"/>
  <c r="BE142" i="6"/>
  <c r="AA142" i="6"/>
  <c r="Y142" i="6"/>
  <c r="W142" i="6"/>
  <c r="BK142" i="6"/>
  <c r="BF142" i="6"/>
  <c r="BI140" i="6"/>
  <c r="BH140" i="6"/>
  <c r="BG140" i="6"/>
  <c r="BE140" i="6"/>
  <c r="AA140" i="6"/>
  <c r="Y140" i="6"/>
  <c r="W140" i="6"/>
  <c r="BK140" i="6"/>
  <c r="BF140" i="6"/>
  <c r="BI139" i="6"/>
  <c r="BH139" i="6"/>
  <c r="BG139" i="6"/>
  <c r="BE139" i="6"/>
  <c r="AA139" i="6"/>
  <c r="Y139" i="6"/>
  <c r="W139" i="6"/>
  <c r="BK139" i="6"/>
  <c r="BF139" i="6"/>
  <c r="BI138" i="6"/>
  <c r="BH138" i="6"/>
  <c r="BG138" i="6"/>
  <c r="BE138" i="6"/>
  <c r="AA138" i="6"/>
  <c r="Y138" i="6"/>
  <c r="W138" i="6"/>
  <c r="BK138" i="6"/>
  <c r="BF138" i="6"/>
  <c r="BI137" i="6"/>
  <c r="BH137" i="6"/>
  <c r="BG137" i="6"/>
  <c r="BE137" i="6"/>
  <c r="AA137" i="6"/>
  <c r="Y137" i="6"/>
  <c r="W137" i="6"/>
  <c r="BK137" i="6"/>
  <c r="BF137" i="6"/>
  <c r="BI136" i="6"/>
  <c r="BH136" i="6"/>
  <c r="BG136" i="6"/>
  <c r="BE136" i="6"/>
  <c r="AA136" i="6"/>
  <c r="Y136" i="6"/>
  <c r="W136" i="6"/>
  <c r="BK136" i="6"/>
  <c r="BF136" i="6"/>
  <c r="BI135" i="6"/>
  <c r="BH135" i="6"/>
  <c r="BG135" i="6"/>
  <c r="BE135" i="6"/>
  <c r="AA135" i="6"/>
  <c r="Y135" i="6"/>
  <c r="W135" i="6"/>
  <c r="BK135" i="6"/>
  <c r="BF135" i="6"/>
  <c r="BI134" i="6"/>
  <c r="BH134" i="6"/>
  <c r="BG134" i="6"/>
  <c r="BE134" i="6"/>
  <c r="AA134" i="6"/>
  <c r="Y134" i="6"/>
  <c r="W134" i="6"/>
  <c r="BK134" i="6"/>
  <c r="BF134" i="6"/>
  <c r="BI133" i="6"/>
  <c r="BH133" i="6"/>
  <c r="BG133" i="6"/>
  <c r="BE133" i="6"/>
  <c r="AA133" i="6"/>
  <c r="Y133" i="6"/>
  <c r="W133" i="6"/>
  <c r="BK133" i="6"/>
  <c r="BF133" i="6"/>
  <c r="BI132" i="6"/>
  <c r="BH132" i="6"/>
  <c r="BG132" i="6"/>
  <c r="BE132" i="6"/>
  <c r="AA132" i="6"/>
  <c r="Y132" i="6"/>
  <c r="W132" i="6"/>
  <c r="BK132" i="6"/>
  <c r="BF132" i="6"/>
  <c r="F126" i="6"/>
  <c r="M125" i="6"/>
  <c r="F125" i="6"/>
  <c r="F123" i="6"/>
  <c r="F121" i="6"/>
  <c r="BI109" i="6"/>
  <c r="BH109" i="6"/>
  <c r="BG109" i="6"/>
  <c r="BE109" i="6"/>
  <c r="BI108" i="6"/>
  <c r="BH108" i="6"/>
  <c r="BG108" i="6"/>
  <c r="BE108" i="6"/>
  <c r="BI107" i="6"/>
  <c r="BH107" i="6"/>
  <c r="BG107" i="6"/>
  <c r="BE107" i="6"/>
  <c r="BI106" i="6"/>
  <c r="BH106" i="6"/>
  <c r="BG106" i="6"/>
  <c r="BE106" i="6"/>
  <c r="BI105" i="6"/>
  <c r="BH105" i="6"/>
  <c r="BG105" i="6"/>
  <c r="BE105" i="6"/>
  <c r="BI104" i="6"/>
  <c r="BH104" i="6"/>
  <c r="BG104" i="6"/>
  <c r="BE104" i="6"/>
  <c r="F85" i="6"/>
  <c r="M84" i="6"/>
  <c r="F84" i="6"/>
  <c r="F82" i="6"/>
  <c r="F80" i="6"/>
  <c r="O22" i="6"/>
  <c r="E22" i="6"/>
  <c r="M126" i="6" s="1"/>
  <c r="M85" i="6"/>
  <c r="O21" i="6"/>
  <c r="M123" i="6"/>
  <c r="M82" i="6"/>
  <c r="F6" i="6"/>
  <c r="F119" i="6" s="1"/>
  <c r="AY92" i="1"/>
  <c r="AX92" i="1"/>
  <c r="BI618" i="5"/>
  <c r="BH618" i="5"/>
  <c r="BG618" i="5"/>
  <c r="BE618" i="5"/>
  <c r="BK618" i="5"/>
  <c r="BF618" i="5" s="1"/>
  <c r="BI617" i="5"/>
  <c r="BH617" i="5"/>
  <c r="BG617" i="5"/>
  <c r="BE617" i="5"/>
  <c r="BK617" i="5"/>
  <c r="BF617" i="5" s="1"/>
  <c r="BI616" i="5"/>
  <c r="BH616" i="5"/>
  <c r="BG616" i="5"/>
  <c r="BE616" i="5"/>
  <c r="BK616" i="5"/>
  <c r="BF616" i="5"/>
  <c r="BI615" i="5"/>
  <c r="BH615" i="5"/>
  <c r="BG615" i="5"/>
  <c r="BE615" i="5"/>
  <c r="BK615" i="5"/>
  <c r="BF615" i="5" s="1"/>
  <c r="BI614" i="5"/>
  <c r="BH614" i="5"/>
  <c r="BG614" i="5"/>
  <c r="BE614" i="5"/>
  <c r="BK614" i="5"/>
  <c r="BF614" i="5"/>
  <c r="BI612" i="5"/>
  <c r="BH612" i="5"/>
  <c r="BG612" i="5"/>
  <c r="BE612" i="5"/>
  <c r="AA612" i="5"/>
  <c r="Y612" i="5"/>
  <c r="W612" i="5"/>
  <c r="BK612" i="5"/>
  <c r="BF612" i="5"/>
  <c r="BI611" i="5"/>
  <c r="BH611" i="5"/>
  <c r="BG611" i="5"/>
  <c r="BE611" i="5"/>
  <c r="AA611" i="5"/>
  <c r="Y611" i="5"/>
  <c r="W611" i="5"/>
  <c r="BK611" i="5"/>
  <c r="BF611" i="5"/>
  <c r="BI610" i="5"/>
  <c r="BH610" i="5"/>
  <c r="BG610" i="5"/>
  <c r="BE610" i="5"/>
  <c r="AA610" i="5"/>
  <c r="Y610" i="5"/>
  <c r="W610" i="5"/>
  <c r="BK610" i="5"/>
  <c r="BF610" i="5"/>
  <c r="BI609" i="5"/>
  <c r="BH609" i="5"/>
  <c r="BG609" i="5"/>
  <c r="BE609" i="5"/>
  <c r="AA609" i="5"/>
  <c r="Y609" i="5"/>
  <c r="W609" i="5"/>
  <c r="BK609" i="5"/>
  <c r="BF609" i="5"/>
  <c r="BI608" i="5"/>
  <c r="BH608" i="5"/>
  <c r="BG608" i="5"/>
  <c r="BE608" i="5"/>
  <c r="AA608" i="5"/>
  <c r="Y608" i="5"/>
  <c r="W608" i="5"/>
  <c r="BK608" i="5"/>
  <c r="BF608" i="5"/>
  <c r="BI607" i="5"/>
  <c r="BH607" i="5"/>
  <c r="BG607" i="5"/>
  <c r="BE607" i="5"/>
  <c r="AA607" i="5"/>
  <c r="Y607" i="5"/>
  <c r="W607" i="5"/>
  <c r="BK607" i="5"/>
  <c r="BF607" i="5"/>
  <c r="BI597" i="5"/>
  <c r="BH597" i="5"/>
  <c r="BG597" i="5"/>
  <c r="BE597" i="5"/>
  <c r="AA597" i="5"/>
  <c r="Y597" i="5"/>
  <c r="W597" i="5"/>
  <c r="BK597" i="5"/>
  <c r="BF597" i="5"/>
  <c r="BI588" i="5"/>
  <c r="BH588" i="5"/>
  <c r="BG588" i="5"/>
  <c r="BE588" i="5"/>
  <c r="AA588" i="5"/>
  <c r="AA587" i="5" s="1"/>
  <c r="Y588" i="5"/>
  <c r="W588" i="5"/>
  <c r="W587" i="5" s="1"/>
  <c r="BK588" i="5"/>
  <c r="BF588" i="5"/>
  <c r="BI575" i="5"/>
  <c r="BH575" i="5"/>
  <c r="BG575" i="5"/>
  <c r="BE575" i="5"/>
  <c r="AA575" i="5"/>
  <c r="AA574" i="5" s="1"/>
  <c r="Y575" i="5"/>
  <c r="Y574" i="5" s="1"/>
  <c r="W575" i="5"/>
  <c r="W574" i="5" s="1"/>
  <c r="BK575" i="5"/>
  <c r="BK574" i="5" s="1"/>
  <c r="BF575" i="5"/>
  <c r="BI573" i="5"/>
  <c r="BH573" i="5"/>
  <c r="BG573" i="5"/>
  <c r="BE573" i="5"/>
  <c r="AA573" i="5"/>
  <c r="Y573" i="5"/>
  <c r="W573" i="5"/>
  <c r="BK573" i="5"/>
  <c r="BF573" i="5"/>
  <c r="BI570" i="5"/>
  <c r="BH570" i="5"/>
  <c r="BG570" i="5"/>
  <c r="BE570" i="5"/>
  <c r="AA570" i="5"/>
  <c r="AA563" i="5" s="1"/>
  <c r="Y570" i="5"/>
  <c r="W570" i="5"/>
  <c r="BK570" i="5"/>
  <c r="BF570" i="5"/>
  <c r="BI564" i="5"/>
  <c r="BH564" i="5"/>
  <c r="BG564" i="5"/>
  <c r="BE564" i="5"/>
  <c r="AA564" i="5"/>
  <c r="Y564" i="5"/>
  <c r="W564" i="5"/>
  <c r="BK564" i="5"/>
  <c r="BF564" i="5"/>
  <c r="BI562" i="5"/>
  <c r="BH562" i="5"/>
  <c r="BG562" i="5"/>
  <c r="BE562" i="5"/>
  <c r="AA562" i="5"/>
  <c r="Y562" i="5"/>
  <c r="W562" i="5"/>
  <c r="BK562" i="5"/>
  <c r="BF562" i="5"/>
  <c r="BI561" i="5"/>
  <c r="BH561" i="5"/>
  <c r="BG561" i="5"/>
  <c r="BE561" i="5"/>
  <c r="AA561" i="5"/>
  <c r="Y561" i="5"/>
  <c r="W561" i="5"/>
  <c r="BK561" i="5"/>
  <c r="BF561" i="5"/>
  <c r="BI560" i="5"/>
  <c r="BH560" i="5"/>
  <c r="BG560" i="5"/>
  <c r="BE560" i="5"/>
  <c r="AA560" i="5"/>
  <c r="Y560" i="5"/>
  <c r="W560" i="5"/>
  <c r="BK560" i="5"/>
  <c r="BF560" i="5"/>
  <c r="BI559" i="5"/>
  <c r="BH559" i="5"/>
  <c r="BG559" i="5"/>
  <c r="BE559" i="5"/>
  <c r="AA559" i="5"/>
  <c r="Y559" i="5"/>
  <c r="W559" i="5"/>
  <c r="BK559" i="5"/>
  <c r="BF559" i="5"/>
  <c r="BI558" i="5"/>
  <c r="BH558" i="5"/>
  <c r="BG558" i="5"/>
  <c r="BE558" i="5"/>
  <c r="AA558" i="5"/>
  <c r="Y558" i="5"/>
  <c r="W558" i="5"/>
  <c r="BK558" i="5"/>
  <c r="BF558" i="5"/>
  <c r="BI557" i="5"/>
  <c r="BH557" i="5"/>
  <c r="BG557" i="5"/>
  <c r="BE557" i="5"/>
  <c r="AA557" i="5"/>
  <c r="Y557" i="5"/>
  <c r="W557" i="5"/>
  <c r="BK557" i="5"/>
  <c r="BF557" i="5"/>
  <c r="BI556" i="5"/>
  <c r="BH556" i="5"/>
  <c r="BG556" i="5"/>
  <c r="BE556" i="5"/>
  <c r="AA556" i="5"/>
  <c r="Y556" i="5"/>
  <c r="W556" i="5"/>
  <c r="BK556" i="5"/>
  <c r="BF556" i="5"/>
  <c r="BI555" i="5"/>
  <c r="BH555" i="5"/>
  <c r="BG555" i="5"/>
  <c r="BE555" i="5"/>
  <c r="AA555" i="5"/>
  <c r="Y555" i="5"/>
  <c r="W555" i="5"/>
  <c r="BK555" i="5"/>
  <c r="BF555" i="5"/>
  <c r="BI554" i="5"/>
  <c r="BH554" i="5"/>
  <c r="BG554" i="5"/>
  <c r="BE554" i="5"/>
  <c r="AA554" i="5"/>
  <c r="Y554" i="5"/>
  <c r="W554" i="5"/>
  <c r="BK554" i="5"/>
  <c r="BF554" i="5"/>
  <c r="BI553" i="5"/>
  <c r="BH553" i="5"/>
  <c r="BG553" i="5"/>
  <c r="BE553" i="5"/>
  <c r="AA553" i="5"/>
  <c r="Y553" i="5"/>
  <c r="W553" i="5"/>
  <c r="BK553" i="5"/>
  <c r="BF553" i="5"/>
  <c r="BI548" i="5"/>
  <c r="BH548" i="5"/>
  <c r="BG548" i="5"/>
  <c r="BE548" i="5"/>
  <c r="AA548" i="5"/>
  <c r="Y548" i="5"/>
  <c r="W548" i="5"/>
  <c r="BK548" i="5"/>
  <c r="BF548" i="5"/>
  <c r="BI547" i="5"/>
  <c r="BH547" i="5"/>
  <c r="BG547" i="5"/>
  <c r="BE547" i="5"/>
  <c r="AA547" i="5"/>
  <c r="Y547" i="5"/>
  <c r="W547" i="5"/>
  <c r="BK547" i="5"/>
  <c r="BF547" i="5"/>
  <c r="BI542" i="5"/>
  <c r="BH542" i="5"/>
  <c r="BG542" i="5"/>
  <c r="BE542" i="5"/>
  <c r="AA542" i="5"/>
  <c r="Y542" i="5"/>
  <c r="W542" i="5"/>
  <c r="BK542" i="5"/>
  <c r="BF542" i="5"/>
  <c r="BI541" i="5"/>
  <c r="BH541" i="5"/>
  <c r="BG541" i="5"/>
  <c r="BE541" i="5"/>
  <c r="AA541" i="5"/>
  <c r="Y541" i="5"/>
  <c r="W541" i="5"/>
  <c r="BK541" i="5"/>
  <c r="BF541" i="5"/>
  <c r="BI540" i="5"/>
  <c r="BH540" i="5"/>
  <c r="BG540" i="5"/>
  <c r="BE540" i="5"/>
  <c r="AA540" i="5"/>
  <c r="Y540" i="5"/>
  <c r="W540" i="5"/>
  <c r="BK540" i="5"/>
  <c r="BF540" i="5"/>
  <c r="BI539" i="5"/>
  <c r="BH539" i="5"/>
  <c r="BG539" i="5"/>
  <c r="BE539" i="5"/>
  <c r="AA539" i="5"/>
  <c r="Y539" i="5"/>
  <c r="W539" i="5"/>
  <c r="BK539" i="5"/>
  <c r="BF539" i="5"/>
  <c r="BI538" i="5"/>
  <c r="BH538" i="5"/>
  <c r="BG538" i="5"/>
  <c r="BE538" i="5"/>
  <c r="AA538" i="5"/>
  <c r="Y538" i="5"/>
  <c r="W538" i="5"/>
  <c r="BK538" i="5"/>
  <c r="BF538" i="5"/>
  <c r="BI534" i="5"/>
  <c r="BH534" i="5"/>
  <c r="BG534" i="5"/>
  <c r="BE534" i="5"/>
  <c r="AA534" i="5"/>
  <c r="Y534" i="5"/>
  <c r="W534" i="5"/>
  <c r="BK534" i="5"/>
  <c r="BF534" i="5"/>
  <c r="BI532" i="5"/>
  <c r="BH532" i="5"/>
  <c r="BG532" i="5"/>
  <c r="BE532" i="5"/>
  <c r="AA532" i="5"/>
  <c r="Y532" i="5"/>
  <c r="W532" i="5"/>
  <c r="BK532" i="5"/>
  <c r="BF532" i="5"/>
  <c r="BI528" i="5"/>
  <c r="BH528" i="5"/>
  <c r="BG528" i="5"/>
  <c r="BE528" i="5"/>
  <c r="AA528" i="5"/>
  <c r="Y528" i="5"/>
  <c r="W528" i="5"/>
  <c r="BK528" i="5"/>
  <c r="BF528" i="5"/>
  <c r="BI527" i="5"/>
  <c r="BH527" i="5"/>
  <c r="BG527" i="5"/>
  <c r="BE527" i="5"/>
  <c r="AA527" i="5"/>
  <c r="Y527" i="5"/>
  <c r="W527" i="5"/>
  <c r="BK527" i="5"/>
  <c r="BF527" i="5"/>
  <c r="BI526" i="5"/>
  <c r="BH526" i="5"/>
  <c r="BG526" i="5"/>
  <c r="BE526" i="5"/>
  <c r="AA526" i="5"/>
  <c r="Y526" i="5"/>
  <c r="W526" i="5"/>
  <c r="BK526" i="5"/>
  <c r="BF526" i="5"/>
  <c r="BI522" i="5"/>
  <c r="BH522" i="5"/>
  <c r="BG522" i="5"/>
  <c r="BE522" i="5"/>
  <c r="AA522" i="5"/>
  <c r="Y522" i="5"/>
  <c r="W522" i="5"/>
  <c r="BK522" i="5"/>
  <c r="BF522" i="5"/>
  <c r="BI521" i="5"/>
  <c r="BH521" i="5"/>
  <c r="BG521" i="5"/>
  <c r="BE521" i="5"/>
  <c r="AA521" i="5"/>
  <c r="Y521" i="5"/>
  <c r="W521" i="5"/>
  <c r="BK521" i="5"/>
  <c r="BF521" i="5"/>
  <c r="BI520" i="5"/>
  <c r="BH520" i="5"/>
  <c r="BG520" i="5"/>
  <c r="BE520" i="5"/>
  <c r="AA520" i="5"/>
  <c r="Y520" i="5"/>
  <c r="W520" i="5"/>
  <c r="BK520" i="5"/>
  <c r="BF520" i="5"/>
  <c r="BI519" i="5"/>
  <c r="BH519" i="5"/>
  <c r="BG519" i="5"/>
  <c r="BE519" i="5"/>
  <c r="AA519" i="5"/>
  <c r="Y519" i="5"/>
  <c r="W519" i="5"/>
  <c r="BK519" i="5"/>
  <c r="BF519" i="5"/>
  <c r="BI518" i="5"/>
  <c r="BH518" i="5"/>
  <c r="BG518" i="5"/>
  <c r="BE518" i="5"/>
  <c r="AA518" i="5"/>
  <c r="Y518" i="5"/>
  <c r="W518" i="5"/>
  <c r="BK518" i="5"/>
  <c r="BF518" i="5"/>
  <c r="BI516" i="5"/>
  <c r="BH516" i="5"/>
  <c r="BG516" i="5"/>
  <c r="BE516" i="5"/>
  <c r="AA516" i="5"/>
  <c r="Y516" i="5"/>
  <c r="W516" i="5"/>
  <c r="BK516" i="5"/>
  <c r="BF516" i="5"/>
  <c r="BI512" i="5"/>
  <c r="BH512" i="5"/>
  <c r="BG512" i="5"/>
  <c r="BE512" i="5"/>
  <c r="AA512" i="5"/>
  <c r="Y512" i="5"/>
  <c r="W512" i="5"/>
  <c r="BK512" i="5"/>
  <c r="BF512" i="5"/>
  <c r="BI507" i="5"/>
  <c r="BH507" i="5"/>
  <c r="BG507" i="5"/>
  <c r="BE507" i="5"/>
  <c r="AA507" i="5"/>
  <c r="Y507" i="5"/>
  <c r="W507" i="5"/>
  <c r="BK507" i="5"/>
  <c r="BF507" i="5"/>
  <c r="BI506" i="5"/>
  <c r="BH506" i="5"/>
  <c r="BG506" i="5"/>
  <c r="BE506" i="5"/>
  <c r="AA506" i="5"/>
  <c r="Y506" i="5"/>
  <c r="W506" i="5"/>
  <c r="BK506" i="5"/>
  <c r="BF506" i="5"/>
  <c r="BI501" i="5"/>
  <c r="BH501" i="5"/>
  <c r="BG501" i="5"/>
  <c r="BE501" i="5"/>
  <c r="AA501" i="5"/>
  <c r="Y501" i="5"/>
  <c r="W501" i="5"/>
  <c r="BK501" i="5"/>
  <c r="BF501" i="5"/>
  <c r="BI497" i="5"/>
  <c r="BH497" i="5"/>
  <c r="BG497" i="5"/>
  <c r="BE497" i="5"/>
  <c r="AA497" i="5"/>
  <c r="Y497" i="5"/>
  <c r="Y496" i="5"/>
  <c r="W497" i="5"/>
  <c r="BK497" i="5"/>
  <c r="BF497" i="5"/>
  <c r="BI495" i="5"/>
  <c r="BH495" i="5"/>
  <c r="BG495" i="5"/>
  <c r="BE495" i="5"/>
  <c r="AA495" i="5"/>
  <c r="Y495" i="5"/>
  <c r="W495" i="5"/>
  <c r="BK495" i="5"/>
  <c r="BF495" i="5"/>
  <c r="BI494" i="5"/>
  <c r="BH494" i="5"/>
  <c r="BG494" i="5"/>
  <c r="BE494" i="5"/>
  <c r="AA494" i="5"/>
  <c r="Y494" i="5"/>
  <c r="W494" i="5"/>
  <c r="BK494" i="5"/>
  <c r="BF494" i="5"/>
  <c r="BI490" i="5"/>
  <c r="BH490" i="5"/>
  <c r="BG490" i="5"/>
  <c r="BE490" i="5"/>
  <c r="AA490" i="5"/>
  <c r="Y490" i="5"/>
  <c r="W490" i="5"/>
  <c r="BK490" i="5"/>
  <c r="BF490" i="5"/>
  <c r="BI489" i="5"/>
  <c r="BH489" i="5"/>
  <c r="BG489" i="5"/>
  <c r="BE489" i="5"/>
  <c r="AA489" i="5"/>
  <c r="Y489" i="5"/>
  <c r="W489" i="5"/>
  <c r="BK489" i="5"/>
  <c r="BF489" i="5"/>
  <c r="BI485" i="5"/>
  <c r="BH485" i="5"/>
  <c r="BG485" i="5"/>
  <c r="BE485" i="5"/>
  <c r="AA485" i="5"/>
  <c r="Y485" i="5"/>
  <c r="W485" i="5"/>
  <c r="BK485" i="5"/>
  <c r="BF485" i="5"/>
  <c r="BI484" i="5"/>
  <c r="BH484" i="5"/>
  <c r="BG484" i="5"/>
  <c r="BE484" i="5"/>
  <c r="AA484" i="5"/>
  <c r="Y484" i="5"/>
  <c r="W484" i="5"/>
  <c r="BK484" i="5"/>
  <c r="BF484" i="5"/>
  <c r="BI483" i="5"/>
  <c r="BH483" i="5"/>
  <c r="BG483" i="5"/>
  <c r="BE483" i="5"/>
  <c r="AA483" i="5"/>
  <c r="Y483" i="5"/>
  <c r="W483" i="5"/>
  <c r="BK483" i="5"/>
  <c r="BF483" i="5"/>
  <c r="BI479" i="5"/>
  <c r="BH479" i="5"/>
  <c r="BG479" i="5"/>
  <c r="BE479" i="5"/>
  <c r="AA479" i="5"/>
  <c r="Y479" i="5"/>
  <c r="W479" i="5"/>
  <c r="BK479" i="5"/>
  <c r="BF479" i="5"/>
  <c r="BI475" i="5"/>
  <c r="BH475" i="5"/>
  <c r="BG475" i="5"/>
  <c r="BE475" i="5"/>
  <c r="AA475" i="5"/>
  <c r="Y475" i="5"/>
  <c r="W475" i="5"/>
  <c r="BK475" i="5"/>
  <c r="BF475" i="5"/>
  <c r="BI468" i="5"/>
  <c r="BH468" i="5"/>
  <c r="BG468" i="5"/>
  <c r="BE468" i="5"/>
  <c r="AA468" i="5"/>
  <c r="Y468" i="5"/>
  <c r="W468" i="5"/>
  <c r="BK468" i="5"/>
  <c r="BF468" i="5"/>
  <c r="BI465" i="5"/>
  <c r="BH465" i="5"/>
  <c r="BG465" i="5"/>
  <c r="BE465" i="5"/>
  <c r="AA465" i="5"/>
  <c r="Y465" i="5"/>
  <c r="W465" i="5"/>
  <c r="BK465" i="5"/>
  <c r="BF465" i="5"/>
  <c r="BI461" i="5"/>
  <c r="BH461" i="5"/>
  <c r="BG461" i="5"/>
  <c r="BE461" i="5"/>
  <c r="AA461" i="5"/>
  <c r="Y461" i="5"/>
  <c r="W461" i="5"/>
  <c r="BK461" i="5"/>
  <c r="BF461" i="5"/>
  <c r="BI460" i="5"/>
  <c r="BH460" i="5"/>
  <c r="BG460" i="5"/>
  <c r="BE460" i="5"/>
  <c r="AA460" i="5"/>
  <c r="Y460" i="5"/>
  <c r="W460" i="5"/>
  <c r="BK460" i="5"/>
  <c r="BF460" i="5"/>
  <c r="BI456" i="5"/>
  <c r="BH456" i="5"/>
  <c r="BG456" i="5"/>
  <c r="BE456" i="5"/>
  <c r="AA456" i="5"/>
  <c r="Y456" i="5"/>
  <c r="W456" i="5"/>
  <c r="BK456" i="5"/>
  <c r="BF456" i="5"/>
  <c r="BI452" i="5"/>
  <c r="BH452" i="5"/>
  <c r="BG452" i="5"/>
  <c r="BE452" i="5"/>
  <c r="AA452" i="5"/>
  <c r="Y452" i="5"/>
  <c r="W452" i="5"/>
  <c r="BK452" i="5"/>
  <c r="BF452" i="5"/>
  <c r="BI447" i="5"/>
  <c r="BH447" i="5"/>
  <c r="BG447" i="5"/>
  <c r="BE447" i="5"/>
  <c r="AA447" i="5"/>
  <c r="Y447" i="5"/>
  <c r="W447" i="5"/>
  <c r="BK447" i="5"/>
  <c r="BF447" i="5"/>
  <c r="BI443" i="5"/>
  <c r="BH443" i="5"/>
  <c r="BG443" i="5"/>
  <c r="BE443" i="5"/>
  <c r="AA443" i="5"/>
  <c r="Y443" i="5"/>
  <c r="W443" i="5"/>
  <c r="BK443" i="5"/>
  <c r="BF443" i="5"/>
  <c r="BI439" i="5"/>
  <c r="BH439" i="5"/>
  <c r="BG439" i="5"/>
  <c r="BE439" i="5"/>
  <c r="AA439" i="5"/>
  <c r="Y439" i="5"/>
  <c r="W439" i="5"/>
  <c r="BK439" i="5"/>
  <c r="BF439" i="5"/>
  <c r="BI438" i="5"/>
  <c r="BH438" i="5"/>
  <c r="BG438" i="5"/>
  <c r="BE438" i="5"/>
  <c r="AA438" i="5"/>
  <c r="Y438" i="5"/>
  <c r="W438" i="5"/>
  <c r="BK438" i="5"/>
  <c r="BF438" i="5"/>
  <c r="BI434" i="5"/>
  <c r="BH434" i="5"/>
  <c r="BG434" i="5"/>
  <c r="BE434" i="5"/>
  <c r="AA434" i="5"/>
  <c r="Y434" i="5"/>
  <c r="W434" i="5"/>
  <c r="BK434" i="5"/>
  <c r="BF434" i="5"/>
  <c r="BI433" i="5"/>
  <c r="BH433" i="5"/>
  <c r="BG433" i="5"/>
  <c r="BE433" i="5"/>
  <c r="AA433" i="5"/>
  <c r="Y433" i="5"/>
  <c r="W433" i="5"/>
  <c r="BK433" i="5"/>
  <c r="BF433" i="5"/>
  <c r="BI429" i="5"/>
  <c r="BH429" i="5"/>
  <c r="BG429" i="5"/>
  <c r="BE429" i="5"/>
  <c r="AA429" i="5"/>
  <c r="Y429" i="5"/>
  <c r="W429" i="5"/>
  <c r="BK429" i="5"/>
  <c r="BK428" i="5" s="1"/>
  <c r="BF429" i="5"/>
  <c r="BI427" i="5"/>
  <c r="BH427" i="5"/>
  <c r="BG427" i="5"/>
  <c r="BE427" i="5"/>
  <c r="AA427" i="5"/>
  <c r="Y427" i="5"/>
  <c r="W427" i="5"/>
  <c r="BK427" i="5"/>
  <c r="BF427" i="5"/>
  <c r="BI423" i="5"/>
  <c r="BH423" i="5"/>
  <c r="BG423" i="5"/>
  <c r="BE423" i="5"/>
  <c r="AA423" i="5"/>
  <c r="AA416" i="5" s="1"/>
  <c r="Y423" i="5"/>
  <c r="W423" i="5"/>
  <c r="BK423" i="5"/>
  <c r="BF423" i="5"/>
  <c r="BI417" i="5"/>
  <c r="BH417" i="5"/>
  <c r="BG417" i="5"/>
  <c r="BE417" i="5"/>
  <c r="AA417" i="5"/>
  <c r="Y417" i="5"/>
  <c r="W417" i="5"/>
  <c r="BK417" i="5"/>
  <c r="BK416" i="5" s="1"/>
  <c r="BF417" i="5"/>
  <c r="BI415" i="5"/>
  <c r="BH415" i="5"/>
  <c r="BG415" i="5"/>
  <c r="BE415" i="5"/>
  <c r="AA415" i="5"/>
  <c r="Y415" i="5"/>
  <c r="W415" i="5"/>
  <c r="BK415" i="5"/>
  <c r="BF415" i="5"/>
  <c r="BI411" i="5"/>
  <c r="BH411" i="5"/>
  <c r="BG411" i="5"/>
  <c r="BE411" i="5"/>
  <c r="AA411" i="5"/>
  <c r="Y411" i="5"/>
  <c r="W411" i="5"/>
  <c r="BK411" i="5"/>
  <c r="BF411" i="5"/>
  <c r="BI410" i="5"/>
  <c r="BH410" i="5"/>
  <c r="BG410" i="5"/>
  <c r="BE410" i="5"/>
  <c r="AA410" i="5"/>
  <c r="Y410" i="5"/>
  <c r="W410" i="5"/>
  <c r="BK410" i="5"/>
  <c r="BF410" i="5"/>
  <c r="BI409" i="5"/>
  <c r="BH409" i="5"/>
  <c r="BG409" i="5"/>
  <c r="BE409" i="5"/>
  <c r="AA409" i="5"/>
  <c r="Y409" i="5"/>
  <c r="W409" i="5"/>
  <c r="BK409" i="5"/>
  <c r="BF409" i="5"/>
  <c r="BI404" i="5"/>
  <c r="BH404" i="5"/>
  <c r="BG404" i="5"/>
  <c r="BE404" i="5"/>
  <c r="AA404" i="5"/>
  <c r="Y404" i="5"/>
  <c r="W404" i="5"/>
  <c r="BK404" i="5"/>
  <c r="BF404" i="5"/>
  <c r="BI403" i="5"/>
  <c r="BH403" i="5"/>
  <c r="BG403" i="5"/>
  <c r="BE403" i="5"/>
  <c r="AA403" i="5"/>
  <c r="Y403" i="5"/>
  <c r="W403" i="5"/>
  <c r="BK403" i="5"/>
  <c r="BF403" i="5"/>
  <c r="BI398" i="5"/>
  <c r="BH398" i="5"/>
  <c r="BG398" i="5"/>
  <c r="BE398" i="5"/>
  <c r="AA398" i="5"/>
  <c r="Y398" i="5"/>
  <c r="W398" i="5"/>
  <c r="BK398" i="5"/>
  <c r="BF398" i="5"/>
  <c r="BI397" i="5"/>
  <c r="BH397" i="5"/>
  <c r="BG397" i="5"/>
  <c r="BE397" i="5"/>
  <c r="AA397" i="5"/>
  <c r="Y397" i="5"/>
  <c r="W397" i="5"/>
  <c r="BK397" i="5"/>
  <c r="BF397" i="5"/>
  <c r="BI392" i="5"/>
  <c r="BH392" i="5"/>
  <c r="BG392" i="5"/>
  <c r="BE392" i="5"/>
  <c r="AA392" i="5"/>
  <c r="Y392" i="5"/>
  <c r="W392" i="5"/>
  <c r="BK392" i="5"/>
  <c r="BF392" i="5"/>
  <c r="BI381" i="5"/>
  <c r="BH381" i="5"/>
  <c r="BG381" i="5"/>
  <c r="BE381" i="5"/>
  <c r="AA381" i="5"/>
  <c r="Y381" i="5"/>
  <c r="W381" i="5"/>
  <c r="BK381" i="5"/>
  <c r="BF381" i="5"/>
  <c r="BI380" i="5"/>
  <c r="BH380" i="5"/>
  <c r="BG380" i="5"/>
  <c r="BE380" i="5"/>
  <c r="AA380" i="5"/>
  <c r="Y380" i="5"/>
  <c r="W380" i="5"/>
  <c r="BK380" i="5"/>
  <c r="BF380" i="5"/>
  <c r="BI373" i="5"/>
  <c r="BH373" i="5"/>
  <c r="BG373" i="5"/>
  <c r="BE373" i="5"/>
  <c r="AA373" i="5"/>
  <c r="Y373" i="5"/>
  <c r="W373" i="5"/>
  <c r="BK373" i="5"/>
  <c r="BF373" i="5"/>
  <c r="BI357" i="5"/>
  <c r="BH357" i="5"/>
  <c r="BG357" i="5"/>
  <c r="BE357" i="5"/>
  <c r="AA357" i="5"/>
  <c r="Y357" i="5"/>
  <c r="W357" i="5"/>
  <c r="W356" i="5" s="1"/>
  <c r="BK357" i="5"/>
  <c r="BF357" i="5"/>
  <c r="BI355" i="5"/>
  <c r="BH355" i="5"/>
  <c r="BG355" i="5"/>
  <c r="BE355" i="5"/>
  <c r="AA355" i="5"/>
  <c r="Y355" i="5"/>
  <c r="W355" i="5"/>
  <c r="BK355" i="5"/>
  <c r="BF355" i="5"/>
  <c r="BI354" i="5"/>
  <c r="BH354" i="5"/>
  <c r="BG354" i="5"/>
  <c r="BE354" i="5"/>
  <c r="AA354" i="5"/>
  <c r="Y354" i="5"/>
  <c r="W354" i="5"/>
  <c r="BK354" i="5"/>
  <c r="BF354" i="5"/>
  <c r="BI353" i="5"/>
  <c r="BH353" i="5"/>
  <c r="BG353" i="5"/>
  <c r="BE353" i="5"/>
  <c r="AA353" i="5"/>
  <c r="Y353" i="5"/>
  <c r="W353" i="5"/>
  <c r="BK353" i="5"/>
  <c r="BF353" i="5"/>
  <c r="BI348" i="5"/>
  <c r="BH348" i="5"/>
  <c r="BG348" i="5"/>
  <c r="BE348" i="5"/>
  <c r="AA348" i="5"/>
  <c r="Y348" i="5"/>
  <c r="W348" i="5"/>
  <c r="BK348" i="5"/>
  <c r="BF348" i="5"/>
  <c r="BI346" i="5"/>
  <c r="BH346" i="5"/>
  <c r="BG346" i="5"/>
  <c r="BE346" i="5"/>
  <c r="AA346" i="5"/>
  <c r="Y346" i="5"/>
  <c r="W346" i="5"/>
  <c r="BK346" i="5"/>
  <c r="BF346" i="5"/>
  <c r="BI345" i="5"/>
  <c r="BH345" i="5"/>
  <c r="BG345" i="5"/>
  <c r="BE345" i="5"/>
  <c r="AA345" i="5"/>
  <c r="Y345" i="5"/>
  <c r="W345" i="5"/>
  <c r="BK345" i="5"/>
  <c r="BF345" i="5"/>
  <c r="BI344" i="5"/>
  <c r="BH344" i="5"/>
  <c r="BG344" i="5"/>
  <c r="BE344" i="5"/>
  <c r="AA344" i="5"/>
  <c r="Y344" i="5"/>
  <c r="W344" i="5"/>
  <c r="BK344" i="5"/>
  <c r="BF344" i="5"/>
  <c r="BI343" i="5"/>
  <c r="BH343" i="5"/>
  <c r="BG343" i="5"/>
  <c r="BE343" i="5"/>
  <c r="AA343" i="5"/>
  <c r="Y343" i="5"/>
  <c r="W343" i="5"/>
  <c r="BK343" i="5"/>
  <c r="BF343" i="5"/>
  <c r="BI342" i="5"/>
  <c r="BH342" i="5"/>
  <c r="BG342" i="5"/>
  <c r="BE342" i="5"/>
  <c r="AA342" i="5"/>
  <c r="Y342" i="5"/>
  <c r="W342" i="5"/>
  <c r="BK342" i="5"/>
  <c r="BF342" i="5"/>
  <c r="BI341" i="5"/>
  <c r="BH341" i="5"/>
  <c r="BG341" i="5"/>
  <c r="BE341" i="5"/>
  <c r="AA341" i="5"/>
  <c r="Y341" i="5"/>
  <c r="W341" i="5"/>
  <c r="BK341" i="5"/>
  <c r="BF341" i="5"/>
  <c r="BI337" i="5"/>
  <c r="BH337" i="5"/>
  <c r="BG337" i="5"/>
  <c r="BE337" i="5"/>
  <c r="AA337" i="5"/>
  <c r="Y337" i="5"/>
  <c r="W337" i="5"/>
  <c r="W336" i="5"/>
  <c r="BK337" i="5"/>
  <c r="BF337" i="5"/>
  <c r="BI334" i="5"/>
  <c r="BH334" i="5"/>
  <c r="BG334" i="5"/>
  <c r="BE334" i="5"/>
  <c r="AA334" i="5"/>
  <c r="AA333" i="5"/>
  <c r="Y334" i="5"/>
  <c r="Y333" i="5" s="1"/>
  <c r="W334" i="5"/>
  <c r="W333" i="5"/>
  <c r="BK334" i="5"/>
  <c r="BK333" i="5" s="1"/>
  <c r="BF334" i="5"/>
  <c r="BI332" i="5"/>
  <c r="BH332" i="5"/>
  <c r="BG332" i="5"/>
  <c r="BE332" i="5"/>
  <c r="AA332" i="5"/>
  <c r="Y332" i="5"/>
  <c r="W332" i="5"/>
  <c r="BK332" i="5"/>
  <c r="BF332" i="5"/>
  <c r="BI331" i="5"/>
  <c r="BH331" i="5"/>
  <c r="BG331" i="5"/>
  <c r="BE331" i="5"/>
  <c r="AA331" i="5"/>
  <c r="Y331" i="5"/>
  <c r="W331" i="5"/>
  <c r="BK331" i="5"/>
  <c r="BF331" i="5"/>
  <c r="BI330" i="5"/>
  <c r="BH330" i="5"/>
  <c r="BG330" i="5"/>
  <c r="BE330" i="5"/>
  <c r="AA330" i="5"/>
  <c r="Y330" i="5"/>
  <c r="W330" i="5"/>
  <c r="BK330" i="5"/>
  <c r="BF330" i="5"/>
  <c r="BI329" i="5"/>
  <c r="BH329" i="5"/>
  <c r="BG329" i="5"/>
  <c r="BE329" i="5"/>
  <c r="AA329" i="5"/>
  <c r="Y329" i="5"/>
  <c r="W329" i="5"/>
  <c r="BK329" i="5"/>
  <c r="BF329" i="5"/>
  <c r="BI328" i="5"/>
  <c r="BH328" i="5"/>
  <c r="BG328" i="5"/>
  <c r="BE328" i="5"/>
  <c r="AA328" i="5"/>
  <c r="Y328" i="5"/>
  <c r="W328" i="5"/>
  <c r="BK328" i="5"/>
  <c r="BF328" i="5"/>
  <c r="BI327" i="5"/>
  <c r="BH327" i="5"/>
  <c r="BG327" i="5"/>
  <c r="BE327" i="5"/>
  <c r="AA327" i="5"/>
  <c r="Y327" i="5"/>
  <c r="W327" i="5"/>
  <c r="BK327" i="5"/>
  <c r="BF327" i="5"/>
  <c r="BI326" i="5"/>
  <c r="BH326" i="5"/>
  <c r="BG326" i="5"/>
  <c r="BE326" i="5"/>
  <c r="AA326" i="5"/>
  <c r="Y326" i="5"/>
  <c r="W326" i="5"/>
  <c r="BK326" i="5"/>
  <c r="BF326" i="5"/>
  <c r="BI325" i="5"/>
  <c r="BH325" i="5"/>
  <c r="BG325" i="5"/>
  <c r="BE325" i="5"/>
  <c r="AA325" i="5"/>
  <c r="Y325" i="5"/>
  <c r="W325" i="5"/>
  <c r="BK325" i="5"/>
  <c r="BF325" i="5"/>
  <c r="BI324" i="5"/>
  <c r="BH324" i="5"/>
  <c r="BG324" i="5"/>
  <c r="BE324" i="5"/>
  <c r="AA324" i="5"/>
  <c r="Y324" i="5"/>
  <c r="W324" i="5"/>
  <c r="BK324" i="5"/>
  <c r="BF324" i="5"/>
  <c r="BI302" i="5"/>
  <c r="BH302" i="5"/>
  <c r="BG302" i="5"/>
  <c r="BE302" i="5"/>
  <c r="AA302" i="5"/>
  <c r="Y302" i="5"/>
  <c r="W302" i="5"/>
  <c r="BK302" i="5"/>
  <c r="BF302" i="5"/>
  <c r="BI278" i="5"/>
  <c r="BH278" i="5"/>
  <c r="BG278" i="5"/>
  <c r="BE278" i="5"/>
  <c r="AA278" i="5"/>
  <c r="Y278" i="5"/>
  <c r="W278" i="5"/>
  <c r="BK278" i="5"/>
  <c r="BF278" i="5"/>
  <c r="BI274" i="5"/>
  <c r="BH274" i="5"/>
  <c r="BG274" i="5"/>
  <c r="BE274" i="5"/>
  <c r="AA274" i="5"/>
  <c r="Y274" i="5"/>
  <c r="W274" i="5"/>
  <c r="BK274" i="5"/>
  <c r="BF274" i="5"/>
  <c r="BI270" i="5"/>
  <c r="BH270" i="5"/>
  <c r="BG270" i="5"/>
  <c r="BE270" i="5"/>
  <c r="AA270" i="5"/>
  <c r="Y270" i="5"/>
  <c r="W270" i="5"/>
  <c r="W258" i="5" s="1"/>
  <c r="BK270" i="5"/>
  <c r="BF270" i="5"/>
  <c r="BI265" i="5"/>
  <c r="BH265" i="5"/>
  <c r="BG265" i="5"/>
  <c r="BE265" i="5"/>
  <c r="AA265" i="5"/>
  <c r="Y265" i="5"/>
  <c r="W265" i="5"/>
  <c r="BK265" i="5"/>
  <c r="BF265" i="5"/>
  <c r="BI261" i="5"/>
  <c r="BH261" i="5"/>
  <c r="BG261" i="5"/>
  <c r="BE261" i="5"/>
  <c r="AA261" i="5"/>
  <c r="AA258" i="5" s="1"/>
  <c r="Y261" i="5"/>
  <c r="W261" i="5"/>
  <c r="BK261" i="5"/>
  <c r="BF261" i="5"/>
  <c r="BI260" i="5"/>
  <c r="BH260" i="5"/>
  <c r="BG260" i="5"/>
  <c r="BE260" i="5"/>
  <c r="AA260" i="5"/>
  <c r="Y260" i="5"/>
  <c r="W260" i="5"/>
  <c r="BK260" i="5"/>
  <c r="BF260" i="5"/>
  <c r="BI259" i="5"/>
  <c r="BH259" i="5"/>
  <c r="BG259" i="5"/>
  <c r="BE259" i="5"/>
  <c r="AA259" i="5"/>
  <c r="Y259" i="5"/>
  <c r="Y258" i="5" s="1"/>
  <c r="W259" i="5"/>
  <c r="BK259" i="5"/>
  <c r="BK258" i="5" s="1"/>
  <c r="BF259" i="5"/>
  <c r="BI253" i="5"/>
  <c r="BH253" i="5"/>
  <c r="BG253" i="5"/>
  <c r="BE253" i="5"/>
  <c r="AA253" i="5"/>
  <c r="Y253" i="5"/>
  <c r="W253" i="5"/>
  <c r="BK253" i="5"/>
  <c r="BF253" i="5"/>
  <c r="BI245" i="5"/>
  <c r="BH245" i="5"/>
  <c r="BG245" i="5"/>
  <c r="BE245" i="5"/>
  <c r="AA245" i="5"/>
  <c r="Y245" i="5"/>
  <c r="W245" i="5"/>
  <c r="BK245" i="5"/>
  <c r="BF245" i="5"/>
  <c r="BI183" i="5"/>
  <c r="BH183" i="5"/>
  <c r="BG183" i="5"/>
  <c r="BE183" i="5"/>
  <c r="AA183" i="5"/>
  <c r="Y183" i="5"/>
  <c r="W183" i="5"/>
  <c r="BK183" i="5"/>
  <c r="BF183" i="5"/>
  <c r="BI175" i="5"/>
  <c r="BH175" i="5"/>
  <c r="BG175" i="5"/>
  <c r="BE175" i="5"/>
  <c r="AA175" i="5"/>
  <c r="Y175" i="5"/>
  <c r="W175" i="5"/>
  <c r="BK175" i="5"/>
  <c r="BF175" i="5"/>
  <c r="BI174" i="5"/>
  <c r="BH174" i="5"/>
  <c r="BG174" i="5"/>
  <c r="BE174" i="5"/>
  <c r="AA174" i="5"/>
  <c r="Y174" i="5"/>
  <c r="W174" i="5"/>
  <c r="BK174" i="5"/>
  <c r="BF174" i="5"/>
  <c r="BI173" i="5"/>
  <c r="BH173" i="5"/>
  <c r="BG173" i="5"/>
  <c r="BE173" i="5"/>
  <c r="AA173" i="5"/>
  <c r="Y173" i="5"/>
  <c r="Y172" i="5" s="1"/>
  <c r="W173" i="5"/>
  <c r="BK173" i="5"/>
  <c r="BF173" i="5"/>
  <c r="BI169" i="5"/>
  <c r="BH169" i="5"/>
  <c r="BG169" i="5"/>
  <c r="BE169" i="5"/>
  <c r="AA169" i="5"/>
  <c r="Y169" i="5"/>
  <c r="W169" i="5"/>
  <c r="BK169" i="5"/>
  <c r="BF169" i="5"/>
  <c r="BI165" i="5"/>
  <c r="BH165" i="5"/>
  <c r="BG165" i="5"/>
  <c r="BE165" i="5"/>
  <c r="AA165" i="5"/>
  <c r="Y165" i="5"/>
  <c r="W165" i="5"/>
  <c r="BK165" i="5"/>
  <c r="BF165" i="5"/>
  <c r="BI164" i="5"/>
  <c r="BH164" i="5"/>
  <c r="BG164" i="5"/>
  <c r="BE164" i="5"/>
  <c r="AA164" i="5"/>
  <c r="Y164" i="5"/>
  <c r="W164" i="5"/>
  <c r="BK164" i="5"/>
  <c r="BF164" i="5"/>
  <c r="BI163" i="5"/>
  <c r="BH163" i="5"/>
  <c r="BG163" i="5"/>
  <c r="BE163" i="5"/>
  <c r="AA163" i="5"/>
  <c r="Y163" i="5"/>
  <c r="W163" i="5"/>
  <c r="BK163" i="5"/>
  <c r="BF163" i="5"/>
  <c r="BI159" i="5"/>
  <c r="BH159" i="5"/>
  <c r="BG159" i="5"/>
  <c r="BE159" i="5"/>
  <c r="AA159" i="5"/>
  <c r="AA158" i="5" s="1"/>
  <c r="Y159" i="5"/>
  <c r="W159" i="5"/>
  <c r="BK159" i="5"/>
  <c r="BF159" i="5"/>
  <c r="BI157" i="5"/>
  <c r="BH157" i="5"/>
  <c r="BG157" i="5"/>
  <c r="BE157" i="5"/>
  <c r="AA157" i="5"/>
  <c r="Y157" i="5"/>
  <c r="W157" i="5"/>
  <c r="BK157" i="5"/>
  <c r="BF157" i="5"/>
  <c r="BI153" i="5"/>
  <c r="BH153" i="5"/>
  <c r="BG153" i="5"/>
  <c r="BE153" i="5"/>
  <c r="AA153" i="5"/>
  <c r="Y153" i="5"/>
  <c r="W153" i="5"/>
  <c r="W148" i="5" s="1"/>
  <c r="BK153" i="5"/>
  <c r="BF153" i="5"/>
  <c r="BI149" i="5"/>
  <c r="BH149" i="5"/>
  <c r="BG149" i="5"/>
  <c r="BE149" i="5"/>
  <c r="AA149" i="5"/>
  <c r="AA148" i="5"/>
  <c r="Y149" i="5"/>
  <c r="W149" i="5"/>
  <c r="BK149" i="5"/>
  <c r="BF149" i="5"/>
  <c r="BI145" i="5"/>
  <c r="BH145" i="5"/>
  <c r="BG145" i="5"/>
  <c r="BE145" i="5"/>
  <c r="AA145" i="5"/>
  <c r="Y145" i="5"/>
  <c r="W145" i="5"/>
  <c r="BK145" i="5"/>
  <c r="BF145" i="5"/>
  <c r="BI141" i="5"/>
  <c r="BH141" i="5"/>
  <c r="BG141" i="5"/>
  <c r="BE141" i="5"/>
  <c r="AA141" i="5"/>
  <c r="AA140" i="5"/>
  <c r="Y141" i="5"/>
  <c r="W141" i="5"/>
  <c r="BK141" i="5"/>
  <c r="BF141" i="5"/>
  <c r="F135" i="5"/>
  <c r="M134" i="5"/>
  <c r="F134" i="5"/>
  <c r="F132" i="5"/>
  <c r="F130" i="5"/>
  <c r="BI118" i="5"/>
  <c r="BH118" i="5"/>
  <c r="BG118" i="5"/>
  <c r="BE118" i="5"/>
  <c r="BI117" i="5"/>
  <c r="BH117" i="5"/>
  <c r="BG117" i="5"/>
  <c r="BE117" i="5"/>
  <c r="BI116" i="5"/>
  <c r="BH116" i="5"/>
  <c r="BG116" i="5"/>
  <c r="BE116" i="5"/>
  <c r="BI115" i="5"/>
  <c r="BH115" i="5"/>
  <c r="BG115" i="5"/>
  <c r="BE115" i="5"/>
  <c r="BI114" i="5"/>
  <c r="BH114" i="5"/>
  <c r="BG114" i="5"/>
  <c r="BE114" i="5"/>
  <c r="BI113" i="5"/>
  <c r="BH113" i="5"/>
  <c r="BG113" i="5"/>
  <c r="BE113" i="5"/>
  <c r="F85" i="5"/>
  <c r="M84" i="5"/>
  <c r="F84" i="5"/>
  <c r="F82" i="5"/>
  <c r="F80" i="5"/>
  <c r="O22" i="5"/>
  <c r="E22" i="5"/>
  <c r="M85" i="5" s="1"/>
  <c r="M135" i="5"/>
  <c r="O21" i="5"/>
  <c r="F6" i="5"/>
  <c r="F128" i="5" s="1"/>
  <c r="AY91" i="1"/>
  <c r="AX91" i="1"/>
  <c r="BI218" i="4"/>
  <c r="BH218" i="4"/>
  <c r="BG218" i="4"/>
  <c r="BE218" i="4"/>
  <c r="BK218" i="4"/>
  <c r="BF218" i="4"/>
  <c r="BI217" i="4"/>
  <c r="BH217" i="4"/>
  <c r="BG217" i="4"/>
  <c r="BE217" i="4"/>
  <c r="BK217" i="4"/>
  <c r="BF217" i="4" s="1"/>
  <c r="BI216" i="4"/>
  <c r="BH216" i="4"/>
  <c r="BG216" i="4"/>
  <c r="BE216" i="4"/>
  <c r="BK216" i="4"/>
  <c r="BF216" i="4" s="1"/>
  <c r="BI215" i="4"/>
  <c r="BH215" i="4"/>
  <c r="BG215" i="4"/>
  <c r="BE215" i="4"/>
  <c r="BK215" i="4"/>
  <c r="BF215" i="4" s="1"/>
  <c r="BI214" i="4"/>
  <c r="BH214" i="4"/>
  <c r="BG214" i="4"/>
  <c r="BE214" i="4"/>
  <c r="BK214" i="4"/>
  <c r="BF214" i="4"/>
  <c r="BI202" i="4"/>
  <c r="BH202" i="4"/>
  <c r="BG202" i="4"/>
  <c r="BE202" i="4"/>
  <c r="AA202" i="4"/>
  <c r="AA190" i="4" s="1"/>
  <c r="Y202" i="4"/>
  <c r="W202" i="4"/>
  <c r="BK202" i="4"/>
  <c r="BF202" i="4"/>
  <c r="BI191" i="4"/>
  <c r="BH191" i="4"/>
  <c r="BG191" i="4"/>
  <c r="BE191" i="4"/>
  <c r="AA191" i="4"/>
  <c r="Y191" i="4"/>
  <c r="Y190" i="4"/>
  <c r="W191" i="4"/>
  <c r="W190" i="4"/>
  <c r="BK191" i="4"/>
  <c r="BF191" i="4"/>
  <c r="BI189" i="4"/>
  <c r="BH189" i="4"/>
  <c r="BG189" i="4"/>
  <c r="BE189" i="4"/>
  <c r="AA189" i="4"/>
  <c r="Y189" i="4"/>
  <c r="W189" i="4"/>
  <c r="BK189" i="4"/>
  <c r="BF189" i="4"/>
  <c r="BI188" i="4"/>
  <c r="BH188" i="4"/>
  <c r="BG188" i="4"/>
  <c r="BE188" i="4"/>
  <c r="AA188" i="4"/>
  <c r="Y188" i="4"/>
  <c r="W188" i="4"/>
  <c r="BK188" i="4"/>
  <c r="BF188" i="4"/>
  <c r="BI187" i="4"/>
  <c r="BH187" i="4"/>
  <c r="BG187" i="4"/>
  <c r="BE187" i="4"/>
  <c r="AA187" i="4"/>
  <c r="Y187" i="4"/>
  <c r="W187" i="4"/>
  <c r="BK187" i="4"/>
  <c r="BF187" i="4"/>
  <c r="BI186" i="4"/>
  <c r="BH186" i="4"/>
  <c r="BG186" i="4"/>
  <c r="BE186" i="4"/>
  <c r="AA186" i="4"/>
  <c r="Y186" i="4"/>
  <c r="W186" i="4"/>
  <c r="BK186" i="4"/>
  <c r="BF186" i="4"/>
  <c r="BI185" i="4"/>
  <c r="BH185" i="4"/>
  <c r="BG185" i="4"/>
  <c r="BE185" i="4"/>
  <c r="AA185" i="4"/>
  <c r="Y185" i="4"/>
  <c r="W185" i="4"/>
  <c r="BK185" i="4"/>
  <c r="BF185" i="4"/>
  <c r="BI184" i="4"/>
  <c r="BH184" i="4"/>
  <c r="BG184" i="4"/>
  <c r="BE184" i="4"/>
  <c r="AA184" i="4"/>
  <c r="Y184" i="4"/>
  <c r="W184" i="4"/>
  <c r="BK184" i="4"/>
  <c r="BF184" i="4"/>
  <c r="BI183" i="4"/>
  <c r="BH183" i="4"/>
  <c r="BG183" i="4"/>
  <c r="BE183" i="4"/>
  <c r="AA183" i="4"/>
  <c r="Y183" i="4"/>
  <c r="W183" i="4"/>
  <c r="BK183" i="4"/>
  <c r="BF183" i="4"/>
  <c r="BI182" i="4"/>
  <c r="BH182" i="4"/>
  <c r="BG182" i="4"/>
  <c r="BE182" i="4"/>
  <c r="AA182" i="4"/>
  <c r="AA176" i="4" s="1"/>
  <c r="Y182" i="4"/>
  <c r="W182" i="4"/>
  <c r="BK182" i="4"/>
  <c r="BF182" i="4"/>
  <c r="BI181" i="4"/>
  <c r="BH181" i="4"/>
  <c r="BG181" i="4"/>
  <c r="BE181" i="4"/>
  <c r="AA181" i="4"/>
  <c r="Y181" i="4"/>
  <c r="W181" i="4"/>
  <c r="BK181" i="4"/>
  <c r="BF181" i="4"/>
  <c r="BI177" i="4"/>
  <c r="BH177" i="4"/>
  <c r="BG177" i="4"/>
  <c r="BE177" i="4"/>
  <c r="AA177" i="4"/>
  <c r="Y177" i="4"/>
  <c r="W177" i="4"/>
  <c r="BK177" i="4"/>
  <c r="BF177" i="4"/>
  <c r="BI175" i="4"/>
  <c r="BH175" i="4"/>
  <c r="BG175" i="4"/>
  <c r="BE175" i="4"/>
  <c r="AA175" i="4"/>
  <c r="Y175" i="4"/>
  <c r="W175" i="4"/>
  <c r="BK175" i="4"/>
  <c r="BF175" i="4"/>
  <c r="BI174" i="4"/>
  <c r="BH174" i="4"/>
  <c r="BG174" i="4"/>
  <c r="BE174" i="4"/>
  <c r="AA174" i="4"/>
  <c r="Y174" i="4"/>
  <c r="W174" i="4"/>
  <c r="BK174" i="4"/>
  <c r="BF174" i="4"/>
  <c r="BI170" i="4"/>
  <c r="BH170" i="4"/>
  <c r="BG170" i="4"/>
  <c r="BE170" i="4"/>
  <c r="AA170" i="4"/>
  <c r="Y170" i="4"/>
  <c r="W170" i="4"/>
  <c r="W169" i="4" s="1"/>
  <c r="BK170" i="4"/>
  <c r="BF170" i="4"/>
  <c r="BI167" i="4"/>
  <c r="BH167" i="4"/>
  <c r="BG167" i="4"/>
  <c r="BE167" i="4"/>
  <c r="AA167" i="4"/>
  <c r="AA166" i="4" s="1"/>
  <c r="Y167" i="4"/>
  <c r="Y166" i="4" s="1"/>
  <c r="W167" i="4"/>
  <c r="W166" i="4" s="1"/>
  <c r="BK167" i="4"/>
  <c r="BK166" i="4" s="1"/>
  <c r="BF167" i="4"/>
  <c r="BI165" i="4"/>
  <c r="BH165" i="4"/>
  <c r="BG165" i="4"/>
  <c r="BE165" i="4"/>
  <c r="AA165" i="4"/>
  <c r="Y165" i="4"/>
  <c r="W165" i="4"/>
  <c r="BK165" i="4"/>
  <c r="BF165" i="4"/>
  <c r="BI164" i="4"/>
  <c r="BH164" i="4"/>
  <c r="BG164" i="4"/>
  <c r="BE164" i="4"/>
  <c r="AA164" i="4"/>
  <c r="Y164" i="4"/>
  <c r="W164" i="4"/>
  <c r="BK164" i="4"/>
  <c r="BF164" i="4"/>
  <c r="BI163" i="4"/>
  <c r="BH163" i="4"/>
  <c r="BG163" i="4"/>
  <c r="BE163" i="4"/>
  <c r="AA163" i="4"/>
  <c r="Y163" i="4"/>
  <c r="W163" i="4"/>
  <c r="BK163" i="4"/>
  <c r="BF163" i="4"/>
  <c r="BI162" i="4"/>
  <c r="BH162" i="4"/>
  <c r="BG162" i="4"/>
  <c r="BE162" i="4"/>
  <c r="AA162" i="4"/>
  <c r="Y162" i="4"/>
  <c r="W162" i="4"/>
  <c r="BK162" i="4"/>
  <c r="BF162" i="4"/>
  <c r="BI161" i="4"/>
  <c r="BH161" i="4"/>
  <c r="BG161" i="4"/>
  <c r="BE161" i="4"/>
  <c r="AA161" i="4"/>
  <c r="Y161" i="4"/>
  <c r="W161" i="4"/>
  <c r="BK161" i="4"/>
  <c r="BF161" i="4"/>
  <c r="BI160" i="4"/>
  <c r="BH160" i="4"/>
  <c r="BG160" i="4"/>
  <c r="BE160" i="4"/>
  <c r="AA160" i="4"/>
  <c r="Y160" i="4"/>
  <c r="W160" i="4"/>
  <c r="BK160" i="4"/>
  <c r="BF160" i="4"/>
  <c r="BI159" i="4"/>
  <c r="BH159" i="4"/>
  <c r="BG159" i="4"/>
  <c r="BE159" i="4"/>
  <c r="AA159" i="4"/>
  <c r="Y159" i="4"/>
  <c r="W159" i="4"/>
  <c r="BK159" i="4"/>
  <c r="BF159" i="4"/>
  <c r="BI158" i="4"/>
  <c r="BH158" i="4"/>
  <c r="BG158" i="4"/>
  <c r="BE158" i="4"/>
  <c r="AA158" i="4"/>
  <c r="Y158" i="4"/>
  <c r="W158" i="4"/>
  <c r="BK158" i="4"/>
  <c r="BF158" i="4"/>
  <c r="BI157" i="4"/>
  <c r="BH157" i="4"/>
  <c r="BG157" i="4"/>
  <c r="BE157" i="4"/>
  <c r="AA157" i="4"/>
  <c r="Y157" i="4"/>
  <c r="W157" i="4"/>
  <c r="BK157" i="4"/>
  <c r="BK155" i="4" s="1"/>
  <c r="BF157" i="4"/>
  <c r="BI156" i="4"/>
  <c r="BH156" i="4"/>
  <c r="BG156" i="4"/>
  <c r="BE156" i="4"/>
  <c r="AA156" i="4"/>
  <c r="Y156" i="4"/>
  <c r="Y155" i="4"/>
  <c r="W156" i="4"/>
  <c r="BK156" i="4"/>
  <c r="BF156" i="4"/>
  <c r="BI154" i="4"/>
  <c r="BH154" i="4"/>
  <c r="BG154" i="4"/>
  <c r="BE154" i="4"/>
  <c r="AA154" i="4"/>
  <c r="Y154" i="4"/>
  <c r="W154" i="4"/>
  <c r="BK154" i="4"/>
  <c r="BF154" i="4"/>
  <c r="BI151" i="4"/>
  <c r="BH151" i="4"/>
  <c r="BG151" i="4"/>
  <c r="BE151" i="4"/>
  <c r="AA151" i="4"/>
  <c r="Y151" i="4"/>
  <c r="W151" i="4"/>
  <c r="BK151" i="4"/>
  <c r="BF151" i="4"/>
  <c r="BI140" i="4"/>
  <c r="BH140" i="4"/>
  <c r="BG140" i="4"/>
  <c r="BE140" i="4"/>
  <c r="AA140" i="4"/>
  <c r="Y140" i="4"/>
  <c r="W140" i="4"/>
  <c r="W128" i="4" s="1"/>
  <c r="BK140" i="4"/>
  <c r="BF140" i="4"/>
  <c r="BI129" i="4"/>
  <c r="BH129" i="4"/>
  <c r="BG129" i="4"/>
  <c r="BE129" i="4"/>
  <c r="AA129" i="4"/>
  <c r="Y129" i="4"/>
  <c r="W129" i="4"/>
  <c r="BK129" i="4"/>
  <c r="BF129" i="4"/>
  <c r="F123" i="4"/>
  <c r="M122" i="4"/>
  <c r="F122" i="4"/>
  <c r="F120" i="4"/>
  <c r="F118" i="4"/>
  <c r="BI106" i="4"/>
  <c r="BH106" i="4"/>
  <c r="BG106" i="4"/>
  <c r="BE106" i="4"/>
  <c r="BI105" i="4"/>
  <c r="BH105" i="4"/>
  <c r="BG105" i="4"/>
  <c r="BE105" i="4"/>
  <c r="BI104" i="4"/>
  <c r="BH104" i="4"/>
  <c r="BG104" i="4"/>
  <c r="BE104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F85" i="4"/>
  <c r="M84" i="4"/>
  <c r="F84" i="4"/>
  <c r="F82" i="4"/>
  <c r="F80" i="4"/>
  <c r="O22" i="4"/>
  <c r="E22" i="4"/>
  <c r="M85" i="4" s="1"/>
  <c r="M123" i="4"/>
  <c r="O21" i="4"/>
  <c r="F6" i="4"/>
  <c r="F116" i="4" s="1"/>
  <c r="AY90" i="1"/>
  <c r="AX90" i="1"/>
  <c r="BI197" i="3"/>
  <c r="BH197" i="3"/>
  <c r="BG197" i="3"/>
  <c r="BE197" i="3"/>
  <c r="BK197" i="3"/>
  <c r="BF197" i="3"/>
  <c r="BI196" i="3"/>
  <c r="BH196" i="3"/>
  <c r="BG196" i="3"/>
  <c r="BE196" i="3"/>
  <c r="BK196" i="3"/>
  <c r="BF196" i="3"/>
  <c r="BI195" i="3"/>
  <c r="BH195" i="3"/>
  <c r="BG195" i="3"/>
  <c r="BE195" i="3"/>
  <c r="BK195" i="3"/>
  <c r="BF195" i="3"/>
  <c r="BI194" i="3"/>
  <c r="BH194" i="3"/>
  <c r="BG194" i="3"/>
  <c r="BE194" i="3"/>
  <c r="BK194" i="3"/>
  <c r="BK192" i="3" s="1"/>
  <c r="BF194" i="3"/>
  <c r="BI193" i="3"/>
  <c r="BH193" i="3"/>
  <c r="BG193" i="3"/>
  <c r="BE193" i="3"/>
  <c r="BK193" i="3"/>
  <c r="BF193" i="3"/>
  <c r="BI191" i="3"/>
  <c r="BH191" i="3"/>
  <c r="BG191" i="3"/>
  <c r="BE191" i="3"/>
  <c r="AA191" i="3"/>
  <c r="Y191" i="3"/>
  <c r="W191" i="3"/>
  <c r="BK191" i="3"/>
  <c r="BF191" i="3"/>
  <c r="BI186" i="3"/>
  <c r="BH186" i="3"/>
  <c r="BG186" i="3"/>
  <c r="BE186" i="3"/>
  <c r="AA186" i="3"/>
  <c r="Y186" i="3"/>
  <c r="W186" i="3"/>
  <c r="BK186" i="3"/>
  <c r="BF186" i="3"/>
  <c r="BI185" i="3"/>
  <c r="BH185" i="3"/>
  <c r="BG185" i="3"/>
  <c r="BE185" i="3"/>
  <c r="AA185" i="3"/>
  <c r="Y185" i="3"/>
  <c r="W185" i="3"/>
  <c r="BK185" i="3"/>
  <c r="BF185" i="3"/>
  <c r="BI182" i="3"/>
  <c r="BH182" i="3"/>
  <c r="BG182" i="3"/>
  <c r="BE182" i="3"/>
  <c r="AA182" i="3"/>
  <c r="Y182" i="3"/>
  <c r="W182" i="3"/>
  <c r="BK182" i="3"/>
  <c r="BF182" i="3"/>
  <c r="BI171" i="3"/>
  <c r="BH171" i="3"/>
  <c r="BG171" i="3"/>
  <c r="BE171" i="3"/>
  <c r="AA171" i="3"/>
  <c r="Y171" i="3"/>
  <c r="W171" i="3"/>
  <c r="BK171" i="3"/>
  <c r="BF171" i="3"/>
  <c r="BI170" i="3"/>
  <c r="BH170" i="3"/>
  <c r="BG170" i="3"/>
  <c r="BE170" i="3"/>
  <c r="AA170" i="3"/>
  <c r="Y170" i="3"/>
  <c r="W170" i="3"/>
  <c r="BK170" i="3"/>
  <c r="BF170" i="3"/>
  <c r="BI169" i="3"/>
  <c r="BH169" i="3"/>
  <c r="BG169" i="3"/>
  <c r="BE169" i="3"/>
  <c r="AA169" i="3"/>
  <c r="Y169" i="3"/>
  <c r="W169" i="3"/>
  <c r="BK169" i="3"/>
  <c r="BF169" i="3"/>
  <c r="BI165" i="3"/>
  <c r="BH165" i="3"/>
  <c r="BG165" i="3"/>
  <c r="BE165" i="3"/>
  <c r="AA165" i="3"/>
  <c r="Y165" i="3"/>
  <c r="W165" i="3"/>
  <c r="BK165" i="3"/>
  <c r="BF165" i="3"/>
  <c r="BI164" i="3"/>
  <c r="BH164" i="3"/>
  <c r="BG164" i="3"/>
  <c r="BE164" i="3"/>
  <c r="AA164" i="3"/>
  <c r="Y164" i="3"/>
  <c r="W164" i="3"/>
  <c r="BK164" i="3"/>
  <c r="BF164" i="3"/>
  <c r="BI160" i="3"/>
  <c r="BH160" i="3"/>
  <c r="BG160" i="3"/>
  <c r="BE160" i="3"/>
  <c r="AA160" i="3"/>
  <c r="Y160" i="3"/>
  <c r="W160" i="3"/>
  <c r="BK160" i="3"/>
  <c r="BF160" i="3"/>
  <c r="BI159" i="3"/>
  <c r="BH159" i="3"/>
  <c r="BG159" i="3"/>
  <c r="BE159" i="3"/>
  <c r="AA159" i="3"/>
  <c r="Y159" i="3"/>
  <c r="W159" i="3"/>
  <c r="BK159" i="3"/>
  <c r="BF159" i="3"/>
  <c r="BI156" i="3"/>
  <c r="BH156" i="3"/>
  <c r="BG156" i="3"/>
  <c r="BE156" i="3"/>
  <c r="AA156" i="3"/>
  <c r="Y156" i="3"/>
  <c r="W156" i="3"/>
  <c r="BK156" i="3"/>
  <c r="BF156" i="3"/>
  <c r="BI151" i="3"/>
  <c r="BH151" i="3"/>
  <c r="BG151" i="3"/>
  <c r="BE151" i="3"/>
  <c r="AA151" i="3"/>
  <c r="Y151" i="3"/>
  <c r="W151" i="3"/>
  <c r="BK151" i="3"/>
  <c r="BF151" i="3"/>
  <c r="BI150" i="3"/>
  <c r="BH150" i="3"/>
  <c r="BG150" i="3"/>
  <c r="BE150" i="3"/>
  <c r="AA150" i="3"/>
  <c r="Y150" i="3"/>
  <c r="W150" i="3"/>
  <c r="BK150" i="3"/>
  <c r="BF150" i="3"/>
  <c r="BI146" i="3"/>
  <c r="BH146" i="3"/>
  <c r="BG146" i="3"/>
  <c r="BE146" i="3"/>
  <c r="AA146" i="3"/>
  <c r="Y146" i="3"/>
  <c r="W146" i="3"/>
  <c r="BK146" i="3"/>
  <c r="BF146" i="3"/>
  <c r="BI145" i="3"/>
  <c r="BH145" i="3"/>
  <c r="BG145" i="3"/>
  <c r="BE145" i="3"/>
  <c r="AA145" i="3"/>
  <c r="Y145" i="3"/>
  <c r="W145" i="3"/>
  <c r="BK145" i="3"/>
  <c r="BF145" i="3"/>
  <c r="BI141" i="3"/>
  <c r="BH141" i="3"/>
  <c r="BG141" i="3"/>
  <c r="BE141" i="3"/>
  <c r="AA141" i="3"/>
  <c r="Y141" i="3"/>
  <c r="W141" i="3"/>
  <c r="BK141" i="3"/>
  <c r="BF141" i="3"/>
  <c r="BI138" i="3"/>
  <c r="BH138" i="3"/>
  <c r="BG138" i="3"/>
  <c r="BE138" i="3"/>
  <c r="AA138" i="3"/>
  <c r="Y138" i="3"/>
  <c r="W138" i="3"/>
  <c r="BK138" i="3"/>
  <c r="BF138" i="3"/>
  <c r="BI132" i="3"/>
  <c r="BH132" i="3"/>
  <c r="BG132" i="3"/>
  <c r="BE132" i="3"/>
  <c r="AA132" i="3"/>
  <c r="Y132" i="3"/>
  <c r="W132" i="3"/>
  <c r="W131" i="3" s="1"/>
  <c r="BK132" i="3"/>
  <c r="BF132" i="3"/>
  <c r="BI130" i="3"/>
  <c r="BH130" i="3"/>
  <c r="BG130" i="3"/>
  <c r="BE130" i="3"/>
  <c r="AA130" i="3"/>
  <c r="Y130" i="3"/>
  <c r="W130" i="3"/>
  <c r="BK130" i="3"/>
  <c r="BF130" i="3"/>
  <c r="BI129" i="3"/>
  <c r="BH129" i="3"/>
  <c r="BG129" i="3"/>
  <c r="BE129" i="3"/>
  <c r="AA129" i="3"/>
  <c r="Y129" i="3"/>
  <c r="W129" i="3"/>
  <c r="BK129" i="3"/>
  <c r="BF129" i="3"/>
  <c r="BI124" i="3"/>
  <c r="BH124" i="3"/>
  <c r="BG124" i="3"/>
  <c r="BE124" i="3"/>
  <c r="AA124" i="3"/>
  <c r="Y124" i="3"/>
  <c r="W124" i="3"/>
  <c r="W123" i="3"/>
  <c r="BK124" i="3"/>
  <c r="BF124" i="3"/>
  <c r="F118" i="3"/>
  <c r="M117" i="3"/>
  <c r="F117" i="3"/>
  <c r="F115" i="3"/>
  <c r="F113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BI97" i="3"/>
  <c r="BH97" i="3"/>
  <c r="BG97" i="3"/>
  <c r="BE97" i="3"/>
  <c r="BI96" i="3"/>
  <c r="BH96" i="3"/>
  <c r="BG96" i="3"/>
  <c r="BE96" i="3"/>
  <c r="F85" i="3"/>
  <c r="M84" i="3"/>
  <c r="F84" i="3"/>
  <c r="F82" i="3"/>
  <c r="F80" i="3"/>
  <c r="O22" i="3"/>
  <c r="E22" i="3"/>
  <c r="M85" i="3" s="1"/>
  <c r="O21" i="3"/>
  <c r="M82" i="3"/>
  <c r="M115" i="3"/>
  <c r="F6" i="3"/>
  <c r="F111" i="3" s="1"/>
  <c r="AY89" i="1"/>
  <c r="AX89" i="1"/>
  <c r="BI520" i="2"/>
  <c r="BH520" i="2"/>
  <c r="BG520" i="2"/>
  <c r="BE520" i="2"/>
  <c r="BK520" i="2"/>
  <c r="BF520" i="2"/>
  <c r="BI519" i="2"/>
  <c r="BH519" i="2"/>
  <c r="BG519" i="2"/>
  <c r="BE519" i="2"/>
  <c r="BK519" i="2"/>
  <c r="BF519" i="2" s="1"/>
  <c r="BI518" i="2"/>
  <c r="BH518" i="2"/>
  <c r="BG518" i="2"/>
  <c r="BE518" i="2"/>
  <c r="BK518" i="2"/>
  <c r="BF518" i="2" s="1"/>
  <c r="BI517" i="2"/>
  <c r="BH517" i="2"/>
  <c r="BG517" i="2"/>
  <c r="BE517" i="2"/>
  <c r="BK517" i="2"/>
  <c r="BF517" i="2" s="1"/>
  <c r="BI516" i="2"/>
  <c r="BH516" i="2"/>
  <c r="BG516" i="2"/>
  <c r="BE516" i="2"/>
  <c r="BK516" i="2"/>
  <c r="BF516" i="2" s="1"/>
  <c r="BI514" i="2"/>
  <c r="BH514" i="2"/>
  <c r="BG514" i="2"/>
  <c r="BE514" i="2"/>
  <c r="AA514" i="2"/>
  <c r="AA513" i="2"/>
  <c r="Y514" i="2"/>
  <c r="Y513" i="2" s="1"/>
  <c r="W514" i="2"/>
  <c r="W513" i="2"/>
  <c r="BK514" i="2"/>
  <c r="BK513" i="2" s="1"/>
  <c r="BF514" i="2"/>
  <c r="BI491" i="2"/>
  <c r="BH491" i="2"/>
  <c r="BG491" i="2"/>
  <c r="BE491" i="2"/>
  <c r="AA491" i="2"/>
  <c r="Y491" i="2"/>
  <c r="W491" i="2"/>
  <c r="BK491" i="2"/>
  <c r="BF491" i="2"/>
  <c r="BI469" i="2"/>
  <c r="BH469" i="2"/>
  <c r="BG469" i="2"/>
  <c r="BE469" i="2"/>
  <c r="AA469" i="2"/>
  <c r="Y469" i="2"/>
  <c r="W469" i="2"/>
  <c r="BK469" i="2"/>
  <c r="BF469" i="2"/>
  <c r="BI444" i="2"/>
  <c r="BH444" i="2"/>
  <c r="BG444" i="2"/>
  <c r="BE444" i="2"/>
  <c r="AA444" i="2"/>
  <c r="Y444" i="2"/>
  <c r="W444" i="2"/>
  <c r="BK444" i="2"/>
  <c r="BF444" i="2"/>
  <c r="BI408" i="2"/>
  <c r="BH408" i="2"/>
  <c r="BG408" i="2"/>
  <c r="BE408" i="2"/>
  <c r="AA408" i="2"/>
  <c r="Y408" i="2"/>
  <c r="W408" i="2"/>
  <c r="BK408" i="2"/>
  <c r="BF408" i="2"/>
  <c r="BI403" i="2"/>
  <c r="BH403" i="2"/>
  <c r="BG403" i="2"/>
  <c r="BE403" i="2"/>
  <c r="AA403" i="2"/>
  <c r="Y403" i="2"/>
  <c r="W403" i="2"/>
  <c r="BK403" i="2"/>
  <c r="BF403" i="2"/>
  <c r="BI386" i="2"/>
  <c r="BH386" i="2"/>
  <c r="BG386" i="2"/>
  <c r="BE386" i="2"/>
  <c r="AA386" i="2"/>
  <c r="Y386" i="2"/>
  <c r="W386" i="2"/>
  <c r="BK386" i="2"/>
  <c r="BF386" i="2"/>
  <c r="BI383" i="2"/>
  <c r="BH383" i="2"/>
  <c r="BG383" i="2"/>
  <c r="BE383" i="2"/>
  <c r="AA383" i="2"/>
  <c r="Y383" i="2"/>
  <c r="W383" i="2"/>
  <c r="BK383" i="2"/>
  <c r="BF383" i="2"/>
  <c r="BI378" i="2"/>
  <c r="BH378" i="2"/>
  <c r="BG378" i="2"/>
  <c r="BE378" i="2"/>
  <c r="AA378" i="2"/>
  <c r="Y378" i="2"/>
  <c r="W378" i="2"/>
  <c r="BK378" i="2"/>
  <c r="BF378" i="2"/>
  <c r="BI374" i="2"/>
  <c r="BH374" i="2"/>
  <c r="BG374" i="2"/>
  <c r="BE374" i="2"/>
  <c r="AA374" i="2"/>
  <c r="Y374" i="2"/>
  <c r="W374" i="2"/>
  <c r="BK374" i="2"/>
  <c r="BF374" i="2"/>
  <c r="BI369" i="2"/>
  <c r="BH369" i="2"/>
  <c r="BG369" i="2"/>
  <c r="BE369" i="2"/>
  <c r="AA369" i="2"/>
  <c r="Y369" i="2"/>
  <c r="W369" i="2"/>
  <c r="BK369" i="2"/>
  <c r="BF369" i="2"/>
  <c r="BI358" i="2"/>
  <c r="BH358" i="2"/>
  <c r="BG358" i="2"/>
  <c r="BE358" i="2"/>
  <c r="AA358" i="2"/>
  <c r="Y358" i="2"/>
  <c r="W358" i="2"/>
  <c r="BK358" i="2"/>
  <c r="BF358" i="2"/>
  <c r="BI341" i="2"/>
  <c r="BH341" i="2"/>
  <c r="BG341" i="2"/>
  <c r="BE341" i="2"/>
  <c r="AA341" i="2"/>
  <c r="Y341" i="2"/>
  <c r="W341" i="2"/>
  <c r="BK341" i="2"/>
  <c r="BF341" i="2"/>
  <c r="BI337" i="2"/>
  <c r="BH337" i="2"/>
  <c r="BG337" i="2"/>
  <c r="BE337" i="2"/>
  <c r="AA337" i="2"/>
  <c r="Y337" i="2"/>
  <c r="W337" i="2"/>
  <c r="BK337" i="2"/>
  <c r="BF337" i="2"/>
  <c r="BI320" i="2"/>
  <c r="BH320" i="2"/>
  <c r="BG320" i="2"/>
  <c r="BE320" i="2"/>
  <c r="AA320" i="2"/>
  <c r="Y320" i="2"/>
  <c r="Y319" i="2" s="1"/>
  <c r="W320" i="2"/>
  <c r="BK320" i="2"/>
  <c r="BF320" i="2"/>
  <c r="BI315" i="2"/>
  <c r="BH315" i="2"/>
  <c r="BG315" i="2"/>
  <c r="BE315" i="2"/>
  <c r="AA315" i="2"/>
  <c r="Y315" i="2"/>
  <c r="W315" i="2"/>
  <c r="BK315" i="2"/>
  <c r="BF315" i="2"/>
  <c r="BI279" i="2"/>
  <c r="BH279" i="2"/>
  <c r="BG279" i="2"/>
  <c r="BE279" i="2"/>
  <c r="AA279" i="2"/>
  <c r="Y279" i="2"/>
  <c r="W279" i="2"/>
  <c r="BK279" i="2"/>
  <c r="BF279" i="2"/>
  <c r="BI258" i="2"/>
  <c r="BH258" i="2"/>
  <c r="BG258" i="2"/>
  <c r="BE258" i="2"/>
  <c r="AA258" i="2"/>
  <c r="Y258" i="2"/>
  <c r="W258" i="2"/>
  <c r="BK258" i="2"/>
  <c r="BF258" i="2"/>
  <c r="BI237" i="2"/>
  <c r="BH237" i="2"/>
  <c r="BG237" i="2"/>
  <c r="BE237" i="2"/>
  <c r="AA237" i="2"/>
  <c r="Y237" i="2"/>
  <c r="W237" i="2"/>
  <c r="BK237" i="2"/>
  <c r="BF237" i="2"/>
  <c r="BI200" i="2"/>
  <c r="BH200" i="2"/>
  <c r="BG200" i="2"/>
  <c r="BE200" i="2"/>
  <c r="AA200" i="2"/>
  <c r="Y200" i="2"/>
  <c r="W200" i="2"/>
  <c r="BK200" i="2"/>
  <c r="BF200" i="2"/>
  <c r="BI199" i="2"/>
  <c r="BH199" i="2"/>
  <c r="BG199" i="2"/>
  <c r="BE199" i="2"/>
  <c r="AA199" i="2"/>
  <c r="Y199" i="2"/>
  <c r="W199" i="2"/>
  <c r="BK199" i="2"/>
  <c r="BF199" i="2"/>
  <c r="BI188" i="2"/>
  <c r="BH188" i="2"/>
  <c r="BG188" i="2"/>
  <c r="BE188" i="2"/>
  <c r="AA188" i="2"/>
  <c r="Y188" i="2"/>
  <c r="W188" i="2"/>
  <c r="BK188" i="2"/>
  <c r="BF188" i="2"/>
  <c r="BI177" i="2"/>
  <c r="BH177" i="2"/>
  <c r="BG177" i="2"/>
  <c r="BE177" i="2"/>
  <c r="AA177" i="2"/>
  <c r="Y177" i="2"/>
  <c r="W177" i="2"/>
  <c r="BK177" i="2"/>
  <c r="BF177" i="2"/>
  <c r="BI173" i="2"/>
  <c r="BH173" i="2"/>
  <c r="BG173" i="2"/>
  <c r="BE173" i="2"/>
  <c r="AA173" i="2"/>
  <c r="Y173" i="2"/>
  <c r="W173" i="2"/>
  <c r="BK173" i="2"/>
  <c r="BF173" i="2"/>
  <c r="BI164" i="2"/>
  <c r="BH164" i="2"/>
  <c r="BG164" i="2"/>
  <c r="BE164" i="2"/>
  <c r="AA164" i="2"/>
  <c r="Y164" i="2"/>
  <c r="W164" i="2"/>
  <c r="BK164" i="2"/>
  <c r="BF164" i="2"/>
  <c r="BI155" i="2"/>
  <c r="BH155" i="2"/>
  <c r="BG155" i="2"/>
  <c r="BE155" i="2"/>
  <c r="AA155" i="2"/>
  <c r="Y155" i="2"/>
  <c r="W155" i="2"/>
  <c r="BK155" i="2"/>
  <c r="BF155" i="2"/>
  <c r="BI147" i="2"/>
  <c r="BH147" i="2"/>
  <c r="BG147" i="2"/>
  <c r="BE147" i="2"/>
  <c r="AA147" i="2"/>
  <c r="Y147" i="2"/>
  <c r="W147" i="2"/>
  <c r="BK147" i="2"/>
  <c r="BF147" i="2"/>
  <c r="BI125" i="2"/>
  <c r="BH125" i="2"/>
  <c r="BG125" i="2"/>
  <c r="BE125" i="2"/>
  <c r="AA125" i="2"/>
  <c r="AA124" i="2" s="1"/>
  <c r="Y125" i="2"/>
  <c r="W125" i="2"/>
  <c r="BK125" i="2"/>
  <c r="BF125" i="2"/>
  <c r="F119" i="2"/>
  <c r="M118" i="2"/>
  <c r="F118" i="2"/>
  <c r="F116" i="2"/>
  <c r="F114" i="2"/>
  <c r="BI102" i="2"/>
  <c r="BH102" i="2"/>
  <c r="BG102" i="2"/>
  <c r="BE102" i="2"/>
  <c r="BI101" i="2"/>
  <c r="BH101" i="2"/>
  <c r="BG101" i="2"/>
  <c r="BE101" i="2"/>
  <c r="BI100" i="2"/>
  <c r="BH100" i="2"/>
  <c r="BG100" i="2"/>
  <c r="BE100" i="2"/>
  <c r="BI99" i="2"/>
  <c r="BH99" i="2"/>
  <c r="BG99" i="2"/>
  <c r="BE99" i="2"/>
  <c r="BI98" i="2"/>
  <c r="BH98" i="2"/>
  <c r="BG98" i="2"/>
  <c r="BE98" i="2"/>
  <c r="BI97" i="2"/>
  <c r="BH97" i="2"/>
  <c r="BG97" i="2"/>
  <c r="BE97" i="2"/>
  <c r="F85" i="2"/>
  <c r="M84" i="2"/>
  <c r="F84" i="2"/>
  <c r="F82" i="2"/>
  <c r="F80" i="2"/>
  <c r="O22" i="2"/>
  <c r="E22" i="2"/>
  <c r="M85" i="2" s="1"/>
  <c r="O21" i="2"/>
  <c r="M82" i="2"/>
  <c r="M116" i="2"/>
  <c r="F6" i="2"/>
  <c r="F112" i="2" s="1"/>
  <c r="F78" i="2"/>
  <c r="CK105" i="1"/>
  <c r="CJ105" i="1"/>
  <c r="CI105" i="1"/>
  <c r="CC105" i="1"/>
  <c r="CH105" i="1"/>
  <c r="CB105" i="1"/>
  <c r="CG105" i="1"/>
  <c r="CA105" i="1"/>
  <c r="CF105" i="1"/>
  <c r="BZ105" i="1"/>
  <c r="CE105" i="1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AM83" i="1"/>
  <c r="L83" i="1"/>
  <c r="AM82" i="1"/>
  <c r="L82" i="1"/>
  <c r="L80" i="1"/>
  <c r="L78" i="1"/>
  <c r="L77" i="1"/>
  <c r="H37" i="5" l="1"/>
  <c r="BD92" i="1" s="1"/>
  <c r="Y347" i="5"/>
  <c r="Y606" i="5"/>
  <c r="Y211" i="6"/>
  <c r="W233" i="6"/>
  <c r="W232" i="6" s="1"/>
  <c r="W129" i="7"/>
  <c r="AA220" i="7"/>
  <c r="AA219" i="7" s="1"/>
  <c r="W146" i="8"/>
  <c r="W122" i="8" s="1"/>
  <c r="W121" i="8" s="1"/>
  <c r="AU95" i="1" s="1"/>
  <c r="Y146" i="8"/>
  <c r="AA120" i="9"/>
  <c r="AA119" i="9" s="1"/>
  <c r="BK120" i="9"/>
  <c r="M119" i="2"/>
  <c r="AA128" i="4"/>
  <c r="AA127" i="4" s="1"/>
  <c r="AA155" i="4"/>
  <c r="AA169" i="4"/>
  <c r="BK140" i="5"/>
  <c r="Y140" i="5"/>
  <c r="Y139" i="5" s="1"/>
  <c r="W158" i="5"/>
  <c r="AA172" i="5"/>
  <c r="W347" i="5"/>
  <c r="AA356" i="5"/>
  <c r="Y416" i="5"/>
  <c r="Y428" i="5"/>
  <c r="BK496" i="5"/>
  <c r="AA496" i="5"/>
  <c r="W517" i="5"/>
  <c r="Y533" i="5"/>
  <c r="Y563" i="5"/>
  <c r="BK141" i="6"/>
  <c r="BK211" i="6"/>
  <c r="M125" i="7"/>
  <c r="BK149" i="7"/>
  <c r="AA177" i="7"/>
  <c r="AA176" i="7" s="1"/>
  <c r="H37" i="8"/>
  <c r="BD95" i="1" s="1"/>
  <c r="AA319" i="2"/>
  <c r="AA123" i="2" s="1"/>
  <c r="AA122" i="2" s="1"/>
  <c r="BK148" i="5"/>
  <c r="AA123" i="3"/>
  <c r="W155" i="4"/>
  <c r="W127" i="4" s="1"/>
  <c r="W176" i="4"/>
  <c r="Y176" i="4"/>
  <c r="W140" i="5"/>
  <c r="Y148" i="5"/>
  <c r="W172" i="5"/>
  <c r="AA336" i="5"/>
  <c r="AA347" i="5"/>
  <c r="W416" i="5"/>
  <c r="W563" i="5"/>
  <c r="Y146" i="6"/>
  <c r="Y233" i="6"/>
  <c r="Y232" i="6" s="1"/>
  <c r="AA149" i="7"/>
  <c r="AA129" i="7" s="1"/>
  <c r="AA128" i="7" s="1"/>
  <c r="W177" i="7"/>
  <c r="W176" i="7" s="1"/>
  <c r="Y220" i="7"/>
  <c r="F78" i="8"/>
  <c r="H36" i="9"/>
  <c r="BC97" i="1" s="1"/>
  <c r="BC96" i="1" s="1"/>
  <c r="AY96" i="1" s="1"/>
  <c r="BK220" i="7"/>
  <c r="BK281" i="7"/>
  <c r="BK219" i="7" s="1"/>
  <c r="H33" i="7"/>
  <c r="AZ94" i="1" s="1"/>
  <c r="H37" i="7"/>
  <c r="BD94" i="1" s="1"/>
  <c r="BK131" i="6"/>
  <c r="BK146" i="6"/>
  <c r="BK246" i="6"/>
  <c r="H37" i="6"/>
  <c r="BD93" i="1" s="1"/>
  <c r="BK347" i="5"/>
  <c r="BK533" i="5"/>
  <c r="BK606" i="5"/>
  <c r="BK517" i="5"/>
  <c r="H36" i="4"/>
  <c r="BC91" i="1" s="1"/>
  <c r="BK190" i="4"/>
  <c r="H37" i="4"/>
  <c r="BD91" i="1" s="1"/>
  <c r="H35" i="3"/>
  <c r="BB90" i="1" s="1"/>
  <c r="H37" i="3"/>
  <c r="BD90" i="1" s="1"/>
  <c r="BK319" i="2"/>
  <c r="H37" i="2"/>
  <c r="BD89" i="1" s="1"/>
  <c r="H35" i="9"/>
  <c r="BB97" i="1" s="1"/>
  <c r="BB96" i="1" s="1"/>
  <c r="AX96" i="1" s="1"/>
  <c r="H35" i="2"/>
  <c r="BB89" i="1" s="1"/>
  <c r="M118" i="3"/>
  <c r="H33" i="3"/>
  <c r="AZ90" i="1" s="1"/>
  <c r="BK176" i="4"/>
  <c r="M82" i="5"/>
  <c r="M132" i="5"/>
  <c r="H36" i="5"/>
  <c r="BC92" i="1" s="1"/>
  <c r="BK336" i="5"/>
  <c r="W533" i="5"/>
  <c r="AA131" i="6"/>
  <c r="Y141" i="6"/>
  <c r="AA166" i="6"/>
  <c r="W120" i="9"/>
  <c r="W119" i="9" s="1"/>
  <c r="AU97" i="1" s="1"/>
  <c r="AU96" i="1" s="1"/>
  <c r="W122" i="3"/>
  <c r="W121" i="3" s="1"/>
  <c r="AU90" i="1" s="1"/>
  <c r="M82" i="4"/>
  <c r="M120" i="4"/>
  <c r="BK124" i="2"/>
  <c r="BK123" i="2" s="1"/>
  <c r="W319" i="2"/>
  <c r="Y123" i="3"/>
  <c r="H35" i="4"/>
  <c r="BB91" i="1" s="1"/>
  <c r="W139" i="5"/>
  <c r="BK172" i="5"/>
  <c r="Y356" i="5"/>
  <c r="AA428" i="5"/>
  <c r="AA335" i="5" s="1"/>
  <c r="W496" i="5"/>
  <c r="Y517" i="5"/>
  <c r="AA533" i="5"/>
  <c r="Y587" i="5"/>
  <c r="H35" i="6"/>
  <c r="BB93" i="1" s="1"/>
  <c r="BK166" i="6"/>
  <c r="Y166" i="6"/>
  <c r="H35" i="7"/>
  <c r="BB94" i="1" s="1"/>
  <c r="Y177" i="7"/>
  <c r="Y176" i="7" s="1"/>
  <c r="AV89" i="1"/>
  <c r="W124" i="2"/>
  <c r="W123" i="2" s="1"/>
  <c r="W122" i="2" s="1"/>
  <c r="AU89" i="1" s="1"/>
  <c r="Y124" i="2"/>
  <c r="Y123" i="2" s="1"/>
  <c r="Y122" i="2" s="1"/>
  <c r="AA131" i="3"/>
  <c r="H35" i="5"/>
  <c r="BB92" i="1" s="1"/>
  <c r="BK158" i="5"/>
  <c r="Y158" i="5"/>
  <c r="Y336" i="5"/>
  <c r="BK356" i="5"/>
  <c r="W428" i="5"/>
  <c r="AA606" i="5"/>
  <c r="W606" i="5"/>
  <c r="W141" i="6"/>
  <c r="BK226" i="6"/>
  <c r="AA226" i="6"/>
  <c r="Y242" i="6"/>
  <c r="Y241" i="6" s="1"/>
  <c r="M82" i="7"/>
  <c r="M122" i="7"/>
  <c r="W281" i="7"/>
  <c r="H35" i="8"/>
  <c r="BB95" i="1" s="1"/>
  <c r="H36" i="3"/>
  <c r="BC90" i="1" s="1"/>
  <c r="BK131" i="3"/>
  <c r="Y131" i="3"/>
  <c r="Y128" i="4"/>
  <c r="Y127" i="4" s="1"/>
  <c r="BK563" i="5"/>
  <c r="AV93" i="1"/>
  <c r="W131" i="6"/>
  <c r="Y131" i="6"/>
  <c r="Y129" i="7"/>
  <c r="Y281" i="7"/>
  <c r="BK292" i="7"/>
  <c r="H36" i="8"/>
  <c r="BC95" i="1" s="1"/>
  <c r="AA123" i="8"/>
  <c r="AA122" i="8" s="1"/>
  <c r="AA121" i="8" s="1"/>
  <c r="AA517" i="5"/>
  <c r="H36" i="6"/>
  <c r="BC93" i="1" s="1"/>
  <c r="AA141" i="6"/>
  <c r="W226" i="6"/>
  <c r="AA233" i="6"/>
  <c r="AA232" i="6" s="1"/>
  <c r="AA242" i="6"/>
  <c r="AA241" i="6" s="1"/>
  <c r="BK177" i="7"/>
  <c r="BK176" i="7" s="1"/>
  <c r="W220" i="7"/>
  <c r="M85" i="8"/>
  <c r="M118" i="8"/>
  <c r="BK146" i="8"/>
  <c r="H37" i="9"/>
  <c r="BD97" i="1" s="1"/>
  <c r="BD96" i="1" s="1"/>
  <c r="Y120" i="9"/>
  <c r="Y119" i="9" s="1"/>
  <c r="BK587" i="5"/>
  <c r="BK233" i="6"/>
  <c r="BK232" i="6" s="1"/>
  <c r="BK242" i="6"/>
  <c r="BK241" i="6" s="1"/>
  <c r="H36" i="7"/>
  <c r="BC94" i="1" s="1"/>
  <c r="Y123" i="8"/>
  <c r="Y122" i="8" s="1"/>
  <c r="Y121" i="8" s="1"/>
  <c r="H33" i="9"/>
  <c r="AZ97" i="1" s="1"/>
  <c r="AZ96" i="1" s="1"/>
  <c r="AV96" i="1" s="1"/>
  <c r="AV95" i="1"/>
  <c r="BK123" i="8"/>
  <c r="BK122" i="8" s="1"/>
  <c r="BK154" i="8"/>
  <c r="H36" i="2"/>
  <c r="BC89" i="1" s="1"/>
  <c r="BK515" i="2"/>
  <c r="F78" i="3"/>
  <c r="BK123" i="3"/>
  <c r="AA122" i="3"/>
  <c r="AA121" i="3" s="1"/>
  <c r="BK169" i="4"/>
  <c r="Y169" i="4"/>
  <c r="Y168" i="4" s="1"/>
  <c r="Y126" i="4" s="1"/>
  <c r="AA139" i="5"/>
  <c r="H33" i="2"/>
  <c r="AZ89" i="1" s="1"/>
  <c r="AV90" i="1"/>
  <c r="BK128" i="4"/>
  <c r="W168" i="4"/>
  <c r="AA168" i="4"/>
  <c r="BK213" i="4"/>
  <c r="F78" i="5"/>
  <c r="F78" i="4"/>
  <c r="H33" i="5"/>
  <c r="AZ92" i="1" s="1"/>
  <c r="AV92" i="1"/>
  <c r="AV91" i="1"/>
  <c r="H33" i="4"/>
  <c r="AZ91" i="1" s="1"/>
  <c r="H33" i="6"/>
  <c r="AZ93" i="1" s="1"/>
  <c r="BK613" i="5"/>
  <c r="F78" i="6"/>
  <c r="BK129" i="7"/>
  <c r="F78" i="7"/>
  <c r="F78" i="9"/>
  <c r="M113" i="9"/>
  <c r="M116" i="9"/>
  <c r="BK125" i="9"/>
  <c r="AV94" i="1"/>
  <c r="H33" i="8"/>
  <c r="AZ95" i="1" s="1"/>
  <c r="AV97" i="1"/>
  <c r="Y219" i="7" l="1"/>
  <c r="W335" i="5"/>
  <c r="AA126" i="4"/>
  <c r="W219" i="7"/>
  <c r="W128" i="7" s="1"/>
  <c r="AU94" i="1" s="1"/>
  <c r="W126" i="4"/>
  <c r="AU91" i="1" s="1"/>
  <c r="Y335" i="5"/>
  <c r="BD88" i="1"/>
  <c r="BD87" i="1" s="1"/>
  <c r="W35" i="1" s="1"/>
  <c r="BC88" i="1"/>
  <c r="BC87" i="1" s="1"/>
  <c r="Y128" i="7"/>
  <c r="AA138" i="5"/>
  <c r="BB88" i="1"/>
  <c r="BK139" i="5"/>
  <c r="BK138" i="5" s="1"/>
  <c r="Y130" i="6"/>
  <c r="Y129" i="6" s="1"/>
  <c r="Y122" i="3"/>
  <c r="Y121" i="3" s="1"/>
  <c r="Y138" i="5"/>
  <c r="W130" i="6"/>
  <c r="W129" i="6" s="1"/>
  <c r="AU93" i="1" s="1"/>
  <c r="AU88" i="1" s="1"/>
  <c r="AU87" i="1" s="1"/>
  <c r="BK130" i="6"/>
  <c r="BK335" i="5"/>
  <c r="W138" i="5"/>
  <c r="AU92" i="1" s="1"/>
  <c r="AA130" i="6"/>
  <c r="AA129" i="6" s="1"/>
  <c r="BK129" i="6"/>
  <c r="AZ88" i="1"/>
  <c r="BK168" i="4"/>
  <c r="BK119" i="9"/>
  <c r="BK121" i="8"/>
  <c r="BK128" i="7"/>
  <c r="BK127" i="4"/>
  <c r="BK122" i="3"/>
  <c r="BK122" i="2"/>
  <c r="AY88" i="1" l="1"/>
  <c r="AX88" i="1"/>
  <c r="BB87" i="1"/>
  <c r="BF117" i="5"/>
  <c r="BF115" i="5"/>
  <c r="BF118" i="5"/>
  <c r="BF116" i="5"/>
  <c r="BF114" i="5"/>
  <c r="BF98" i="9"/>
  <c r="BF96" i="9"/>
  <c r="BF99" i="9"/>
  <c r="BF97" i="9"/>
  <c r="BF95" i="9"/>
  <c r="AV88" i="1"/>
  <c r="AZ87" i="1"/>
  <c r="BK121" i="3"/>
  <c r="BK126" i="4"/>
  <c r="BF101" i="8"/>
  <c r="BF99" i="8"/>
  <c r="BF97" i="8"/>
  <c r="BF100" i="8"/>
  <c r="BF98" i="8"/>
  <c r="BF102" i="2"/>
  <c r="BF100" i="2"/>
  <c r="BF98" i="2"/>
  <c r="BF101" i="2"/>
  <c r="BF99" i="2"/>
  <c r="W34" i="1"/>
  <c r="AY87" i="1"/>
  <c r="BF107" i="7"/>
  <c r="BF105" i="7"/>
  <c r="BF108" i="7"/>
  <c r="BF106" i="7"/>
  <c r="BF104" i="7"/>
  <c r="BF109" i="6"/>
  <c r="BF108" i="6"/>
  <c r="BF107" i="6"/>
  <c r="BF105" i="6"/>
  <c r="BF106" i="6"/>
  <c r="AX87" i="1" l="1"/>
  <c r="W33" i="1"/>
  <c r="BF103" i="7"/>
  <c r="BF94" i="9"/>
  <c r="BF113" i="5"/>
  <c r="BF100" i="3"/>
  <c r="BF98" i="3"/>
  <c r="BF101" i="3"/>
  <c r="BF99" i="3"/>
  <c r="BF97" i="3"/>
  <c r="BF97" i="2"/>
  <c r="BF96" i="8"/>
  <c r="AV87" i="1"/>
  <c r="BF104" i="6"/>
  <c r="BF106" i="4"/>
  <c r="BF104" i="4"/>
  <c r="BF102" i="4"/>
  <c r="BF105" i="4"/>
  <c r="BF103" i="4"/>
  <c r="AW95" i="1" l="1"/>
  <c r="AT95" i="1" s="1"/>
  <c r="H34" i="8"/>
  <c r="BA95" i="1" s="1"/>
  <c r="AW89" i="1"/>
  <c r="AT89" i="1" s="1"/>
  <c r="H34" i="2"/>
  <c r="BA89" i="1" s="1"/>
  <c r="AW93" i="1"/>
  <c r="AT93" i="1" s="1"/>
  <c r="H34" i="6"/>
  <c r="BA93" i="1" s="1"/>
  <c r="BF101" i="4"/>
  <c r="BF96" i="3"/>
  <c r="H34" i="7"/>
  <c r="BA94" i="1" s="1"/>
  <c r="AW94" i="1"/>
  <c r="AT94" i="1" s="1"/>
  <c r="H34" i="5"/>
  <c r="BA92" i="1" s="1"/>
  <c r="AW92" i="1"/>
  <c r="AT92" i="1" s="1"/>
  <c r="H34" i="9"/>
  <c r="BA97" i="1" s="1"/>
  <c r="BA96" i="1" s="1"/>
  <c r="AW96" i="1" s="1"/>
  <c r="AT96" i="1" s="1"/>
  <c r="AW97" i="1"/>
  <c r="AT97" i="1" s="1"/>
  <c r="AW91" i="1" l="1"/>
  <c r="AT91" i="1" s="1"/>
  <c r="H34" i="4"/>
  <c r="BA91" i="1" s="1"/>
  <c r="AS89" i="1"/>
  <c r="AS95" i="1"/>
  <c r="AS92" i="1"/>
  <c r="H34" i="3"/>
  <c r="BA90" i="1" s="1"/>
  <c r="AW90" i="1"/>
  <c r="AT90" i="1" s="1"/>
  <c r="AS97" i="1"/>
  <c r="AS96" i="1" s="1"/>
  <c r="AS94" i="1"/>
  <c r="AS93" i="1"/>
  <c r="BA88" i="1" l="1"/>
  <c r="AW88" i="1" s="1"/>
  <c r="AT88" i="1" s="1"/>
  <c r="AS91" i="1"/>
  <c r="AS90" i="1"/>
  <c r="AS88" i="1" s="1"/>
  <c r="AS87" i="1" s="1"/>
  <c r="BA87" i="1" l="1"/>
  <c r="W32" i="1" s="1"/>
  <c r="AW87" i="1" l="1"/>
  <c r="AT87" i="1" s="1"/>
  <c r="AV103" i="1" l="1"/>
  <c r="BY103" i="1" s="1"/>
  <c r="CD103" i="1"/>
  <c r="CD104" i="1"/>
  <c r="AV104" i="1"/>
  <c r="BY104" i="1" s="1"/>
  <c r="CD100" i="1"/>
  <c r="AV100" i="1"/>
  <c r="BY100" i="1" s="1"/>
  <c r="CD102" i="1"/>
  <c r="AV102" i="1"/>
  <c r="BY102" i="1" s="1"/>
  <c r="AV101" i="1"/>
  <c r="BY101" i="1" s="1"/>
  <c r="CD101" i="1"/>
  <c r="AV105" i="1"/>
  <c r="BY105" i="1" s="1"/>
  <c r="CD105" i="1"/>
  <c r="W31" i="1" l="1"/>
</calcChain>
</file>

<file path=xl/sharedStrings.xml><?xml version="1.0" encoding="utf-8"?>
<sst xmlns="http://schemas.openxmlformats.org/spreadsheetml/2006/main" count="15200" uniqueCount="1828">
  <si>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</si>
  <si>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</si>
  <si>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</si>
  <si>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</si>
  <si>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</si>
  <si>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</si>
  <si>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</si>
  <si>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</si>
  <si>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</si>
  <si>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</si>
  <si>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</si>
  <si>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</si>
  <si>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</si>
  <si>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</si>
  <si>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</si>
  <si>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KAP18-01-1</t>
  </si>
  <si>
    <t>Stavba:</t>
  </si>
  <si>
    <t>Stará Ľubovňa OÚ, Rekonštrukcia a modernizácia objektu</t>
  </si>
  <si>
    <t>JKSO:</t>
  </si>
  <si>
    <t>KS:</t>
  </si>
  <si>
    <t>Miesto:</t>
  </si>
  <si>
    <t>Stará Ľubovňa</t>
  </si>
  <si>
    <t>Dátum:</t>
  </si>
  <si>
    <t>Objednávateľ:</t>
  </si>
  <si>
    <t>IČO:</t>
  </si>
  <si>
    <t>Ministerstvo vnútra Slovenskej republiky</t>
  </si>
  <si>
    <t>IČO DPH:</t>
  </si>
  <si>
    <t>Zhotoviteľ:</t>
  </si>
  <si>
    <t>Vyplň údaj</t>
  </si>
  <si>
    <t>Projektant:</t>
  </si>
  <si>
    <t>KApAR, s.r.o., Prešov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</si>
  <si>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</si>
  <si>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</si>
  <si>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</si>
  <si>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</si>
  <si>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</si>
  <si>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</si>
  <si>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</si>
  <si>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</si>
  <si>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</si>
  <si>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</si>
  <si>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</si>
  <si>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</si>
  <si>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</si>
  <si>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</si>
  <si>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</si>
  <si>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</si>
  <si>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</si>
  <si>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</si>
  <si>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</si>
  <si>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</si>
  <si>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</si>
  <si>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</si>
  <si>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</si>
  <si>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</si>
  <si>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</si>
  <si>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</si>
  <si>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</si>
  <si>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</si>
  <si>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</si>
  <si>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</si>
  <si>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</si>
  <si>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</si>
  <si>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</si>
  <si>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</si>
  <si>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</si>
  <si>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</si>
  <si>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</si>
  <si>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</si>
  <si>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</si>
  <si>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</si>
  <si>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</si>
  <si>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</si>
  <si>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</si>
  <si>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</si>
  <si>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</si>
  <si>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</si>
  <si>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{96be04e2-a0ef-478a-bde2-9726b0b493e9}</t>
  </si>
  <si>
    <t>{00000000-0000-0000-0000-000000000000}</t>
  </si>
  <si>
    <t>ON</t>
  </si>
  <si>
    <t>SO 01.1 Oprávnené práce</t>
  </si>
  <si>
    <t>1</t>
  </si>
  <si>
    <t>{30ad8830-bd50-44e9-b138-777d713e7b97}</t>
  </si>
  <si>
    <t>/</t>
  </si>
  <si>
    <t>01</t>
  </si>
  <si>
    <t>Zateplenie obvodového plášťa</t>
  </si>
  <si>
    <t>2</t>
  </si>
  <si>
    <t>{3f8b03a2-3475-4f58-a938-1499c64f0f7d}</t>
  </si>
  <si>
    <t>02</t>
  </si>
  <si>
    <t>Zateplenie strešného plášťa</t>
  </si>
  <si>
    <t>{aa59b908-89fa-4403-bf46-08476cfdafaa}</t>
  </si>
  <si>
    <t>03</t>
  </si>
  <si>
    <t>Výmena otvorových konštrukcií</t>
  </si>
  <si>
    <t>{48c76775-e11e-41bd-af37-a050677c09c1}</t>
  </si>
  <si>
    <t>04</t>
  </si>
  <si>
    <t>Ostatné</t>
  </si>
  <si>
    <t>{27984642-59db-4ad1-bf11-1921e5526a38}</t>
  </si>
  <si>
    <t>04.1</t>
  </si>
  <si>
    <t>Ostatné - Ústredné vykurovanie</t>
  </si>
  <si>
    <t>{44d2de24-fdad-4ac7-b9ed-61a52d01f50d}</t>
  </si>
  <si>
    <t>04.2</t>
  </si>
  <si>
    <t>Ostatné - Osvetlenie a vnútorné silnoprúdové rozvody</t>
  </si>
  <si>
    <t>{bf041217-f41e-41e8-99e9-252e0bbf004b}</t>
  </si>
  <si>
    <t>04.3</t>
  </si>
  <si>
    <t>Ostatné - Bleskozvod</t>
  </si>
  <si>
    <t>{3e2b84d5-8f50-4ffa-95cf-bb6506961b4c}</t>
  </si>
  <si>
    <t>NO</t>
  </si>
  <si>
    <t>{9ae9f091-bc81-4299-ac87-593ee06efe35}</t>
  </si>
  <si>
    <t>{64174451-1969-4e02-acf5-d4ad5fca7643}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</si>
  <si>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</si>
  <si>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</si>
  <si>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</si>
  <si>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</si>
  <si>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</si>
  <si>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</si>
  <si>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 xml:space="preserve">VIII. Rezerva 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</si>
  <si>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</si>
  <si>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</si>
  <si>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</si>
  <si>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</si>
  <si>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</si>
  <si>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</si>
  <si>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</si>
  <si>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</si>
  <si>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</si>
  <si>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</si>
  <si>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ON - SO 01.1 Oprávnené práce</t>
  </si>
  <si>
    <t>Časť:</t>
  </si>
  <si>
    <t>01 - Zateplenie obvodového plášťa</t>
  </si>
  <si>
    <t>Výber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</si>
  <si>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</si>
  <si>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</si>
  <si>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</si>
  <si>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</si>
  <si>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</si>
  <si>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</si>
  <si>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</si>
  <si>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 Úpravy povrchov, podlahy, osadenie</t>
  </si>
  <si>
    <t xml:space="preserve">    9 - Ostatné konštrukcie a práce-búranie</t>
  </si>
  <si>
    <t xml:space="preserve">    99 - Presun hmôt HSV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</si>
  <si>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</si>
  <si>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</si>
  <si>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</si>
  <si>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</si>
  <si>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</si>
  <si>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</si>
  <si>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</si>
  <si>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</si>
  <si>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</si>
  <si>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</si>
  <si>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</si>
  <si>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</si>
  <si>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</si>
  <si>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</si>
  <si>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</si>
  <si>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</si>
  <si>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</si>
  <si>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</si>
  <si>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</si>
  <si>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</si>
  <si>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</si>
  <si>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</si>
  <si>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</si>
  <si>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</si>
  <si>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</si>
  <si>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</si>
  <si>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620991121</t>
  </si>
  <si>
    <t>Zakrývanie výplní vonkajších otvorov s rámami a zárubňami, zábradlí, oplechovania, atď. zhotovené z lešenia akýmkoľvek spôsobom</t>
  </si>
  <si>
    <t>m2</t>
  </si>
  <si>
    <t>4</t>
  </si>
  <si>
    <t>1100280902</t>
  </si>
  <si>
    <t>"severná fasáda"</t>
  </si>
  <si>
    <t>VV</t>
  </si>
  <si>
    <t>30*1,35*1,75</t>
  </si>
  <si>
    <t>2,0*4,75*2</t>
  </si>
  <si>
    <t>2,2*4,75</t>
  </si>
  <si>
    <t>2,0*1,35*2</t>
  </si>
  <si>
    <t>2,2*1,5</t>
  </si>
  <si>
    <t>Medzisúčet</t>
  </si>
  <si>
    <t>3</t>
  </si>
  <si>
    <t xml:space="preserve">"Východná a západná fasáda" </t>
  </si>
  <si>
    <t>48*1,35*1,75</t>
  </si>
  <si>
    <t>"južná fasáda"</t>
  </si>
  <si>
    <t>1,35*1,75*47</t>
  </si>
  <si>
    <t>0,6*1,8*12</t>
  </si>
  <si>
    <t>0,4*0,75*5</t>
  </si>
  <si>
    <t>3,62*5,85</t>
  </si>
  <si>
    <t>2*2,4</t>
  </si>
  <si>
    <t>0,9*1,4*2</t>
  </si>
  <si>
    <t>1,5*2,4</t>
  </si>
  <si>
    <t>0,6*1,6</t>
  </si>
  <si>
    <t>Súčet</t>
  </si>
  <si>
    <t>622460121</t>
  </si>
  <si>
    <t>Príprava vonkajšieho podkladu stien penetráciou základnou</t>
  </si>
  <si>
    <t>-1844838011</t>
  </si>
  <si>
    <t>"vstup + nadstrešná časť fasády"</t>
  </si>
  <si>
    <t>1,95*3,565*2*2</t>
  </si>
  <si>
    <t>0,6*3,565*6</t>
  </si>
  <si>
    <t>5,625*3,3*4</t>
  </si>
  <si>
    <t>"Sokel"</t>
  </si>
  <si>
    <t>186,558</t>
  </si>
  <si>
    <t>622462591</t>
  </si>
  <si>
    <t xml:space="preserve">Vonkajšia omietka stien - príplatok za farebný odtieň </t>
  </si>
  <si>
    <t>1583129133</t>
  </si>
  <si>
    <t>1430,81</t>
  </si>
  <si>
    <t>237,535</t>
  </si>
  <si>
    <t>20,78</t>
  </si>
  <si>
    <t>199,555</t>
  </si>
  <si>
    <t>622464232</t>
  </si>
  <si>
    <t xml:space="preserve">Vonkajšia omietka stien tenkovrstvová , silikónová, Silikónová omietka škrabaná, hr. 2 mm </t>
  </si>
  <si>
    <t>380335033</t>
  </si>
  <si>
    <t>5</t>
  </si>
  <si>
    <t>622466136</t>
  </si>
  <si>
    <t>Vonkajšia omietka jadrová vápennocementová, strojné miešanie, ručné nanášanie</t>
  </si>
  <si>
    <t>-1105126395</t>
  </si>
  <si>
    <t>"40% z výmery fasády"</t>
  </si>
  <si>
    <t>1668,345*0,4</t>
  </si>
  <si>
    <t>6</t>
  </si>
  <si>
    <t>622902110</t>
  </si>
  <si>
    <t>Očistenie fasády tlakovou vodou</t>
  </si>
  <si>
    <t>697532150</t>
  </si>
  <si>
    <t>44,02*1,435</t>
  </si>
  <si>
    <t>12,55*3,3</t>
  </si>
  <si>
    <t>23,2*1,435*2</t>
  </si>
  <si>
    <t>0,5*6,35</t>
  </si>
  <si>
    <t>9,5*1,435*2</t>
  </si>
  <si>
    <t>2,89*1,435*2</t>
  </si>
  <si>
    <t>7</t>
  </si>
  <si>
    <t>622902110.1</t>
  </si>
  <si>
    <t>Odprášenie fasády</t>
  </si>
  <si>
    <t>2082574103</t>
  </si>
  <si>
    <t>8</t>
  </si>
  <si>
    <t>624601111</t>
  </si>
  <si>
    <t xml:space="preserve">Tmelenie škár (s dodaním hmôt) </t>
  </si>
  <si>
    <t>m</t>
  </si>
  <si>
    <t>187544261</t>
  </si>
  <si>
    <t>9</t>
  </si>
  <si>
    <t>625250041</t>
  </si>
  <si>
    <t>Kontaktný zatepľovací systém hrúbka izolantu 160 mm na báze minerálnej vlny bez povrchovej úpravy</t>
  </si>
  <si>
    <t>622961490</t>
  </si>
  <si>
    <t>44,02*10,865</t>
  </si>
  <si>
    <t>12,75*2,575</t>
  </si>
  <si>
    <t>2,89*13,175*2</t>
  </si>
  <si>
    <t>"vstup"</t>
  </si>
  <si>
    <t>-2,7*3,1</t>
  </si>
  <si>
    <t>"odpočet otvorov"</t>
  </si>
  <si>
    <t>-30*1,35*1,75</t>
  </si>
  <si>
    <t>-2,0*4,75*2</t>
  </si>
  <si>
    <t>-2,2*4,75</t>
  </si>
  <si>
    <t>-2,0*1,35*2</t>
  </si>
  <si>
    <t>-2,2*1,5</t>
  </si>
  <si>
    <t>"východná fasáda a západná fasáda"</t>
  </si>
  <si>
    <t>23,20*10,6*2</t>
  </si>
  <si>
    <t>-24*1,35*1,75*2</t>
  </si>
  <si>
    <t>44,02*10,6</t>
  </si>
  <si>
    <t>9,5*10,6*2</t>
  </si>
  <si>
    <t>7,2*2,1</t>
  </si>
  <si>
    <t>1,64*12,7*2</t>
  </si>
  <si>
    <t>-1,35*1,75*35</t>
  </si>
  <si>
    <t>-0,6*1,8*12</t>
  </si>
  <si>
    <t>-0,4*0,75*5</t>
  </si>
  <si>
    <t>-3,62*5,85</t>
  </si>
  <si>
    <t>-0,5*6,725</t>
  </si>
  <si>
    <t>-2*2,4/2</t>
  </si>
  <si>
    <t>-0,9*1,4/2*2</t>
  </si>
  <si>
    <t>-1,5*2,4/2</t>
  </si>
  <si>
    <t>-1,35*1,75*6</t>
  </si>
  <si>
    <t>-0,6*1,6</t>
  </si>
  <si>
    <t>10</t>
  </si>
  <si>
    <t>625250050</t>
  </si>
  <si>
    <t>Kontaktný zatepľovací systém rímsy hr. 50 mm dosky z MW</t>
  </si>
  <si>
    <t>-623371262</t>
  </si>
  <si>
    <t>44,02*0,5*2</t>
  </si>
  <si>
    <t>12,75*0,5*2</t>
  </si>
  <si>
    <t>2,89*2*0,5*2</t>
  </si>
  <si>
    <t>2,7*0,5*2</t>
  </si>
  <si>
    <t>23,20*2*0,5*2</t>
  </si>
  <si>
    <t>9,5*2*0,5*2</t>
  </si>
  <si>
    <t>7,2*0,5*2</t>
  </si>
  <si>
    <t>1,64*2*0,5*2</t>
  </si>
  <si>
    <t>"4.NP"</t>
  </si>
  <si>
    <t>2,89*0,5*2</t>
  </si>
  <si>
    <t>12,55*0,5</t>
  </si>
  <si>
    <t>1,64*0,5*2</t>
  </si>
  <si>
    <t>7,2*0,5</t>
  </si>
  <si>
    <t>11</t>
  </si>
  <si>
    <t>6252500501</t>
  </si>
  <si>
    <t>Príplatok za profilovanie fasády</t>
  </si>
  <si>
    <t>-1799329362</t>
  </si>
  <si>
    <t>12</t>
  </si>
  <si>
    <t>625250068</t>
  </si>
  <si>
    <t>Kontaktný zatepľovací systém ostenia na báze minerálnej vlny ,  bez povrchovej úpravy, hr. izolantu 30 mm</t>
  </si>
  <si>
    <t>-1529299912</t>
  </si>
  <si>
    <t>1,35*0,25*2*30</t>
  </si>
  <si>
    <t>1,75*0,25*2*30</t>
  </si>
  <si>
    <t>2,0*0,25*2*2</t>
  </si>
  <si>
    <t>4,75*0,25*2*2</t>
  </si>
  <si>
    <t>2,2*0,25*2</t>
  </si>
  <si>
    <t>4,75*0,25*2</t>
  </si>
  <si>
    <t>1,35*0,25*2*2</t>
  </si>
  <si>
    <t>1,5*0,25*2</t>
  </si>
  <si>
    <t>1,35*0,25*2*48</t>
  </si>
  <si>
    <t>1,75*0,25*2*48</t>
  </si>
  <si>
    <t>1,35*0,25*2*47</t>
  </si>
  <si>
    <t>1,75*0,25*2*47</t>
  </si>
  <si>
    <t>0,6*0,25*2*12</t>
  </si>
  <si>
    <t>1,8*0,25*2*12</t>
  </si>
  <si>
    <t>0,4*0,25*2*5</t>
  </si>
  <si>
    <t>0,75*0,25*2*5</t>
  </si>
  <si>
    <t>3,62*0,25*2</t>
  </si>
  <si>
    <t>5,85*0,25*2</t>
  </si>
  <si>
    <t>2,0*0,25*2</t>
  </si>
  <si>
    <t>2,4*0,25*2/2</t>
  </si>
  <si>
    <t>0,9*0,25*2*2</t>
  </si>
  <si>
    <t>1,4*0,25*2*2</t>
  </si>
  <si>
    <t>2,4/2*0,25*2</t>
  </si>
  <si>
    <t>0,6*0,25*2</t>
  </si>
  <si>
    <t>1,6*0,25*2</t>
  </si>
  <si>
    <t>13</t>
  </si>
  <si>
    <t>625258258</t>
  </si>
  <si>
    <t>Kontaktný zatepľovací systém podhľadov hr. 160 mm dosky z MW</t>
  </si>
  <si>
    <t>1748619732</t>
  </si>
  <si>
    <t>1,65*12,55</t>
  </si>
  <si>
    <t>14</t>
  </si>
  <si>
    <t>941941032</t>
  </si>
  <si>
    <t>Montáž lešenia ľahkého pracovného radového s podlahami šírky od 0,80 do 1,00 m, výšky nad 10 do 30 m</t>
  </si>
  <si>
    <t>1392797748</t>
  </si>
  <si>
    <t>(15,55+1,2)*10,24*2</t>
  </si>
  <si>
    <t>(2,89+1,2)*15,80*2</t>
  </si>
  <si>
    <t>(12,55+2,4)*15,8</t>
  </si>
  <si>
    <t>"Východná a západná fasáda"</t>
  </si>
  <si>
    <t>(23,2+2,4)*10,24*2</t>
  </si>
  <si>
    <t>(8,3+2,4)*11,79</t>
  </si>
  <si>
    <t>(8,2+2,4)*10,24</t>
  </si>
  <si>
    <t>9,68*10,24*2</t>
  </si>
  <si>
    <t>(7,2+2,4)*12,4</t>
  </si>
  <si>
    <t>(1,64+1,2)*12,4*2</t>
  </si>
  <si>
    <t>(9,5+1,2)*10,24*2</t>
  </si>
  <si>
    <t>15</t>
  </si>
  <si>
    <t>941941192</t>
  </si>
  <si>
    <t>Príplatok za prvý a každý ďalší i začatý mesiac použitia lešenia ľahkého pracovného radového s podlahami šírky od 0,80 do 1,00 m, výšky nad 10 do 30 m</t>
  </si>
  <si>
    <t>1484786110</t>
  </si>
  <si>
    <t>"nájom lešenia za 4 mesiace"</t>
  </si>
  <si>
    <t>4*2074,333</t>
  </si>
  <si>
    <t>16</t>
  </si>
  <si>
    <t>941941832</t>
  </si>
  <si>
    <t>Demontáž lešenia ľahkého pracovného radového s podlahami šírky nad 0,80 do 1,00 m, výšky nad 10 do 30 m</t>
  </si>
  <si>
    <t>-388305902</t>
  </si>
  <si>
    <t>17</t>
  </si>
  <si>
    <t>944944101</t>
  </si>
  <si>
    <t>Záchytná sieť  zo sietí z umelých vlákien alebo oceľ.drôtov</t>
  </si>
  <si>
    <t>556436367</t>
  </si>
  <si>
    <t>18</t>
  </si>
  <si>
    <t>944945013</t>
  </si>
  <si>
    <t>Montáž záchytnej striešky zriadenej súčasne s ľahkým alebo ťažkým lešením šírky nad 2 m</t>
  </si>
  <si>
    <t>1472448418</t>
  </si>
  <si>
    <t>2,2</t>
  </si>
  <si>
    <t>19</t>
  </si>
  <si>
    <t>944945193</t>
  </si>
  <si>
    <t>Príplatok za prvý a každý ďalší i začatý mesiac použitia záchytnej striešky nad 2 m</t>
  </si>
  <si>
    <t>352063708</t>
  </si>
  <si>
    <t>"4 mesiace"</t>
  </si>
  <si>
    <t>4*18,2</t>
  </si>
  <si>
    <t>944945813</t>
  </si>
  <si>
    <t>Demontáž záchytnej striešky zriaďovanej súčasne s ľahkým alebo ťažkým lešením šírky nad 2 m</t>
  </si>
  <si>
    <t>2098524119</t>
  </si>
  <si>
    <t>21</t>
  </si>
  <si>
    <t>952901111</t>
  </si>
  <si>
    <t>Vyčistenie okolia objektu</t>
  </si>
  <si>
    <t>1317669283</t>
  </si>
  <si>
    <t>179,75*2</t>
  </si>
  <si>
    <t>22</t>
  </si>
  <si>
    <t>953945102</t>
  </si>
  <si>
    <t>BAUMIT Soklový profil SL 16 (hliníkový)</t>
  </si>
  <si>
    <t>1366332557</t>
  </si>
  <si>
    <t>44,02</t>
  </si>
  <si>
    <t>12,75</t>
  </si>
  <si>
    <t>2,89*2</t>
  </si>
  <si>
    <t>-2,7</t>
  </si>
  <si>
    <t>23,20*2</t>
  </si>
  <si>
    <t>9,5*2</t>
  </si>
  <si>
    <t>7,2</t>
  </si>
  <si>
    <t>1,64*2</t>
  </si>
  <si>
    <t>23</t>
  </si>
  <si>
    <t>953996112</t>
  </si>
  <si>
    <t>PCI Dilatačný profil PVC V s integrovanou tkaninou 100x100 - rohový</t>
  </si>
  <si>
    <t>203041906</t>
  </si>
  <si>
    <t>9,875*2</t>
  </si>
  <si>
    <t>10,6*2</t>
  </si>
  <si>
    <t>9,4*2</t>
  </si>
  <si>
    <t>24</t>
  </si>
  <si>
    <t>953996121</t>
  </si>
  <si>
    <t xml:space="preserve">Príslušenstvo k zateplovaciemu systému , okenný profil s páskou APU s integrovanou tkaninou - APU 6 / 2,5 m </t>
  </si>
  <si>
    <t>-307901836</t>
  </si>
  <si>
    <t>1,35*30</t>
  </si>
  <si>
    <t>1,75*2*30</t>
  </si>
  <si>
    <t>2,0*2</t>
  </si>
  <si>
    <t>4,75*2*2</t>
  </si>
  <si>
    <t>4,75*2</t>
  </si>
  <si>
    <t>1,35*2*2</t>
  </si>
  <si>
    <t>1,5*2</t>
  </si>
  <si>
    <t>1,35*48</t>
  </si>
  <si>
    <t>1,75*2*48</t>
  </si>
  <si>
    <t>1,35*47</t>
  </si>
  <si>
    <t>1,75*2*47</t>
  </si>
  <si>
    <t>0,6*12</t>
  </si>
  <si>
    <t>1,8*2*12</t>
  </si>
  <si>
    <t>0,4*5</t>
  </si>
  <si>
    <t>0,75*2*5</t>
  </si>
  <si>
    <t>3,62</t>
  </si>
  <si>
    <t>5,85*2</t>
  </si>
  <si>
    <t>2,4*2</t>
  </si>
  <si>
    <t>0,9</t>
  </si>
  <si>
    <t>1,4*2</t>
  </si>
  <si>
    <t>1,5</t>
  </si>
  <si>
    <t>0,6</t>
  </si>
  <si>
    <t>1,6*2</t>
  </si>
  <si>
    <t>25</t>
  </si>
  <si>
    <t>953996131</t>
  </si>
  <si>
    <t>Príslušenstvo k zatepľovaciemu systému - Rohový PVC profil s integrovanou tkaninou 100x100</t>
  </si>
  <si>
    <t>1410894695</t>
  </si>
  <si>
    <t>10,6*6</t>
  </si>
  <si>
    <t>12,7*2</t>
  </si>
  <si>
    <t>26</t>
  </si>
  <si>
    <t>953996142</t>
  </si>
  <si>
    <t xml:space="preserve">Príslušenstvo k zateplovaciemu systému -  rohový PVC profil s odkvapničkou a integrovanou tkaninou - PVC 100x100 nepriznaný vo fasáde </t>
  </si>
  <si>
    <t>-110602229</t>
  </si>
  <si>
    <t>27</t>
  </si>
  <si>
    <t>953996151</t>
  </si>
  <si>
    <t>Príslušenstvo k zateplovaciemu systému - vytvorenie základnej výstužnej vrstvy za pomoci armovacej tkaniny - R 117 - 145g/m2</t>
  </si>
  <si>
    <t>-1860842497</t>
  </si>
  <si>
    <t>30*0,4*4</t>
  </si>
  <si>
    <t>0,4*4*2</t>
  </si>
  <si>
    <t>0,4*4</t>
  </si>
  <si>
    <t>48*0,4*4</t>
  </si>
  <si>
    <t>47*0,4*4</t>
  </si>
  <si>
    <t>12*0,4*4</t>
  </si>
  <si>
    <t>5*0,4*4</t>
  </si>
  <si>
    <t>0,4*2</t>
  </si>
  <si>
    <t>28</t>
  </si>
  <si>
    <t>999281111</t>
  </si>
  <si>
    <t>Presun hmôt pre opravy a údržbu objektov vrátane vonkajších plášťov výšky do 25 m</t>
  </si>
  <si>
    <t>t</t>
  </si>
  <si>
    <t>1756585596</t>
  </si>
  <si>
    <t>VP - Práce naviac</t>
  </si>
  <si>
    <t>PN</t>
  </si>
  <si>
    <t>02 - Zateplenie strešného plášťa</t>
  </si>
  <si>
    <t>PSV -  Práce a dodávky PSV</t>
  </si>
  <si>
    <t xml:space="preserve">    711 - Izolácie proti vode a vlhkosti</t>
  </si>
  <si>
    <t xml:space="preserve">    713 - Izolácie tepelné</t>
  </si>
  <si>
    <t>711131103</t>
  </si>
  <si>
    <t>Zhotovenie  izolácie proti zemnej vlhkosti vodorovne, separačná fólia na sucho</t>
  </si>
  <si>
    <t>963788701</t>
  </si>
  <si>
    <t>"krov"</t>
  </si>
  <si>
    <t>150,06</t>
  </si>
  <si>
    <t>283,81</t>
  </si>
  <si>
    <t>M</t>
  </si>
  <si>
    <t>2832210100</t>
  </si>
  <si>
    <t>Separačná fólia</t>
  </si>
  <si>
    <t>32</t>
  </si>
  <si>
    <t>1786907872</t>
  </si>
  <si>
    <t>998711203</t>
  </si>
  <si>
    <t>Presun hmôt pre izoláciu proti vode v objektoch výšky nad 12 do 60 m</t>
  </si>
  <si>
    <t>%</t>
  </si>
  <si>
    <t>-1031328190</t>
  </si>
  <si>
    <t>713120010</t>
  </si>
  <si>
    <t xml:space="preserve">Tepelnej izolácia podláh a striech fóliou </t>
  </si>
  <si>
    <t>1146086154</t>
  </si>
  <si>
    <t>204,824</t>
  </si>
  <si>
    <t>433,87</t>
  </si>
  <si>
    <t>132,46</t>
  </si>
  <si>
    <t>78,113</t>
  </si>
  <si>
    <t>2832901000</t>
  </si>
  <si>
    <t xml:space="preserve">Parozábrana </t>
  </si>
  <si>
    <t>-2048933277</t>
  </si>
  <si>
    <t>849,267*1,15</t>
  </si>
  <si>
    <t>713121111</t>
  </si>
  <si>
    <t>Montáž tepelnej izolácie podláh minerálnou vlnou, kladená voľne v jednej vrstve</t>
  </si>
  <si>
    <t>-1578579858</t>
  </si>
  <si>
    <t>"archív"</t>
  </si>
  <si>
    <t>134,46</t>
  </si>
  <si>
    <t>631440022000</t>
  </si>
  <si>
    <t>Tepelná izolácia podláh doska z minerálnej vlny 50x600x1000 mmm</t>
  </si>
  <si>
    <t>-2018645772</t>
  </si>
  <si>
    <t>933256851</t>
  </si>
  <si>
    <t>"pôjd"</t>
  </si>
  <si>
    <t>631440022700</t>
  </si>
  <si>
    <t>Minerálna vlna do podláh hr. 300mm /napr. STEP CROSS 300/ alebo ekvivalent</t>
  </si>
  <si>
    <t>-1461296146</t>
  </si>
  <si>
    <t>713121121</t>
  </si>
  <si>
    <t>Montáž tepelnej izolácie pásmi podláh, dvojvrstvová</t>
  </si>
  <si>
    <t>1828532897</t>
  </si>
  <si>
    <t>150,06-18</t>
  </si>
  <si>
    <t>6314153440</t>
  </si>
  <si>
    <t>Tepelná izolácia, sklená minerálna izolácia - rolka hr.140mm</t>
  </si>
  <si>
    <t>-1886526685</t>
  </si>
  <si>
    <t>415,87*1,05</t>
  </si>
  <si>
    <t>6314153450</t>
  </si>
  <si>
    <t>Tepelné izolácie, sklená minerálna izolácia - rolka hr.160mm</t>
  </si>
  <si>
    <t>-42794971</t>
  </si>
  <si>
    <t>713141151</t>
  </si>
  <si>
    <t>Montáž tepelnej izolácie striech  minerálnou vlnou, jednovrstvová kladenými voľne</t>
  </si>
  <si>
    <t>-1396768931</t>
  </si>
  <si>
    <t>"garáže"</t>
  </si>
  <si>
    <t>6,84*11,42</t>
  </si>
  <si>
    <t>631650001400</t>
  </si>
  <si>
    <t>Tepelná izolácia sklená minerálna izolácia - rolka hr.100mm</t>
  </si>
  <si>
    <t>-532830752</t>
  </si>
  <si>
    <t>713141255</t>
  </si>
  <si>
    <t>Montáž TI striech plochých do 10° minerálnou vlnou, rozloženej v dvoch vrstvách, prikotvením</t>
  </si>
  <si>
    <t>2037797053</t>
  </si>
  <si>
    <t>"ploché strechy"</t>
  </si>
  <si>
    <t>631440027500</t>
  </si>
  <si>
    <t>Doska SPE 80x1200x2000 mm, čadičová minerálna izolácia pre plochú strechu 50 kPa</t>
  </si>
  <si>
    <t>-1053725491</t>
  </si>
  <si>
    <t>631440027600</t>
  </si>
  <si>
    <t>Doska  (SPE) 100x1200x2000 mm, čadičová minerálna izolácia pre plochú strechu 50 kPa</t>
  </si>
  <si>
    <t>1821337219</t>
  </si>
  <si>
    <t>713161530</t>
  </si>
  <si>
    <t>Montáž tepelnej izolácie striech šikmých  hr. nad 10 cm</t>
  </si>
  <si>
    <t>2012769307</t>
  </si>
  <si>
    <t>7,5*12,825</t>
  </si>
  <si>
    <t>4,4*12,825*2</t>
  </si>
  <si>
    <t>-0,66*1,6*4</t>
  </si>
  <si>
    <t>108,636*2</t>
  </si>
  <si>
    <t>96,188</t>
  </si>
  <si>
    <t>778774539</t>
  </si>
  <si>
    <t>108,636*1,05</t>
  </si>
  <si>
    <t>631650001300</t>
  </si>
  <si>
    <t>Tepelná izolácia  sklená minerálna izolácia - rolka hr. 80mm</t>
  </si>
  <si>
    <t>-1384615649</t>
  </si>
  <si>
    <t>-244101621</t>
  </si>
  <si>
    <t>7,5*12,825*1,05</t>
  </si>
  <si>
    <t>998713203</t>
  </si>
  <si>
    <t>Presun hmôt pre izolácie tepelné v objektoch výšky nad 12 m do 24 m</t>
  </si>
  <si>
    <t>609363334</t>
  </si>
  <si>
    <t>03 - Výmena otvorových konštrukcií</t>
  </si>
  <si>
    <t xml:space="preserve">    6 - Úpravy povrchov, podlahy, osadenie</t>
  </si>
  <si>
    <t>PSV - Práce a dodávky PSV</t>
  </si>
  <si>
    <t xml:space="preserve">    766 - Konštrukcie stolárske</t>
  </si>
  <si>
    <t xml:space="preserve">    767 - Konštrukcie doplnkové kovové</t>
  </si>
  <si>
    <t xml:space="preserve">    784 - Maľby</t>
  </si>
  <si>
    <t>612425931</t>
  </si>
  <si>
    <t>Omietka vápenná vnútorného ostenia okenného alebo dverného štuková</t>
  </si>
  <si>
    <t>-1194468368</t>
  </si>
  <si>
    <t>"vnútorné ostenia po výmene výplní"</t>
  </si>
  <si>
    <t>2,6*0,45</t>
  </si>
  <si>
    <t>0,45*2,3*2</t>
  </si>
  <si>
    <t>0,75*2,30*2</t>
  </si>
  <si>
    <t>1,65*0,45</t>
  </si>
  <si>
    <t>2,6*0,35*2</t>
  </si>
  <si>
    <t>3,55*0,35*2</t>
  </si>
  <si>
    <t>0,9*0,35*2</t>
  </si>
  <si>
    <t>1,4*0,35*2*2</t>
  </si>
  <si>
    <t>612481119</t>
  </si>
  <si>
    <t>Potiahnutie vnútorných stien sklotextílnou mriežkou s celoplošným prilepením</t>
  </si>
  <si>
    <t>-1226628847</t>
  </si>
  <si>
    <t>648991113</t>
  </si>
  <si>
    <t>Osadenie parapetných dosiek z plastických a poloplast., hmôt, š. nad 200 mm</t>
  </si>
  <si>
    <t>436708043</t>
  </si>
  <si>
    <t>0,9*2</t>
  </si>
  <si>
    <t>286100101</t>
  </si>
  <si>
    <t>Plastová parapetná doska</t>
  </si>
  <si>
    <t>55547285</t>
  </si>
  <si>
    <t>968071126</t>
  </si>
  <si>
    <t>Vyvesenie kovového dverného krídla do suti plochy nad 2 m2</t>
  </si>
  <si>
    <t>ks</t>
  </si>
  <si>
    <t>1235725117</t>
  </si>
  <si>
    <t>979011111</t>
  </si>
  <si>
    <t>Zvislá doprava sutiny a vybúraných hmôt za prvé podlažie nad alebo pod základným podlažím</t>
  </si>
  <si>
    <t>1085715918</t>
  </si>
  <si>
    <t>979011121</t>
  </si>
  <si>
    <t>Zvislá doprava sutiny a vybúraných hmôt za každé ďalšie podlažie</t>
  </si>
  <si>
    <t>1252706044</t>
  </si>
  <si>
    <t>979081111</t>
  </si>
  <si>
    <t>Odvoz sutiny a vybúraných hmôt na skládku do 1 km</t>
  </si>
  <si>
    <t>-1366871101</t>
  </si>
  <si>
    <t>979081121</t>
  </si>
  <si>
    <t>Odvoz sutiny a vybúraných hmôt na skládku za každý ďalší 1 km</t>
  </si>
  <si>
    <t>994123226</t>
  </si>
  <si>
    <t>979082111</t>
  </si>
  <si>
    <t>Vnútrostavenisková doprava sutiny a vybúraných hmôt do 10 m</t>
  </si>
  <si>
    <t>-1183634229</t>
  </si>
  <si>
    <t>979082121</t>
  </si>
  <si>
    <t>Vnútrostavenisková doprava sutiny a vybúraných hmôt za každých ďalších 5 m</t>
  </si>
  <si>
    <t>-411607680</t>
  </si>
  <si>
    <t>979089012</t>
  </si>
  <si>
    <t>Poplatok za skladovanie - betón, tehly, dlaždice (17 01 ), ostatné</t>
  </si>
  <si>
    <t>1687364326</t>
  </si>
  <si>
    <t>979089711</t>
  </si>
  <si>
    <t xml:space="preserve">Prenájom kontajneru </t>
  </si>
  <si>
    <t>1870122247</t>
  </si>
  <si>
    <t>979094211</t>
  </si>
  <si>
    <t>Nakladanie  sutiny</t>
  </si>
  <si>
    <t>1299097359</t>
  </si>
  <si>
    <t>-798481360</t>
  </si>
  <si>
    <t>766621401</t>
  </si>
  <si>
    <t xml:space="preserve">Montáž okien plastových </t>
  </si>
  <si>
    <t>-1023079331</t>
  </si>
  <si>
    <t>0,9*2*2</t>
  </si>
  <si>
    <t>1,4*2*2</t>
  </si>
  <si>
    <t>611410010501</t>
  </si>
  <si>
    <t>Okno plastové 900x1400mm 1xOS, izolačné trojsklo, ozn. a1</t>
  </si>
  <si>
    <t>-1451383382</t>
  </si>
  <si>
    <t>998766203</t>
  </si>
  <si>
    <t>Presun hmot pre konštrukcie stolárske v objektoch výšky nad 12 do 24 m</t>
  </si>
  <si>
    <t>-777931553</t>
  </si>
  <si>
    <t>767612100</t>
  </si>
  <si>
    <t>Montáž okien hliníkových s hydroizolačnými ISO páskami</t>
  </si>
  <si>
    <t>1390769665</t>
  </si>
  <si>
    <t>"ZS"</t>
  </si>
  <si>
    <t>12,3</t>
  </si>
  <si>
    <t>61141225003</t>
  </si>
  <si>
    <t>Hliníkové okno pevné trojdielne z bezpečnostným izolačným trojsklom 2600x3550mm, ozn.ZS</t>
  </si>
  <si>
    <t>-977782501</t>
  </si>
  <si>
    <t>767641334</t>
  </si>
  <si>
    <t>Montáž dverí z Al profilov na ISO pásky , vchodových s dvomi bočnými svetlíkmi a nadsvetlíkom 1650x3855mm s dverami 1000x2230mm</t>
  </si>
  <si>
    <t>-800118567</t>
  </si>
  <si>
    <t>6114122500</t>
  </si>
  <si>
    <t>Hliníkové vchodové dvere 1650x3855 mm s dvomi  bočnými svetlíkmi a nadsvetlíkom izolačné bezpečnostné trojsklo, s dverami 1000x2230mm, ľavé ozn.D1</t>
  </si>
  <si>
    <t>886378030</t>
  </si>
  <si>
    <t>61141225001</t>
  </si>
  <si>
    <t>Hliníkové vchodové dvere 1650x3855 mm s dvomi  bočnými svetlíkmi a nadsvetlíkom izolačné bezpečnostné trojsklo, s dverami 1000x2230mm pravé , ozn.D2</t>
  </si>
  <si>
    <t>-784312648</t>
  </si>
  <si>
    <t>7676413340</t>
  </si>
  <si>
    <t>Montáž dverí z Al profilov  na ISO pásky posuvných s nadsvetlíkom 2600x3550mm</t>
  </si>
  <si>
    <t>-1138945258</t>
  </si>
  <si>
    <t>61141225002</t>
  </si>
  <si>
    <t>Hliníkové posuvné automatické  dvere 2600x2300mm s pevným nadsvetlíkom 2600x1250mm izolačné dvojsklo,, ozn.D3</t>
  </si>
  <si>
    <t>766229782</t>
  </si>
  <si>
    <t>76764133401</t>
  </si>
  <si>
    <t>Montáž dverí z Al profilov  na ISO pásky dvojkrídlových otváravých 2600x1265mm</t>
  </si>
  <si>
    <t>-2021971581</t>
  </si>
  <si>
    <t>61141225004</t>
  </si>
  <si>
    <t>Hliníkové otváravé dvojkrídlové dvere , nepriehľadné zasklenie 2600x1265</t>
  </si>
  <si>
    <t>-1179005739</t>
  </si>
  <si>
    <t>30</t>
  </si>
  <si>
    <t>998767203</t>
  </si>
  <si>
    <t>Presun hmôt pre kovové stavebné doplnkové konštrukcie v objektoch výšky nad 12 do 24 m</t>
  </si>
  <si>
    <t>-1615827335</t>
  </si>
  <si>
    <t>31</t>
  </si>
  <si>
    <t>784410100</t>
  </si>
  <si>
    <t>Penetrovanie jednonásobné jemnozrnných podkladov výšky do 3,80 m</t>
  </si>
  <si>
    <t>-1108499767</t>
  </si>
  <si>
    <t>784422271</t>
  </si>
  <si>
    <t>Maľby vápenné základné dvojnásobné, ručne nanášané na jemnozrnný podklad výšky do 3,80 m</t>
  </si>
  <si>
    <t>-1738085102</t>
  </si>
  <si>
    <t>04 - Ostatné</t>
  </si>
  <si>
    <t>HSV - 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</si>
  <si>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</si>
  <si>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</si>
  <si>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</si>
  <si>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712 - Izolácie striech, povlakové krytiny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</si>
  <si>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</si>
  <si>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</si>
  <si>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</si>
  <si>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</si>
  <si>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772 - Podlahy z prírod.a konglomer.kameňa</t>
  </si>
  <si>
    <t xml:space="preserve">    783 - Dokončovacie práce - nátery</t>
  </si>
  <si>
    <t>OST - Ostatné</t>
  </si>
  <si>
    <t>174101001</t>
  </si>
  <si>
    <t>Zásyp kamenivom so zhutnením jám, šachiet, rýh, zárezov alebo okolo objektov do 100 m3</t>
  </si>
  <si>
    <t>m3</t>
  </si>
  <si>
    <t>1151039012</t>
  </si>
  <si>
    <t>"zhoz uhlia"</t>
  </si>
  <si>
    <t>2*1*4</t>
  </si>
  <si>
    <t>583310001700</t>
  </si>
  <si>
    <t>Kamenivo ťažené hrubé frakcia 16-32 mm</t>
  </si>
  <si>
    <t>748162876</t>
  </si>
  <si>
    <t>8*1,75</t>
  </si>
  <si>
    <t>310239211</t>
  </si>
  <si>
    <t>Zamurovanie otvoru s plochou nad 1 do 4m2 v murive nadzákladného tehlami na maltu vápennocementovú</t>
  </si>
  <si>
    <t>112396054</t>
  </si>
  <si>
    <t>1,5*2,1*0,45</t>
  </si>
  <si>
    <t>317944311</t>
  </si>
  <si>
    <t>Valcované nosníky dodatočne osadzované do pripravených otvorov bez zamurovania hláv do č.12</t>
  </si>
  <si>
    <t>-448197811</t>
  </si>
  <si>
    <t>1,300*3*0,0081</t>
  </si>
  <si>
    <t>133830000100</t>
  </si>
  <si>
    <t>Tyč oceľová stredná prierezu IPE 10 mm, ozn. 11 373</t>
  </si>
  <si>
    <t>-1928559961</t>
  </si>
  <si>
    <t>411321314</t>
  </si>
  <si>
    <t>Betón stropov doskových a trámových,  železový tr. C 20/25</t>
  </si>
  <si>
    <t>-892526778</t>
  </si>
  <si>
    <t>1,885*1,23*0,115</t>
  </si>
  <si>
    <t>411354171</t>
  </si>
  <si>
    <t>Podporná konštrukcia stropov výšky do 4 m pre zaťaženie do 5 kPa zhotovenie</t>
  </si>
  <si>
    <t>649716048</t>
  </si>
  <si>
    <t>411354172</t>
  </si>
  <si>
    <t>Podporná konštrukcia stropov výšky do 4 m pre zaťaženie do 5 kPa odstránenie</t>
  </si>
  <si>
    <t>-1809831274</t>
  </si>
  <si>
    <t>411354235</t>
  </si>
  <si>
    <t>Debnenie stropu, zabudované s plechom trapézovým T55B hr.0,88mm</t>
  </si>
  <si>
    <t>1461314954</t>
  </si>
  <si>
    <t>1,885*1,23</t>
  </si>
  <si>
    <t>411362021</t>
  </si>
  <si>
    <t>Výstuž stropov doskových, trámových, vložkových,konzolových alebo balkónových, zo zváraných sietí KARI</t>
  </si>
  <si>
    <t>147019081</t>
  </si>
  <si>
    <t>1,885*1,23*0,004*1,3*2</t>
  </si>
  <si>
    <t>611461116</t>
  </si>
  <si>
    <t xml:space="preserve">Príprava vnútorného podkladu stropov  Univerzálny základ </t>
  </si>
  <si>
    <t>912211432</t>
  </si>
  <si>
    <t>611461181</t>
  </si>
  <si>
    <t>Vnútorná omietka stropov štuková strojné miešanie, ručné nanášanie</t>
  </si>
  <si>
    <t>-1847997456</t>
  </si>
  <si>
    <t>-1116825506</t>
  </si>
  <si>
    <t>622464310</t>
  </si>
  <si>
    <t>Vonkajšia omietka stien mozaiková, ručné miešanie a nanášanie</t>
  </si>
  <si>
    <t>-2139666546</t>
  </si>
  <si>
    <t>"sokel"</t>
  </si>
  <si>
    <t>"východná fasáda"</t>
  </si>
  <si>
    <t>34,92*1,435</t>
  </si>
  <si>
    <t>-1,2*0,55*7</t>
  </si>
  <si>
    <t>1,2*0,2*7*2</t>
  </si>
  <si>
    <t>0,55*0,2*7*2</t>
  </si>
  <si>
    <t>6,64*5,195/2</t>
  </si>
  <si>
    <t>1,582*2,985</t>
  </si>
  <si>
    <t>-0,9*2,0</t>
  </si>
  <si>
    <t>0,9*0,2</t>
  </si>
  <si>
    <t>2,0*0,2*2</t>
  </si>
  <si>
    <t>10*1,435</t>
  </si>
  <si>
    <t>-1,2*0,55*2</t>
  </si>
  <si>
    <t>1,2*0,2*2*2</t>
  </si>
  <si>
    <t>0,55*0,2*2*2</t>
  </si>
  <si>
    <t>21,22*1,435</t>
  </si>
  <si>
    <t>-2,3*1,95*3</t>
  </si>
  <si>
    <t>-2,6*1,95</t>
  </si>
  <si>
    <t>2,3*2*0,2*3</t>
  </si>
  <si>
    <t>1,95*0,2*3</t>
  </si>
  <si>
    <t>2,6*0,2*2</t>
  </si>
  <si>
    <t>1,95*0,2</t>
  </si>
  <si>
    <t>1,85*1,435*2</t>
  </si>
  <si>
    <t>7,2*1,435</t>
  </si>
  <si>
    <t>-0,9*1,4*2</t>
  </si>
  <si>
    <t>0,9*0,2*2*2</t>
  </si>
  <si>
    <t>1,4*0,2*2*2</t>
  </si>
  <si>
    <t>-2*2,4</t>
  </si>
  <si>
    <t>2*0,2</t>
  </si>
  <si>
    <t>2,4*0,2*2</t>
  </si>
  <si>
    <t>-3*1,2*0,55</t>
  </si>
  <si>
    <t>1,2*0,2*2*3</t>
  </si>
  <si>
    <t>0,55*0,2*2*3</t>
  </si>
  <si>
    <t>9,5*1,435</t>
  </si>
  <si>
    <t>-1,2*0,55</t>
  </si>
  <si>
    <t>1,2*0,2*2</t>
  </si>
  <si>
    <t>0,55*0,2*2</t>
  </si>
  <si>
    <t>-0,72*0,55</t>
  </si>
  <si>
    <t>0,72*0,2*2</t>
  </si>
  <si>
    <t>-0,6*0,55</t>
  </si>
  <si>
    <t>0,6*0,2*2</t>
  </si>
  <si>
    <t>8,2*1,435</t>
  </si>
  <si>
    <t>-1,5*2,1</t>
  </si>
  <si>
    <t>1,5*0,2</t>
  </si>
  <si>
    <t>2,1*0,2*2</t>
  </si>
  <si>
    <t>"západná fasáda"</t>
  </si>
  <si>
    <t>23,2*1,435</t>
  </si>
  <si>
    <t>-4*1,2*0,55</t>
  </si>
  <si>
    <t>-0,75*0,55</t>
  </si>
  <si>
    <t>1,2*0,2*2*4</t>
  </si>
  <si>
    <t>0,55*0,2*2*4</t>
  </si>
  <si>
    <t>0,75*0,2*2</t>
  </si>
  <si>
    <t>625258253</t>
  </si>
  <si>
    <t>Kontaktný zatepľovací systém stropov  hr. 60 mm dosky z minerálnej vlny</t>
  </si>
  <si>
    <t>-2000740930</t>
  </si>
  <si>
    <t>"Strop 1.PP"</t>
  </si>
  <si>
    <t>6,81+64,19+10,47+5,59+3,9+1,8+8,1+11,92+7,93+6,41+6,76</t>
  </si>
  <si>
    <t>7,21+25,04+13,12+16,35+14,72+3,93+7+7,06+8,78+5,53+6,9</t>
  </si>
  <si>
    <t>5,86+5,78+11,84+11,71+3,68+10,15+18,31+5+6+9+13,5+48,9</t>
  </si>
  <si>
    <t>13,71+10,8+12,15+11,05+11,89+16,42+7,12+15,79+8,13</t>
  </si>
  <si>
    <t>48,92+34,65+6,11+4,55+15,40+4,55+20,14</t>
  </si>
  <si>
    <t>632451441</t>
  </si>
  <si>
    <t>Doplnenie cementového poteru s plochou jednotlivo (s dodaním hmôt) do 4 m2 a hr. do 40 mm</t>
  </si>
  <si>
    <t>650907753</t>
  </si>
  <si>
    <t>"rampa"</t>
  </si>
  <si>
    <t>2,025*1,65</t>
  </si>
  <si>
    <t>6,25*1,65</t>
  </si>
  <si>
    <t>941955002</t>
  </si>
  <si>
    <t>Lešenie ľahké pracovné pomocné s výškou lešeňovej podlahy nad 1,20 do 1,90 m</t>
  </si>
  <si>
    <t>1592074132</t>
  </si>
  <si>
    <t>Vyčistenie budov pri výške podlaží do 4m</t>
  </si>
  <si>
    <t>98906863</t>
  </si>
  <si>
    <t>962032231</t>
  </si>
  <si>
    <t>Búranie muriva nadzákladového z tehál pálených, vápenopieskových,cementových na maltu,  -1,90500t</t>
  </si>
  <si>
    <t>-1070134771</t>
  </si>
  <si>
    <t>"otvor pre dvere 0.45"</t>
  </si>
  <si>
    <t>962032631</t>
  </si>
  <si>
    <t>Búranie komínov. muriva z tehál na akúkoľvek maltu x,  -1,63300t</t>
  </si>
  <si>
    <t>1761656992</t>
  </si>
  <si>
    <t>"komín archív"</t>
  </si>
  <si>
    <t>1,885*0,15*2*3,9</t>
  </si>
  <si>
    <t>1,23*0,15*2*3,9</t>
  </si>
  <si>
    <t>963053935</t>
  </si>
  <si>
    <t>Búranie železobetónovej rampy monolitickej,  -0,39200t</t>
  </si>
  <si>
    <t>-657162296</t>
  </si>
  <si>
    <t>978015251</t>
  </si>
  <si>
    <t>Otlčenie omietok vonkajších priečelí jednoduchých, s vyškriabaním škár, očistením muriva, v rozsahu do 40 %,  -0,02300t</t>
  </si>
  <si>
    <t>214800314</t>
  </si>
  <si>
    <t>978065021</t>
  </si>
  <si>
    <t>Odstránenie kontaktného zateplenia vrátane povrchovej úpravy hrúbky nad 120 -150 mm -0,01876 t</t>
  </si>
  <si>
    <t>-302788332</t>
  </si>
  <si>
    <t>44,02*7,3</t>
  </si>
  <si>
    <t>2,89*7,3*2</t>
  </si>
  <si>
    <t>-20*1,35*1,75</t>
  </si>
  <si>
    <t>23,20*7,3*2</t>
  </si>
  <si>
    <t>-32*1,35*1,75</t>
  </si>
  <si>
    <t>9,5*7,3*2</t>
  </si>
  <si>
    <t>1,64*7,3*2</t>
  </si>
  <si>
    <t>-1,35*1,75*32</t>
  </si>
  <si>
    <t>-0,6*1,8*8</t>
  </si>
  <si>
    <t>978065041</t>
  </si>
  <si>
    <t>Odstránenie kontaktného zateplenia ostenia vrátane povrchovej úpravy  hrúbky 10 -30 mm -0,01752 t</t>
  </si>
  <si>
    <t>-1629705588</t>
  </si>
  <si>
    <t>1,35*0,25*2*20</t>
  </si>
  <si>
    <t>1,75*0,25*2*20</t>
  </si>
  <si>
    <t>2*0,25*2*2</t>
  </si>
  <si>
    <t>1,35*0,25*2*32</t>
  </si>
  <si>
    <t>1,75*0,25*2*32</t>
  </si>
  <si>
    <t>0,6*0,25*2*8</t>
  </si>
  <si>
    <t>1,8*0,25*2*8</t>
  </si>
  <si>
    <t>1755816616</t>
  </si>
  <si>
    <t>1902526978</t>
  </si>
  <si>
    <t>1172420918</t>
  </si>
  <si>
    <t>-1569663013</t>
  </si>
  <si>
    <t>29</t>
  </si>
  <si>
    <t>-507747233</t>
  </si>
  <si>
    <t>1965271070</t>
  </si>
  <si>
    <t>1606860429</t>
  </si>
  <si>
    <t>-309980448</t>
  </si>
  <si>
    <t>33</t>
  </si>
  <si>
    <t>720178999</t>
  </si>
  <si>
    <t>34</t>
  </si>
  <si>
    <t>-1187260012</t>
  </si>
  <si>
    <t>35</t>
  </si>
  <si>
    <t>711112001</t>
  </si>
  <si>
    <t>Zhotovenie  izolácie proti zemnej vlhkosti zvislá penetračným náterom za studena</t>
  </si>
  <si>
    <t>161958352</t>
  </si>
  <si>
    <t>36</t>
  </si>
  <si>
    <t>1116315000</t>
  </si>
  <si>
    <t>Lak asfaltový ALP-PENETRAL v sudoch</t>
  </si>
  <si>
    <t>940382711</t>
  </si>
  <si>
    <t>37</t>
  </si>
  <si>
    <t>711132107</t>
  </si>
  <si>
    <t>Zhotovenie izolácie proti zemnej vlhkosti nopovou fóloiu položenou voľne na ploche zvislej</t>
  </si>
  <si>
    <t>-772384434</t>
  </si>
  <si>
    <t>38</t>
  </si>
  <si>
    <t>6288000640</t>
  </si>
  <si>
    <t>Nopová fólia FONDALINE proti vlhkosti s radónovou ochranou PLUS 500, výška nopu 8 mm</t>
  </si>
  <si>
    <t>421937989</t>
  </si>
  <si>
    <t>39</t>
  </si>
  <si>
    <t>711141559</t>
  </si>
  <si>
    <t>Zhotovenie  izolácie proti zemnej vlhkosti a tlakovej vode vodorovná NAIP pritavením</t>
  </si>
  <si>
    <t>1188065477</t>
  </si>
  <si>
    <t>40</t>
  </si>
  <si>
    <t>6283221000</t>
  </si>
  <si>
    <t>Asfaltovaný pás pre spodné vrstvy hydroizolačných systémov HYDROBIT V 60 S 35</t>
  </si>
  <si>
    <t>833368143</t>
  </si>
  <si>
    <t>41</t>
  </si>
  <si>
    <t>236183313</t>
  </si>
  <si>
    <t>42</t>
  </si>
  <si>
    <t>712370070</t>
  </si>
  <si>
    <t>Zhotovenie povlakovej krytiny striech plochých do 10° PVC-P fóliou upevnenou prikotvením so zvarením spoju</t>
  </si>
  <si>
    <t>-1225301373</t>
  </si>
  <si>
    <t>7,276*12,87</t>
  </si>
  <si>
    <t>5,162*7,52</t>
  </si>
  <si>
    <t>43</t>
  </si>
  <si>
    <t>283220002700</t>
  </si>
  <si>
    <t>Strešná hydroizolačná fólia PVC-P  hr. 1,5 mm vystužená, mechanicky kotvená - kompletný systém</t>
  </si>
  <si>
    <t>-1568256296</t>
  </si>
  <si>
    <t>44</t>
  </si>
  <si>
    <t>311970001501</t>
  </si>
  <si>
    <t xml:space="preserve">Vrut SK-RB Power do dĺžky 150 mm na upevnenie </t>
  </si>
  <si>
    <t>-1827238823</t>
  </si>
  <si>
    <t>45</t>
  </si>
  <si>
    <t>998712203</t>
  </si>
  <si>
    <t>Presun hmôt pre izoláciu povlakovej krytiny v objektoch výšky nad 12 do 24 m</t>
  </si>
  <si>
    <t>-318208268</t>
  </si>
  <si>
    <t>46</t>
  </si>
  <si>
    <t>762332110</t>
  </si>
  <si>
    <t>Montáž viazaných konštrukcií krovov striech z reziva priemernej plochy do 120 cm2</t>
  </si>
  <si>
    <t>593998768</t>
  </si>
  <si>
    <t>"klieština 50/200"</t>
  </si>
  <si>
    <t>7,5*18</t>
  </si>
  <si>
    <t>"hranol 50/70"</t>
  </si>
  <si>
    <t>4,0*153</t>
  </si>
  <si>
    <t>"hranol 50/100"</t>
  </si>
  <si>
    <t>4,0*30</t>
  </si>
  <si>
    <t>"hranol 50/50 archív"</t>
  </si>
  <si>
    <t>295,00</t>
  </si>
  <si>
    <t>"Ploché strechy"</t>
  </si>
  <si>
    <t>7,26*2*2</t>
  </si>
  <si>
    <t>12,87*2</t>
  </si>
  <si>
    <t>5,162*2*2</t>
  </si>
  <si>
    <t>7,52*2</t>
  </si>
  <si>
    <t>47</t>
  </si>
  <si>
    <t>762332120</t>
  </si>
  <si>
    <t>Montáž viazaných konštrukcií krovov striech z reziva priemernej plochy 120-224 cm2</t>
  </si>
  <si>
    <t>-1110994831</t>
  </si>
  <si>
    <t>"hranol 80/160 - výmena "</t>
  </si>
  <si>
    <t>5*4</t>
  </si>
  <si>
    <t>"pomúrnica - atika 200/90 "</t>
  </si>
  <si>
    <t>75*2</t>
  </si>
  <si>
    <t>48</t>
  </si>
  <si>
    <t>762332130</t>
  </si>
  <si>
    <t>Montáž viazaných konštrukcií krovov striech z reziva priemernej plochy 224-288 cm2</t>
  </si>
  <si>
    <t>1736593914</t>
  </si>
  <si>
    <t>49</t>
  </si>
  <si>
    <t>605420000200</t>
  </si>
  <si>
    <t>Rezivo stavebné zo smreku - hranoly hranené</t>
  </si>
  <si>
    <t>1237599476</t>
  </si>
  <si>
    <t>0,05*0,2*7,5*18*1,1</t>
  </si>
  <si>
    <t>0,05*0,07*4*153*1,1</t>
  </si>
  <si>
    <t>0,05*0,1*4*30*1,1</t>
  </si>
  <si>
    <t>0,12*0,2*0,2*45*1,1</t>
  </si>
  <si>
    <t>0,08*0,16*5*4*1,1</t>
  </si>
  <si>
    <t>0,2*0,09*75*2*1,1</t>
  </si>
  <si>
    <t>0,05*0,05*295*1,1</t>
  </si>
  <si>
    <t>0,09*0,2*90,468</t>
  </si>
  <si>
    <t>50</t>
  </si>
  <si>
    <t>762341004</t>
  </si>
  <si>
    <t>Montáž debnenia jednoduchých striech, na krokvy a kontralaty z dosiek na zraz</t>
  </si>
  <si>
    <t>-225351419</t>
  </si>
  <si>
    <t>51</t>
  </si>
  <si>
    <t>605410000200</t>
  </si>
  <si>
    <t>Rezivo stavebné zo smreku - dosky hr. 24mm</t>
  </si>
  <si>
    <t>505838394</t>
  </si>
  <si>
    <t>52</t>
  </si>
  <si>
    <t>762341201</t>
  </si>
  <si>
    <t>Montáž latovania jednoduchých striech pre sklon do 60°</t>
  </si>
  <si>
    <t>-2064657381</t>
  </si>
  <si>
    <t>"Garáže"</t>
  </si>
  <si>
    <t>"laty 24/100"</t>
  </si>
  <si>
    <t>265</t>
  </si>
  <si>
    <t>53</t>
  </si>
  <si>
    <t>605430000300</t>
  </si>
  <si>
    <t>Rezivo stavebné zo smreku - strešné laty impregnované 24/100</t>
  </si>
  <si>
    <t>215716499</t>
  </si>
  <si>
    <t>54</t>
  </si>
  <si>
    <t>762341251</t>
  </si>
  <si>
    <t xml:space="preserve">Montáž kontralát </t>
  </si>
  <si>
    <t>-1336266381</t>
  </si>
  <si>
    <t>"kontralaty 50/50"</t>
  </si>
  <si>
    <t>95</t>
  </si>
  <si>
    <t>55</t>
  </si>
  <si>
    <t>605430000200</t>
  </si>
  <si>
    <t>Rezivo stavebné zo smreku - strešné laty impregnované 50/50</t>
  </si>
  <si>
    <t>922620194</t>
  </si>
  <si>
    <t>56</t>
  </si>
  <si>
    <t>762395000</t>
  </si>
  <si>
    <t>Spojovacie prostriedky  pre viazané konštrukcie krovov, debnenie a laťovanie, nadstrešné konštr., spádové kliny - svorky, dosky, klince, pásová oceľ, vruty</t>
  </si>
  <si>
    <t>905912477</t>
  </si>
  <si>
    <t>57</t>
  </si>
  <si>
    <t>762810036</t>
  </si>
  <si>
    <t>Záklop stropov z dosiek OSB skrutkovaných na rošt na zraz hr. dosky 22 mm</t>
  </si>
  <si>
    <t>459344625</t>
  </si>
  <si>
    <t>58</t>
  </si>
  <si>
    <t>998762203</t>
  </si>
  <si>
    <t>Presun hmôt pre konštrukcie tesárske v objektoch výšky od 12 do 24 m</t>
  </si>
  <si>
    <t>467240868</t>
  </si>
  <si>
    <t>59</t>
  </si>
  <si>
    <t>763113115</t>
  </si>
  <si>
    <t>Priečka SDK  hr. 200 mm, kca CD, UD dosky 2x GKB hr. 12,5 mm s TI 150 mm</t>
  </si>
  <si>
    <t>-2042153615</t>
  </si>
  <si>
    <t>13*2,65*0,8</t>
  </si>
  <si>
    <t>2,54*2,65</t>
  </si>
  <si>
    <t>8,265*2,65</t>
  </si>
  <si>
    <t>60</t>
  </si>
  <si>
    <t>763132220</t>
  </si>
  <si>
    <t>SDK podhľad dvojvrstvová kca profil montažný CD a nosný UD, dosky GKF hr. 15 mm</t>
  </si>
  <si>
    <t>1866108370</t>
  </si>
  <si>
    <t>61</t>
  </si>
  <si>
    <t>998763201</t>
  </si>
  <si>
    <t>Presun hmôt pre drevostavby v objektoch výšky do 12 m</t>
  </si>
  <si>
    <t>1032941477</t>
  </si>
  <si>
    <t>62</t>
  </si>
  <si>
    <t>764171323</t>
  </si>
  <si>
    <t>Krytina z LPL plechu hr.0,5 vrátane doplnkov</t>
  </si>
  <si>
    <t>934270222</t>
  </si>
  <si>
    <t>11,42*6,84*1,15</t>
  </si>
  <si>
    <t>63</t>
  </si>
  <si>
    <t>764311822</t>
  </si>
  <si>
    <t>Demontáž krytiny hladkej strešnej z tabúľ   -0,00732t</t>
  </si>
  <si>
    <t>-431632869</t>
  </si>
  <si>
    <t>64</t>
  </si>
  <si>
    <t>764352427</t>
  </si>
  <si>
    <t>Žľaby z pozinkovaného farbeného PZf plechu, pododkvapové polkruhové r.š. 330 mm</t>
  </si>
  <si>
    <t>-944038066</t>
  </si>
  <si>
    <t>"garáž + ploché strechy"</t>
  </si>
  <si>
    <t>65</t>
  </si>
  <si>
    <t>764352800</t>
  </si>
  <si>
    <t>Demontáž žľabov pododkvapových polkruhových so sklonom do 30st. rš 250 mm,  -0,00280t</t>
  </si>
  <si>
    <t>1872249494</t>
  </si>
  <si>
    <t>66</t>
  </si>
  <si>
    <t>764359412</t>
  </si>
  <si>
    <t xml:space="preserve">Kotlík kónický z pozinkovaného farbeného PZf plechu, pre rúry s priemerom od 100 do 125 mm </t>
  </si>
  <si>
    <t>-1818641728</t>
  </si>
  <si>
    <t>67</t>
  </si>
  <si>
    <t>764359461</t>
  </si>
  <si>
    <t>Príplatok k cene za priskrutkovanie háku na PZf plechovú krytinu</t>
  </si>
  <si>
    <t>-1465854889</t>
  </si>
  <si>
    <t>68</t>
  </si>
  <si>
    <t>764410260</t>
  </si>
  <si>
    <t>Oplechovanie parapetov z poplastovaného PZ plechu, vrátane rohov r.š. 370 mm</t>
  </si>
  <si>
    <t>1887255207</t>
  </si>
  <si>
    <t>1,35*125</t>
  </si>
  <si>
    <t>1,2*2</t>
  </si>
  <si>
    <t>0,6*13</t>
  </si>
  <si>
    <t>69</t>
  </si>
  <si>
    <t>764410270</t>
  </si>
  <si>
    <t>Oplechovanie parapetov z poplastovaného PZ plechu, vrátane rohov r.š. 440 mm</t>
  </si>
  <si>
    <t>1804328572</t>
  </si>
  <si>
    <t>0,5*5</t>
  </si>
  <si>
    <t>3,62*1</t>
  </si>
  <si>
    <t>70</t>
  </si>
  <si>
    <t>764410280</t>
  </si>
  <si>
    <t>Oplechovanie parapetov z poplastovaného PZ plechu, vrátane rohov r.š. 515 mm</t>
  </si>
  <si>
    <t>506234911</t>
  </si>
  <si>
    <t>5*2,0</t>
  </si>
  <si>
    <t>1*2,2</t>
  </si>
  <si>
    <t>71</t>
  </si>
  <si>
    <t>764410880</t>
  </si>
  <si>
    <t>Demontáž oplechovania parapetov rš  do 600 mm,  -0,00287t</t>
  </si>
  <si>
    <t>119430318</t>
  </si>
  <si>
    <t>72</t>
  </si>
  <si>
    <t>764421284</t>
  </si>
  <si>
    <t>Oplechovanie ríms a ozdobných prvkov z poplastovaného PZ plechu, r.š. 625 mm</t>
  </si>
  <si>
    <t>163352666</t>
  </si>
  <si>
    <t>"stredová rímsa"</t>
  </si>
  <si>
    <t>143,16</t>
  </si>
  <si>
    <t>73</t>
  </si>
  <si>
    <t>764430210</t>
  </si>
  <si>
    <t>Oplechovanie okapu z poplastovaného PZ plechu, vrátane rohov r.š. do 250 mm</t>
  </si>
  <si>
    <t>-1860629133</t>
  </si>
  <si>
    <t>"Garáž"</t>
  </si>
  <si>
    <t>74</t>
  </si>
  <si>
    <t>764430220</t>
  </si>
  <si>
    <t>Oplechovanie muriva a atík z poplastovaného PZ plechu, vrátane rohov r.š. 330 mm</t>
  </si>
  <si>
    <t>-1348029599</t>
  </si>
  <si>
    <t>"garáž - okap"</t>
  </si>
  <si>
    <t>75</t>
  </si>
  <si>
    <t>764430250</t>
  </si>
  <si>
    <t>Oplechovanie muriva a atík z pofóliovaného plechu žiarovo zinkovaným r.š. 655 mm</t>
  </si>
  <si>
    <t>1956194621</t>
  </si>
  <si>
    <t>"garáž"</t>
  </si>
  <si>
    <t>76</t>
  </si>
  <si>
    <t>764430260</t>
  </si>
  <si>
    <t>Oplechovanie muriva a atík z pofóliovaného plechu, vrátane rohov r.š. 720 mm</t>
  </si>
  <si>
    <t>625143735</t>
  </si>
  <si>
    <t>77</t>
  </si>
  <si>
    <t>764454434</t>
  </si>
  <si>
    <t>Montáž kruhových kolien z pozinkovaného farbeného PZf plechu, pre zvodové rúry s priemerom 60 - 150 mm</t>
  </si>
  <si>
    <t>-949964147</t>
  </si>
  <si>
    <t>78</t>
  </si>
  <si>
    <t>553440048500</t>
  </si>
  <si>
    <t>Koleno lisované pozink farebný K 100, 72°, priemer 100 mm, KJG</t>
  </si>
  <si>
    <t>-891436320</t>
  </si>
  <si>
    <t>79</t>
  </si>
  <si>
    <t>764454441</t>
  </si>
  <si>
    <t>Montáž objímky  z pozinkovaného farbeného PZf plechu, pre kruhové zvodové rúry s priemerom 60 - 150 mm</t>
  </si>
  <si>
    <t>1882532678</t>
  </si>
  <si>
    <t>80</t>
  </si>
  <si>
    <t>553440050500</t>
  </si>
  <si>
    <t>Objímka lisovaná pozink farebný OD 100 - hrot 200 mm, priemer 100 mm, KJG</t>
  </si>
  <si>
    <t>-913366057</t>
  </si>
  <si>
    <t>81</t>
  </si>
  <si>
    <t>764454454</t>
  </si>
  <si>
    <t>Zvodové rúry z pozinkovaného farbeného PZf plechu, kruhové priemer 120 mm</t>
  </si>
  <si>
    <t>870946230</t>
  </si>
  <si>
    <t>"garáž + ploché strechy + šikmá strecha"</t>
  </si>
  <si>
    <t>85</t>
  </si>
  <si>
    <t>82</t>
  </si>
  <si>
    <t>764454801</t>
  </si>
  <si>
    <t>Demontáž odpadových rúr kruhových, s priemerom 75 a 100 mm,  -0,00226t</t>
  </si>
  <si>
    <t>-232793962</t>
  </si>
  <si>
    <t>83</t>
  </si>
  <si>
    <t>998764203</t>
  </si>
  <si>
    <t>Presun hmôt pre konštrukcie klampiarske v objektoch výšky nad 12 do 24 m</t>
  </si>
  <si>
    <t>1155896588</t>
  </si>
  <si>
    <t>84</t>
  </si>
  <si>
    <t>765332870</t>
  </si>
  <si>
    <t>Demontáž betónovej krytiny do sutiny, sklon strechy do 45°, -0,05t</t>
  </si>
  <si>
    <t>316487252</t>
  </si>
  <si>
    <t>"pre strešné okná"</t>
  </si>
  <si>
    <t>0,66*1,4*4</t>
  </si>
  <si>
    <t>765361350</t>
  </si>
  <si>
    <t>Montáž parozábrany z asfaltových pásov</t>
  </si>
  <si>
    <t>1303787731</t>
  </si>
  <si>
    <t>86</t>
  </si>
  <si>
    <t>62861000151</t>
  </si>
  <si>
    <t>Asfaltový strešný modifikovaný pás  - parozábrana</t>
  </si>
  <si>
    <t>-663573710</t>
  </si>
  <si>
    <t>87</t>
  </si>
  <si>
    <t>765361805</t>
  </si>
  <si>
    <t>Demontáž krytiny z asfaltových pásov do sutiny, sklon strechy do 45°, -0,012t</t>
  </si>
  <si>
    <t>1530886322</t>
  </si>
  <si>
    <t>88</t>
  </si>
  <si>
    <t>765901082</t>
  </si>
  <si>
    <t>Montáž strešnej fólie</t>
  </si>
  <si>
    <t>-145109758</t>
  </si>
  <si>
    <t>89</t>
  </si>
  <si>
    <t>283280001500</t>
  </si>
  <si>
    <t xml:space="preserve">Poistná hydroizolačná fólia </t>
  </si>
  <si>
    <t>-71494340</t>
  </si>
  <si>
    <t>90</t>
  </si>
  <si>
    <t>766660011</t>
  </si>
  <si>
    <t>Vyvesenie alebo zavesenie drevených  krídiel  dverí, pre vykonanie stavebných  zmien, plochy do 2 m2</t>
  </si>
  <si>
    <t>372410386</t>
  </si>
  <si>
    <t>91</t>
  </si>
  <si>
    <t>766661422</t>
  </si>
  <si>
    <t xml:space="preserve">Montáž dverí drevených protipožiarnych </t>
  </si>
  <si>
    <t>700156317</t>
  </si>
  <si>
    <t>92</t>
  </si>
  <si>
    <t>6116401000</t>
  </si>
  <si>
    <t xml:space="preserve">Drevené dvere interiérové plné 900x1970mm s požiarnou odolnosťou EW-45D-C </t>
  </si>
  <si>
    <t>-1636681716</t>
  </si>
  <si>
    <t>93</t>
  </si>
  <si>
    <t>766670012</t>
  </si>
  <si>
    <t>Vyvesenie alebo zavesenie drevených  krídiel  vrát, pre vykonanie stavebných  zmien, plochy nad 4 m2</t>
  </si>
  <si>
    <t>-497991505</t>
  </si>
  <si>
    <t>94</t>
  </si>
  <si>
    <t>766671003</t>
  </si>
  <si>
    <t>Montáž okna strešného veľkosť okna 66x140 cm, s lemovaním</t>
  </si>
  <si>
    <t>191869658</t>
  </si>
  <si>
    <t>"Strešné okná"</t>
  </si>
  <si>
    <t>611310005800</t>
  </si>
  <si>
    <t>Strešné okno  kyvné 660x1400 s rukoväťou, izolačné dvojsklo, ozn.O1</t>
  </si>
  <si>
    <t>639783478</t>
  </si>
  <si>
    <t>96</t>
  </si>
  <si>
    <t>611380003400</t>
  </si>
  <si>
    <t>Lemovanie strešného okna</t>
  </si>
  <si>
    <t>-1447215745</t>
  </si>
  <si>
    <t>97</t>
  </si>
  <si>
    <t>766702111</t>
  </si>
  <si>
    <t>Montáž zárubní obložkových pre dvere jednokrídlové</t>
  </si>
  <si>
    <t>-1426128841</t>
  </si>
  <si>
    <t>"podkrovie"</t>
  </si>
  <si>
    <t>98</t>
  </si>
  <si>
    <t>611810000700</t>
  </si>
  <si>
    <t>Zárubňa vnútorná obložková  šírka 600-900 mm, výška1970 mm, pre jednokrídlové protipožiarne dvere</t>
  </si>
  <si>
    <t>95617508</t>
  </si>
  <si>
    <t>99</t>
  </si>
  <si>
    <t>767230030</t>
  </si>
  <si>
    <t>Montáž zábradlia nerezového s dvoma úrovňami madiel</t>
  </si>
  <si>
    <t>300528080</t>
  </si>
  <si>
    <t>"zábradlie rampa"</t>
  </si>
  <si>
    <t>6,25*2</t>
  </si>
  <si>
    <t>100</t>
  </si>
  <si>
    <t>553560008701</t>
  </si>
  <si>
    <t>Zábradlie nerezové výšky 900mm pre rampu dvojité madlo, 6x stĺpik, vodiaca tyč</t>
  </si>
  <si>
    <t>699861549</t>
  </si>
  <si>
    <t>101</t>
  </si>
  <si>
    <t>767310120</t>
  </si>
  <si>
    <t xml:space="preserve">Montáž výlezu do šikmej strechy </t>
  </si>
  <si>
    <t>1492216667</t>
  </si>
  <si>
    <t>102</t>
  </si>
  <si>
    <t>611330000300</t>
  </si>
  <si>
    <t>Strešný výlez šxv 660x1180 mm pre šikmú strechu</t>
  </si>
  <si>
    <t>502343642</t>
  </si>
  <si>
    <t>103</t>
  </si>
  <si>
    <t>611380003401</t>
  </si>
  <si>
    <t>Lemovanie strešného výlezu</t>
  </si>
  <si>
    <t>117286121</t>
  </si>
  <si>
    <t>104</t>
  </si>
  <si>
    <t>767646520</t>
  </si>
  <si>
    <t>Montáž dverí kovových dvojkrídlových</t>
  </si>
  <si>
    <t>760914528</t>
  </si>
  <si>
    <t>"M 0.45"</t>
  </si>
  <si>
    <t>2,1*2</t>
  </si>
  <si>
    <t>105</t>
  </si>
  <si>
    <t>5534100424001</t>
  </si>
  <si>
    <t>Dvere oceľové dvojkrídlové 1500x2100mm</t>
  </si>
  <si>
    <t>1588082309</t>
  </si>
  <si>
    <t>106</t>
  </si>
  <si>
    <t>767651210</t>
  </si>
  <si>
    <t>Montáž vrát otočných, osadených do oceľovej zárubne s plochou do 6 m2</t>
  </si>
  <si>
    <t>1447275234</t>
  </si>
  <si>
    <t>107</t>
  </si>
  <si>
    <t>553100101</t>
  </si>
  <si>
    <t>Garážová brána dvojkrídlová 2360x2000mm v hliníkovom ráme s panelovou výplňou, farba sivá ozn.B1</t>
  </si>
  <si>
    <t>820290021</t>
  </si>
  <si>
    <t>108</t>
  </si>
  <si>
    <t>553100102</t>
  </si>
  <si>
    <t>Garážová brána dvojkrídlová 2500x2000 v hliníkovom ráme s panelovou výplňou, farba sivá ozn.B2</t>
  </si>
  <si>
    <t>-1088467844</t>
  </si>
  <si>
    <t>109</t>
  </si>
  <si>
    <t>767995103</t>
  </si>
  <si>
    <t>Montáž ostatných atypických kovových stavebných doplnkových konštrukcií - rampa</t>
  </si>
  <si>
    <t>1503392243</t>
  </si>
  <si>
    <t>110</t>
  </si>
  <si>
    <t>5534667060</t>
  </si>
  <si>
    <t>Oceľová rampa žiarovo zinkovaná 6250x1650mm</t>
  </si>
  <si>
    <t>548132818</t>
  </si>
  <si>
    <t>111</t>
  </si>
  <si>
    <t>7679951031</t>
  </si>
  <si>
    <t>Montáž ostatných atypických kovových stavebných doplnkových konštrukcií - prístrešok</t>
  </si>
  <si>
    <t>1486908974</t>
  </si>
  <si>
    <t>112</t>
  </si>
  <si>
    <t>5534667061</t>
  </si>
  <si>
    <t>Konzolový sklenený prístrešok 1800x1200mm nerezový, ozn. P1</t>
  </si>
  <si>
    <t>-1187246890</t>
  </si>
  <si>
    <t>113</t>
  </si>
  <si>
    <t>5534667062</t>
  </si>
  <si>
    <t>Konzolový sklenený prístrešok 3000x1200mm nerezový, ozn. P2</t>
  </si>
  <si>
    <t>-2059609524</t>
  </si>
  <si>
    <t>114</t>
  </si>
  <si>
    <t>5534667063</t>
  </si>
  <si>
    <t>Medzikus pre osadenie prístrešku</t>
  </si>
  <si>
    <t>225250793</t>
  </si>
  <si>
    <t>115</t>
  </si>
  <si>
    <t>767996801</t>
  </si>
  <si>
    <t>Demontáž ostatných doplnkov stavieb s hmotnosťou jednotlivých dielov konštrukcií do 50 kg,  -0,00100t - zábradlie</t>
  </si>
  <si>
    <t>kg</t>
  </si>
  <si>
    <t>-1208326474</t>
  </si>
  <si>
    <t>116</t>
  </si>
  <si>
    <t>1699783030</t>
  </si>
  <si>
    <t>117</t>
  </si>
  <si>
    <t>772501150</t>
  </si>
  <si>
    <t>Kladenie dlažby z kameňa z pravouhlých dosiek alebo dlaždíc hr. 40 - 50 mm</t>
  </si>
  <si>
    <t>-117196401</t>
  </si>
  <si>
    <t>3,7*1,65</t>
  </si>
  <si>
    <t>0,5*3,7*2</t>
  </si>
  <si>
    <t>1,65*2,0</t>
  </si>
  <si>
    <t>118</t>
  </si>
  <si>
    <t>583110101</t>
  </si>
  <si>
    <t>Dlažba kamenná</t>
  </si>
  <si>
    <t>-1423374571</t>
  </si>
  <si>
    <t>13,105*1,05</t>
  </si>
  <si>
    <t>119</t>
  </si>
  <si>
    <t>998772203</t>
  </si>
  <si>
    <t>Presun hmôt pre kamennú dlažbu v objektoch výšky nad 12 do 60 m</t>
  </si>
  <si>
    <t>-488714632</t>
  </si>
  <si>
    <t>120</t>
  </si>
  <si>
    <t>783782203</t>
  </si>
  <si>
    <t>Nátery tesárskych konštrukcií povrchová impregnácia Bochemitom QB, alebo ekvivalent</t>
  </si>
  <si>
    <t>-2011758173</t>
  </si>
  <si>
    <t>"krov - archív"</t>
  </si>
  <si>
    <t>0,5*7,5*18</t>
  </si>
  <si>
    <t>0,24*4*153</t>
  </si>
  <si>
    <t>0,3*4*30</t>
  </si>
  <si>
    <t>0,64*45</t>
  </si>
  <si>
    <t>0,48*5*4</t>
  </si>
  <si>
    <t>0,58*75*2</t>
  </si>
  <si>
    <t>0,2*295</t>
  </si>
  <si>
    <t>"hranol ploché strechy"</t>
  </si>
  <si>
    <t>0,58*90,468</t>
  </si>
  <si>
    <t>121</t>
  </si>
  <si>
    <t>534006557</t>
  </si>
  <si>
    <t>13*2,65*0,8*2</t>
  </si>
  <si>
    <t>2,54*2,65*2</t>
  </si>
  <si>
    <t>8,265*2,65*2</t>
  </si>
  <si>
    <t>"strop suterénu"</t>
  </si>
  <si>
    <t>640,63</t>
  </si>
  <si>
    <t>122</t>
  </si>
  <si>
    <t>-831723543</t>
  </si>
  <si>
    <t>123</t>
  </si>
  <si>
    <t>9990108</t>
  </si>
  <si>
    <t xml:space="preserve">Montáž stúpacej plošiny </t>
  </si>
  <si>
    <t>512</t>
  </si>
  <si>
    <t>660690798</t>
  </si>
  <si>
    <t>124</t>
  </si>
  <si>
    <t>5531001021</t>
  </si>
  <si>
    <t>Stúpacia plošina Bramac STEP UNI 80 alebo ekvivalent</t>
  </si>
  <si>
    <t>-1836488233</t>
  </si>
  <si>
    <t>125</t>
  </si>
  <si>
    <t>9990109</t>
  </si>
  <si>
    <t>Koľajnice pre detské kočiare pevne ukotvené - montáž</t>
  </si>
  <si>
    <t>1442553969</t>
  </si>
  <si>
    <t>126</t>
  </si>
  <si>
    <t>5531001022</t>
  </si>
  <si>
    <t>Koľajnice pre detské kočiare -dodávka</t>
  </si>
  <si>
    <t>-1593196173</t>
  </si>
  <si>
    <t>127</t>
  </si>
  <si>
    <t>9990110</t>
  </si>
  <si>
    <t>Demontáž a spätná montáž tabúľ na fasádu</t>
  </si>
  <si>
    <t>súb</t>
  </si>
  <si>
    <t>-1285104154</t>
  </si>
  <si>
    <t>128</t>
  </si>
  <si>
    <t>9990111</t>
  </si>
  <si>
    <t>Dodávka a montáž stojana na vlajku</t>
  </si>
  <si>
    <t>121745052</t>
  </si>
  <si>
    <t>04.1 - Ostatné - Ústredné vykurovanie</t>
  </si>
  <si>
    <t>D1 - Práce PSV</t>
  </si>
  <si>
    <t xml:space="preserve">    D2 - IZOLÁCIE TEPELNÉ BEŽNÝCH STAVEB. KONŠTRUKCIÍ</t>
  </si>
  <si>
    <t xml:space="preserve">    D3 - ÚSTREDNÉ VYKUROVANIE-STROJOVNE</t>
  </si>
  <si>
    <t xml:space="preserve">    D4 - ÚSTREDNÉ VYKUROVANIE-ROZVOD POTRUBIA</t>
  </si>
  <si>
    <t xml:space="preserve">    D5 - ÚSTREDNÉ VYKUROVANIE-ARMATÚRY</t>
  </si>
  <si>
    <t xml:space="preserve">    D6 - ÚSTREDNÉ VYKUROVANIE-VYKUROVACIE TELESÁ</t>
  </si>
  <si>
    <t xml:space="preserve">    D7 - NÁTERY</t>
  </si>
  <si>
    <t>D8 - Montážne práce</t>
  </si>
  <si>
    <t xml:space="preserve">    D9 - M-23 MONTÁŽ PRIEMYSELNÉHO POTRUBIA</t>
  </si>
  <si>
    <t>D10 - HZS</t>
  </si>
  <si>
    <t xml:space="preserve">    D11 - HZS ZA SKÚŠKY A REVÍZIE</t>
  </si>
  <si>
    <t>713461111</t>
  </si>
  <si>
    <t>Montáž izolácie tepelnej potrubia a ohybov skružami z vláknitých materiálov jednovrstvová</t>
  </si>
  <si>
    <t>713400832</t>
  </si>
  <si>
    <t>Odstránenie tepelnej izolácie potrubia pevné vrátane povrchovej úpravy,  -0,04010t</t>
  </si>
  <si>
    <t>713TUBOT001</t>
  </si>
  <si>
    <t>Tep.iz. potrubia hr.30 mm, izolačné skruže s ALS fóliou typu KPS 041 ALUR 49x30 pre oceľ DN40 alebo ekvivalent</t>
  </si>
  <si>
    <t>713TUBOT001.1</t>
  </si>
  <si>
    <t>Tep.iz. potrubia hr.30 mm, izolačné skruže s ALS fóliou typu KPS 041 ALUR 43x30 pre oceľ DN32 alebo ekvivalent</t>
  </si>
  <si>
    <t>713TUBOT03</t>
  </si>
  <si>
    <t>Tep.iz. potrubia hr.25 mm, izolačné skruže s ALS fóliou typu KPS 041 ALUR 27x25 pre oceľ DN20 alebo ekvivalent</t>
  </si>
  <si>
    <t>713TUBOT06</t>
  </si>
  <si>
    <t>Tep.iz. potrubia hr.60 mm, izolačné skruže s ALS fóliou typu KPS 041 ALUR 70x60 pre oceľ 70x3,2 alebo ekvivalent</t>
  </si>
  <si>
    <t>713TUBOT06.1</t>
  </si>
  <si>
    <t>Tep.iz. potrubia hr.25 mm, izolačné skruže s ALS fóliou typu KPS 041 ALUR 21x25 pre oceľ DN15 alebo ekvivalent</t>
  </si>
  <si>
    <t>713TUBOT03.1</t>
  </si>
  <si>
    <t>Tep.iz. potrubia hr.25 mm, izolačné skruže s ALS fóliou typu KPS 041 ALUR 34x25 pre oceľ DN25 alebo ekvivalent</t>
  </si>
  <si>
    <t>713TUBOT05</t>
  </si>
  <si>
    <t>Tep.iz. potrubia hr.40 mm, izolačné skruže s ALS fóliou typu KPS 041 ALUR 61x40 pre oceľ DN50 alebo ekvivalent</t>
  </si>
  <si>
    <t>732110812</t>
  </si>
  <si>
    <t>Demontáž telesa rozdeľovača a zberača nad DN 100 do 200,  -0,09300t</t>
  </si>
  <si>
    <t>732110813</t>
  </si>
  <si>
    <t>Demontáž telesa rozdeľovača a zberača nad DN 200 do 300,  -0,20700t</t>
  </si>
  <si>
    <t>732420812</t>
  </si>
  <si>
    <t>Demontáž čerpadla obehového špirálového (do potrubia) DN 25,  -0,02100t</t>
  </si>
  <si>
    <t>732420813</t>
  </si>
  <si>
    <t>Demontáž čerpadiel obehových špirálových  (do potrubia) DN 50</t>
  </si>
  <si>
    <t>733111102</t>
  </si>
  <si>
    <t>Potrubia z rúrok závitových oceľových bezšvových bežných DN 10</t>
  </si>
  <si>
    <t>733111103</t>
  </si>
  <si>
    <t>Potrubia z rúrok závitových oceľových bezšvových bežných DN 15</t>
  </si>
  <si>
    <t>733111104</t>
  </si>
  <si>
    <t>Potrubia z rúrok závitových oceľových bezšvových bežných DN 20</t>
  </si>
  <si>
    <t>733111105</t>
  </si>
  <si>
    <t>Potrubia z rúrok závitových oceľových bezšvových bežných DN 25</t>
  </si>
  <si>
    <t>733111106</t>
  </si>
  <si>
    <t>Potrubia z rúrok závitových oceľových bezšvových bežných DN 32</t>
  </si>
  <si>
    <t>733111107</t>
  </si>
  <si>
    <t>Potrubia z rúrok závitových oceľových bezšvových bežných DN 40</t>
  </si>
  <si>
    <t>733111108</t>
  </si>
  <si>
    <t>Potrubia z rúrok závitových oceľových bezšvových bežných DN 50</t>
  </si>
  <si>
    <t>733113112</t>
  </si>
  <si>
    <t>Potrubia z rúrok závitových Príplatok k cene za zhotovenie prípojky z oceľ. rúrok závitových DN 10</t>
  </si>
  <si>
    <t>733113113</t>
  </si>
  <si>
    <t>Potrubia z rúrok závitových Príplatok k cene za zhotovenie prípojky z oceľ. rúrok závitových DN 15</t>
  </si>
  <si>
    <t>733113114</t>
  </si>
  <si>
    <t>Potrubia z rúrok závitových Príplatok k cene za zhotovenie prípojky z oceľ. rúrok závitových DN 20</t>
  </si>
  <si>
    <t>733113115</t>
  </si>
  <si>
    <t>Potrubia z rúrok závitových Príplatok k cene za zhotovenie prípojky z oceľ. rúrok závitových DN 25</t>
  </si>
  <si>
    <t>733121121</t>
  </si>
  <si>
    <t>Potrubie z rúrok hladkých bezšvových nízkotlakových priemer  70/3,2</t>
  </si>
  <si>
    <t>733190107</t>
  </si>
  <si>
    <t>Ostatné tlakové skúšky potrubia z oceľových rúrok závitových do DN 40</t>
  </si>
  <si>
    <t>733190108</t>
  </si>
  <si>
    <t>Ostatné tlakové skúšky potrubia z oceľových rúrok závitových nad 40 do DN 50</t>
  </si>
  <si>
    <t>733190225</t>
  </si>
  <si>
    <t>Ostatné tlakové skúšky potrubia z oceľových rúrok hladkých nad 60,3/2,9 do priem. 89/5</t>
  </si>
  <si>
    <t>733110803</t>
  </si>
  <si>
    <t>Demontáž potrubia z oceľových rúrok závitových do DN 15  0,00100</t>
  </si>
  <si>
    <t>733110806</t>
  </si>
  <si>
    <t>Demontáž potrubia z oceľových rúrok závitových nad 15 do DN 32  0,00320</t>
  </si>
  <si>
    <t>733110808</t>
  </si>
  <si>
    <t>Demontáž potrubia z oceľových rúrok závitových nad 32 do DN 50  0,00532</t>
  </si>
  <si>
    <t>733120826</t>
  </si>
  <si>
    <t>Demontáž potrubia z oceľových rúrok hladkých nad 60,3 do D 89  0,00841</t>
  </si>
  <si>
    <t>734109215</t>
  </si>
  <si>
    <t>Montáž armatúr prírubových s dvomi prírubami PN 1,6 DN 65</t>
  </si>
  <si>
    <t>734173416</t>
  </si>
  <si>
    <t>Priezorníky, medzikusy, prírubové spoje PN 1,6/I, 200° C DN 65</t>
  </si>
  <si>
    <t>734209101</t>
  </si>
  <si>
    <t>Montáž závitových armatúr s 1 závitom G 1/4</t>
  </si>
  <si>
    <t>734209103</t>
  </si>
  <si>
    <t>Montáž závitových armatúr s 1 závitom G 1/2"</t>
  </si>
  <si>
    <t>KUS</t>
  </si>
  <si>
    <t>734209112</t>
  </si>
  <si>
    <t>Montáž závitových armatúr s 2 závitmi G 3/8</t>
  </si>
  <si>
    <t>734209113</t>
  </si>
  <si>
    <t>Montáž závitových armatúr s 2 závitmi G 1/2</t>
  </si>
  <si>
    <t>734209114</t>
  </si>
  <si>
    <t>Montáž závitových armatúr s 2 závitmi G 3/4</t>
  </si>
  <si>
    <t>734209118</t>
  </si>
  <si>
    <t>Montáž závitových armatúr s 2 závitmi G 2</t>
  </si>
  <si>
    <t>734209119</t>
  </si>
  <si>
    <t>Montáž závitovej armatúry s 2 závitmi G 2 1/2</t>
  </si>
  <si>
    <t>734291113</t>
  </si>
  <si>
    <t>Ostané armatúry kohútiky plniace a vypúšťacie  normy 13 7061, PN 1,0/100° C G 1/2</t>
  </si>
  <si>
    <t>734411111</t>
  </si>
  <si>
    <t>Teplomery technické s ochranným púzdrom - priame typ 160 prev."A"</t>
  </si>
  <si>
    <t>734421130</t>
  </si>
  <si>
    <t>Tlakomery deformačné kruhové B 0-10 MPa č.03313 priem. 160</t>
  </si>
  <si>
    <t>734494213</t>
  </si>
  <si>
    <t>Ostatné meracie armatúry návarky s rúrkovým závitom akosť mat. 22 353.0 G 1/2</t>
  </si>
  <si>
    <t>734100811</t>
  </si>
  <si>
    <t>Demontáž armatúr prírubových s dvomi prírubami do DN 50  0,01400</t>
  </si>
  <si>
    <t>734100812</t>
  </si>
  <si>
    <t>Demontáž armatúr prírubových s dvomi prírubami nad 50 do DN 100  0,03900</t>
  </si>
  <si>
    <t>734190814</t>
  </si>
  <si>
    <t>Demontáž príruby rozpojenie prírubového spoja do DN 50</t>
  </si>
  <si>
    <t>734190818</t>
  </si>
  <si>
    <t>Demontáž príruby rozpojenie prírubového spoja nad 50 do DN 100</t>
  </si>
  <si>
    <t>734200811</t>
  </si>
  <si>
    <t>Demontáž armatúr závitových s jedným závitom do G 1/2   0,00045</t>
  </si>
  <si>
    <t>734200821</t>
  </si>
  <si>
    <t>Demontáž armatúr závitových s dvomi závitmi do G 1/2         0,00045</t>
  </si>
  <si>
    <t>734200822</t>
  </si>
  <si>
    <t>Demontáž armatúr závitových s dvomi závitmi nad 1/2 do G 1   0,00110</t>
  </si>
  <si>
    <t>734200824</t>
  </si>
  <si>
    <t>Demontáž armatúry závitovej s dvomi závitmi nad 6/4 do G 2,  -0,00300t</t>
  </si>
  <si>
    <t>734290812</t>
  </si>
  <si>
    <t>Demontáž armatúry zmiešavacej trojcestnej "Mix A" DN 25,  -0,00200t</t>
  </si>
  <si>
    <t>734290815</t>
  </si>
  <si>
    <t>Demontáž armatúry zmiešavacej trojcestnej "Mix A" DN 50,  -0,00400t</t>
  </si>
  <si>
    <t>286054100058</t>
  </si>
  <si>
    <t>Spiatočkový ventil radiátorový HERZ RL-5, DN15, priamy alebo ekvivalent</t>
  </si>
  <si>
    <t>286054100058.1</t>
  </si>
  <si>
    <t>Spiatočkový ventil radiátorový HERZ RL-5,  DN20, priamy alebo ekvivalent</t>
  </si>
  <si>
    <t>286054100058.2</t>
  </si>
  <si>
    <t>Spiatočkový ventil radiátorový HERZ RL-5,  DN10, priamy alebo ekvivalent</t>
  </si>
  <si>
    <t>286054100095</t>
  </si>
  <si>
    <t>Radiátorový ventil HERZ TS-90, DN10, priamy alebo ekvivalent</t>
  </si>
  <si>
    <t>286054100095.1</t>
  </si>
  <si>
    <t>Radiátorový ventil HERZ TS-90, DN15, priamy alebo ekvivalent</t>
  </si>
  <si>
    <t>286054100124</t>
  </si>
  <si>
    <t>Šikmý uzatvárací ventil HERZ STROMAX-AD 4125, DN15 alebo ekvivalent</t>
  </si>
  <si>
    <t>286054100126</t>
  </si>
  <si>
    <t>Radiátorový ventil HERZ TS-90, DN20, priamy alebo ekvivalent</t>
  </si>
  <si>
    <t>286054100205</t>
  </si>
  <si>
    <t>Šikmý uzatvárací ventil HERZ STROMAX-AD 4125, DN20 alebo ekvivalent</t>
  </si>
  <si>
    <t>286054100206</t>
  </si>
  <si>
    <t>Regulátor tlakovej diferencie HERZ 4007, DN50 alebo ekvivalent</t>
  </si>
  <si>
    <t>286054100206.1</t>
  </si>
  <si>
    <t>Regulačný ventil HERZ STROMAX 4217 GM, DN 65 alebo ekvivalent</t>
  </si>
  <si>
    <t>130</t>
  </si>
  <si>
    <t>286054100206.2</t>
  </si>
  <si>
    <t>Šikmý vyvažovací ventil HERZ STROMAX 4117 M, DN 15 alebo ekvivalent</t>
  </si>
  <si>
    <t>132</t>
  </si>
  <si>
    <t>286054100206.3</t>
  </si>
  <si>
    <t>Šikmý vyvažovací ventil HERZ STROMAX 4117 M, DN 20 alebo ekvivalent</t>
  </si>
  <si>
    <t>134</t>
  </si>
  <si>
    <t>286054100379</t>
  </si>
  <si>
    <t>Spiatočkový ventil radiatorový HERZ RL-5, DN15, rohový alebo ekvivalent</t>
  </si>
  <si>
    <t>136</t>
  </si>
  <si>
    <t>286054100575</t>
  </si>
  <si>
    <t>Ručná hlavica s pripojovacím závitom M 28x1,5</t>
  </si>
  <si>
    <t>138</t>
  </si>
  <si>
    <t>286054100598</t>
  </si>
  <si>
    <t>Termostatatická hlavica s M 28 x 1,5</t>
  </si>
  <si>
    <t>140</t>
  </si>
  <si>
    <t>286054100740</t>
  </si>
  <si>
    <t>Vypúšťací ventilček s rukoväťou 1/4"</t>
  </si>
  <si>
    <t>142</t>
  </si>
  <si>
    <t>484101655002</t>
  </si>
  <si>
    <t>Autom. hygroskopický odvzduš.ventil Ivar. hygro 1/4" alebo ekvivalent</t>
  </si>
  <si>
    <t>144</t>
  </si>
  <si>
    <t>484101711003</t>
  </si>
  <si>
    <t>Predĺženie Ivar 3/8", 12 mm, typ 1530 G</t>
  </si>
  <si>
    <t>146</t>
  </si>
  <si>
    <t>484101711003.1</t>
  </si>
  <si>
    <t>Predĺženie Ivar 1/2", 12 mm, typ 1530 G</t>
  </si>
  <si>
    <t>148</t>
  </si>
  <si>
    <t>484101711003.2</t>
  </si>
  <si>
    <t>Predĺženie Ivar 3/4", 15 mm, typ 1530 G</t>
  </si>
  <si>
    <t>150</t>
  </si>
  <si>
    <t>734ivar111</t>
  </si>
  <si>
    <t>Uzatváracia klapka medziprírubová HERZ, DN 65 alebo ekvivalent</t>
  </si>
  <si>
    <t>152</t>
  </si>
  <si>
    <t>735118110</t>
  </si>
  <si>
    <t>Vykurovacie telesá liatinové tlakové skúšky vodou telies článkových</t>
  </si>
  <si>
    <t>154</t>
  </si>
  <si>
    <t>735158120</t>
  </si>
  <si>
    <t>Tlakové skúšky telies vodou panelových dvojradových a trojradových</t>
  </si>
  <si>
    <t>156</t>
  </si>
  <si>
    <t>735159524</t>
  </si>
  <si>
    <t>Montáž vykurovacích telies panelových dvojradových a trojradových s odvzdušnením nad 1200 do 2040mm</t>
  </si>
  <si>
    <t>158</t>
  </si>
  <si>
    <t>735111810</t>
  </si>
  <si>
    <t>Demontáž vykurovacích telies liatinových článkových   0,02380</t>
  </si>
  <si>
    <t>160</t>
  </si>
  <si>
    <t>735121810</t>
  </si>
  <si>
    <t>Demontáž vykurovacích telies oceľových článkových     0,01057</t>
  </si>
  <si>
    <t>162</t>
  </si>
  <si>
    <t>735494811</t>
  </si>
  <si>
    <t>Vypúšťanie vody z vykurovacích sústav o v. pl. vykurovacích telies</t>
  </si>
  <si>
    <t>164</t>
  </si>
  <si>
    <t>735000912</t>
  </si>
  <si>
    <t>Vyregulovanie ventilov vykurovacích telies termostatickým ovládaním</t>
  </si>
  <si>
    <t>166</t>
  </si>
  <si>
    <t>735191904</t>
  </si>
  <si>
    <t>Vyčistenie vykurovacích telies prepláchnutím vodou oceľových alebo liatinových</t>
  </si>
  <si>
    <t>168</t>
  </si>
  <si>
    <t>735191910</t>
  </si>
  <si>
    <t>Napustenie vody do vykurovacieho systému vrátane  potrubia o v. pl. vykurovacích telies</t>
  </si>
  <si>
    <t>170</t>
  </si>
  <si>
    <t>735192911</t>
  </si>
  <si>
    <t>Spätná montáž vykurovacích telies článkových liatinových</t>
  </si>
  <si>
    <t>172</t>
  </si>
  <si>
    <t>54109311359</t>
  </si>
  <si>
    <t>Vyhrievacie oceľové  doskové teleso Korad 22 K 600/1400 alebo ekvivalent</t>
  </si>
  <si>
    <t>174</t>
  </si>
  <si>
    <t>54109311380</t>
  </si>
  <si>
    <t>Odvzdušňovacia zátka k telesám</t>
  </si>
  <si>
    <t>176</t>
  </si>
  <si>
    <t>54109311381</t>
  </si>
  <si>
    <t>Záslepka k telesám</t>
  </si>
  <si>
    <t>178</t>
  </si>
  <si>
    <t>54109311382</t>
  </si>
  <si>
    <t>Upevňovacia konzola k telesám</t>
  </si>
  <si>
    <t>sada</t>
  </si>
  <si>
    <t>180</t>
  </si>
  <si>
    <t>783225100</t>
  </si>
  <si>
    <t>Nátery kov. stav. dopln. konš. syntetické farby šedej na vzduchu schnúce dvojnás. 1x s emailov.</t>
  </si>
  <si>
    <t>182</t>
  </si>
  <si>
    <t>783226100</t>
  </si>
  <si>
    <t>Nátery kov. stav. dopln. konš. syntetické farby šedej na vzduchu schnúce  základný</t>
  </si>
  <si>
    <t>184</t>
  </si>
  <si>
    <t>783424140</t>
  </si>
  <si>
    <t>Nátery kovového potrubia syntetické farby bielej do DN 50 mm dvojnásobné so základným náterom</t>
  </si>
  <si>
    <t>186</t>
  </si>
  <si>
    <t>783424340</t>
  </si>
  <si>
    <t>Nátery kovového potrubia syntetické farby bielej do DN 50 mm dvojnásobné 1x email a základný náter</t>
  </si>
  <si>
    <t>188</t>
  </si>
  <si>
    <t>783425150</t>
  </si>
  <si>
    <t>Nátery kovového potrubia syntetické farby bielej do DN 100 mm dvojnásobné so základným náterom</t>
  </si>
  <si>
    <t>190</t>
  </si>
  <si>
    <t>230040023</t>
  </si>
  <si>
    <t>Zhotovenie vonkajšieho závitu "G" DN 3/8"</t>
  </si>
  <si>
    <t>192</t>
  </si>
  <si>
    <t>230040024</t>
  </si>
  <si>
    <t>Zhotovenie vonkajšieho závitu "G" DN 1/2"</t>
  </si>
  <si>
    <t>194</t>
  </si>
  <si>
    <t>230040025</t>
  </si>
  <si>
    <t>Zhotovenie vonkajšieho závitu "G" DN 3/4"</t>
  </si>
  <si>
    <t>196</t>
  </si>
  <si>
    <t>230120041</t>
  </si>
  <si>
    <t>Čistenie potrubia prefúkovaním aleba prepláchovaním DN32</t>
  </si>
  <si>
    <t>198</t>
  </si>
  <si>
    <t>230120042</t>
  </si>
  <si>
    <t>Čistenie potrubia prefúkavaním alebo preplachovaním DN 40</t>
  </si>
  <si>
    <t>200</t>
  </si>
  <si>
    <t>230120043</t>
  </si>
  <si>
    <t>Čistenie potrubia prefúkavaním alebo preplachovaním DN 50</t>
  </si>
  <si>
    <t>202</t>
  </si>
  <si>
    <t>230120044</t>
  </si>
  <si>
    <t>Čistenie potrubia prefúkavaním alebo preplachovaním DN 65</t>
  </si>
  <si>
    <t>204</t>
  </si>
  <si>
    <t>Vykurovacia skúška 72 hod., 3 pracovníci</t>
  </si>
  <si>
    <t>HOD</t>
  </si>
  <si>
    <t>262144</t>
  </si>
  <si>
    <t>206</t>
  </si>
  <si>
    <t>Vykurovacia skúška, príplatok +14% od 14-20 hod.</t>
  </si>
  <si>
    <t>208</t>
  </si>
  <si>
    <t>Vykurovacia skúška, príplatok +28% od 20-06 hod.</t>
  </si>
  <si>
    <t>210</t>
  </si>
  <si>
    <t>04.2 - Ostatné - Osvetlenie a vnútorné silnoprúdové rozvody</t>
  </si>
  <si>
    <t xml:space="preserve">    725 - Zdravotechnika - zariaď. predmety</t>
  </si>
  <si>
    <t xml:space="preserve">    784 - Dokončovacie práce - maľby</t>
  </si>
  <si>
    <t>M - Práce a dodávky M</t>
  </si>
  <si>
    <t xml:space="preserve">    21-M - Elektromontáže</t>
  </si>
  <si>
    <t xml:space="preserve">    D2 - Ostatné</t>
  </si>
  <si>
    <t>612403399</t>
  </si>
  <si>
    <t>Hrubá výplň rýh na stenách akoukoľvek maltou, akejkoľvek šírky ryhy</t>
  </si>
  <si>
    <t>1221096363</t>
  </si>
  <si>
    <t>"3.08"</t>
  </si>
  <si>
    <t>4,954*0,2*2</t>
  </si>
  <si>
    <t>4,79*0,2*2</t>
  </si>
  <si>
    <t>10*0,2</t>
  </si>
  <si>
    <t>"3.09"</t>
  </si>
  <si>
    <t>4,8*0,2*2</t>
  </si>
  <si>
    <t>9,358*0,2*2</t>
  </si>
  <si>
    <t>15*0,2</t>
  </si>
  <si>
    <t>"3.10"</t>
  </si>
  <si>
    <t>7,602*0,2*2</t>
  </si>
  <si>
    <t>"3.03"</t>
  </si>
  <si>
    <t>4,75*0,2*2</t>
  </si>
  <si>
    <t>4,554*0,2*2</t>
  </si>
  <si>
    <t>941955001</t>
  </si>
  <si>
    <t>Lešenie ľahké pracovné pomocné, s výškou lešeňovej podlahy do 1,20 m</t>
  </si>
  <si>
    <t>-1382804932</t>
  </si>
  <si>
    <t>4,954*2</t>
  </si>
  <si>
    <t>4,79*2</t>
  </si>
  <si>
    <t>4,8*2</t>
  </si>
  <si>
    <t>9,358*2</t>
  </si>
  <si>
    <t>7,602*2</t>
  </si>
  <si>
    <t>4,554*2</t>
  </si>
  <si>
    <t>-615688498</t>
  </si>
  <si>
    <t>4,954*4,79</t>
  </si>
  <si>
    <t>4,8*9,358</t>
  </si>
  <si>
    <t>7,602*4,8</t>
  </si>
  <si>
    <t>4,75*4,554</t>
  </si>
  <si>
    <t>-542016213</t>
  </si>
  <si>
    <t>7255191021</t>
  </si>
  <si>
    <t>Montáž elektrického  prietokového ohrievača vody</t>
  </si>
  <si>
    <t>súb.</t>
  </si>
  <si>
    <t>-483881199</t>
  </si>
  <si>
    <t>541310000300</t>
  </si>
  <si>
    <t>Elektrický prietokový ohrievač  beztlakový malolitrážny s batériou</t>
  </si>
  <si>
    <t>-1204727462</t>
  </si>
  <si>
    <t>725539102</t>
  </si>
  <si>
    <t>Montáž elektrického zásobníka akumulačného stojatého do 80 L</t>
  </si>
  <si>
    <t>-1403759358</t>
  </si>
  <si>
    <t>541320005500</t>
  </si>
  <si>
    <t>Ohrievač vody EOV 80 elektrický tlakový závesný zvislí akumulačný, objem 80 l,</t>
  </si>
  <si>
    <t>-1691928195</t>
  </si>
  <si>
    <t>Penetrovanie jednonásobné jemnozrnných podkladov výšky do 3, 80 m</t>
  </si>
  <si>
    <t>-2023109572</t>
  </si>
  <si>
    <t>4,954*3,1*2</t>
  </si>
  <si>
    <t>4,79*3,1*2</t>
  </si>
  <si>
    <t>4,8*3,1*2</t>
  </si>
  <si>
    <t>9,358*3,1*2</t>
  </si>
  <si>
    <t>7,602*3,1*2</t>
  </si>
  <si>
    <t>4,75*3,1*2</t>
  </si>
  <si>
    <t>4,554*3,1*2</t>
  </si>
  <si>
    <t xml:space="preserve">Maľby vápenné základné dvojnásobné, ručne nanášané na jemnozrnný podklad výšky do 3, 80 m   </t>
  </si>
  <si>
    <t>-2073031643</t>
  </si>
  <si>
    <t>Pol36</t>
  </si>
  <si>
    <t>Kábel silový CYKY-J 5x16mm2</t>
  </si>
  <si>
    <t>-250269534</t>
  </si>
  <si>
    <t>Pol1</t>
  </si>
  <si>
    <t>256</t>
  </si>
  <si>
    <t>Pol37</t>
  </si>
  <si>
    <t>Kábel silový CYKY-J 5x4mm2</t>
  </si>
  <si>
    <t>-1910070142</t>
  </si>
  <si>
    <t>Pol2</t>
  </si>
  <si>
    <t>Pol38</t>
  </si>
  <si>
    <t>Kábel silový CYKY-J 5x1,5mm2</t>
  </si>
  <si>
    <t>1688817594</t>
  </si>
  <si>
    <t>Pol3</t>
  </si>
  <si>
    <t>Pol39</t>
  </si>
  <si>
    <t>Kábel silový CYKY-J 3x2,5mm2</t>
  </si>
  <si>
    <t>-963628148</t>
  </si>
  <si>
    <t>Pol4</t>
  </si>
  <si>
    <t>Pol40</t>
  </si>
  <si>
    <t>Kábel silový CYKY-J 3x1,5mm2</t>
  </si>
  <si>
    <t>-1164061832</t>
  </si>
  <si>
    <t>Pol5</t>
  </si>
  <si>
    <t>Pol41</t>
  </si>
  <si>
    <t>Kábel silový CYKY-O 2x1,5mm2</t>
  </si>
  <si>
    <t>1197404151</t>
  </si>
  <si>
    <t>Pol6</t>
  </si>
  <si>
    <t>Pol42</t>
  </si>
  <si>
    <t>Kábel silový CXKH-R-J 3x1,5mm2</t>
  </si>
  <si>
    <t>1028396260</t>
  </si>
  <si>
    <t>Pol7</t>
  </si>
  <si>
    <t>Pol43</t>
  </si>
  <si>
    <t>Vodič CY 6mm2 ZŽ</t>
  </si>
  <si>
    <t>-1479956643</t>
  </si>
  <si>
    <t>Pol8</t>
  </si>
  <si>
    <t>Pol44</t>
  </si>
  <si>
    <t>Trubka FXP 16</t>
  </si>
  <si>
    <t>481029703</t>
  </si>
  <si>
    <t>Pol9</t>
  </si>
  <si>
    <t>Pol45</t>
  </si>
  <si>
    <t>Lišta elektroinštalačná plastová</t>
  </si>
  <si>
    <t>-1920964813</t>
  </si>
  <si>
    <t>Pol10</t>
  </si>
  <si>
    <t>Pol46</t>
  </si>
  <si>
    <t>Zásuvka 230V</t>
  </si>
  <si>
    <t>994193065</t>
  </si>
  <si>
    <t>Pol11</t>
  </si>
  <si>
    <t>Pol47</t>
  </si>
  <si>
    <t>Vývod pre napojenie zariadení</t>
  </si>
  <si>
    <t>-907533739</t>
  </si>
  <si>
    <t>Pol12</t>
  </si>
  <si>
    <t>Pol48</t>
  </si>
  <si>
    <t>Spínač zapustený rad. 1</t>
  </si>
  <si>
    <t>1216737592</t>
  </si>
  <si>
    <t>Pol13</t>
  </si>
  <si>
    <t>Pol49</t>
  </si>
  <si>
    <t>Prepínač zapustený rad. 5</t>
  </si>
  <si>
    <t>-1967769171</t>
  </si>
  <si>
    <t>Pol14</t>
  </si>
  <si>
    <t>Pol50</t>
  </si>
  <si>
    <t>Prepínač zapustený rad. 6</t>
  </si>
  <si>
    <t>1495830580</t>
  </si>
  <si>
    <t>Pol15</t>
  </si>
  <si>
    <t>Pol51</t>
  </si>
  <si>
    <t>Tlačídlo zapustené</t>
  </si>
  <si>
    <t>-505525395</t>
  </si>
  <si>
    <t>Pol16</t>
  </si>
  <si>
    <t>Pol52</t>
  </si>
  <si>
    <t>Hlavná uzemňovacia svorka</t>
  </si>
  <si>
    <t>67448663</t>
  </si>
  <si>
    <t>Pol17</t>
  </si>
  <si>
    <t>Pol53</t>
  </si>
  <si>
    <t>svietidlo stropné min. IP20 LED</t>
  </si>
  <si>
    <t>-1255463680</t>
  </si>
  <si>
    <t>Pol18</t>
  </si>
  <si>
    <t>Pol54</t>
  </si>
  <si>
    <t>svietidlo nástenné min. IP20 LED</t>
  </si>
  <si>
    <t>-150128817</t>
  </si>
  <si>
    <t>Pol19</t>
  </si>
  <si>
    <t>Pol55</t>
  </si>
  <si>
    <t>svietidlo nástenné min. IPx3 LED so senzorom</t>
  </si>
  <si>
    <t>598265250</t>
  </si>
  <si>
    <t>Pol20</t>
  </si>
  <si>
    <t>Pol56</t>
  </si>
  <si>
    <t>svietidlo lineárne LED panel 0,6x0,6</t>
  </si>
  <si>
    <t>949767623</t>
  </si>
  <si>
    <t>Pol21</t>
  </si>
  <si>
    <t>Pol57</t>
  </si>
  <si>
    <t>svietidlo lineárne LED panel 1,2x0,6</t>
  </si>
  <si>
    <t>535307398</t>
  </si>
  <si>
    <t>Pol22</t>
  </si>
  <si>
    <t>Pol58</t>
  </si>
  <si>
    <t>Svietidlo núdzové s piktogramom</t>
  </si>
  <si>
    <t>-180945294</t>
  </si>
  <si>
    <t>Pol23</t>
  </si>
  <si>
    <t>Pol76</t>
  </si>
  <si>
    <t>Svietidlo LED lineár IP65, min.1750lm, 4000K, 15x50°, sklo, hliník</t>
  </si>
  <si>
    <t>249402494</t>
  </si>
  <si>
    <t>Pol71</t>
  </si>
  <si>
    <t>133078383</t>
  </si>
  <si>
    <t>Pol77</t>
  </si>
  <si>
    <t>Svietidlo LED lineár IP65, min.863lm, 4000K, 40x16°, sklo, hliník</t>
  </si>
  <si>
    <t>-1749196627</t>
  </si>
  <si>
    <t>Pol72</t>
  </si>
  <si>
    <t>-706134511</t>
  </si>
  <si>
    <t>Pol78</t>
  </si>
  <si>
    <t>Svietidlo LED lineár IP65, min.2588lm,  4000K, 40x9°, sklo, hliník</t>
  </si>
  <si>
    <t>-1637610625</t>
  </si>
  <si>
    <t>Pol73</t>
  </si>
  <si>
    <t>-1073055916</t>
  </si>
  <si>
    <t>Pol74</t>
  </si>
  <si>
    <t>Transformátor pre napojenie LED svetla fasády</t>
  </si>
  <si>
    <t>2127064363</t>
  </si>
  <si>
    <t>Pol79</t>
  </si>
  <si>
    <t>-626366175</t>
  </si>
  <si>
    <t>Pol59</t>
  </si>
  <si>
    <t>Úprava rozvádzača HR</t>
  </si>
  <si>
    <t>922981555</t>
  </si>
  <si>
    <t>Pol24</t>
  </si>
  <si>
    <t>Pol60</t>
  </si>
  <si>
    <t>Rozvádzač R</t>
  </si>
  <si>
    <t>926905310</t>
  </si>
  <si>
    <t>Pol25</t>
  </si>
  <si>
    <t>Pol61</t>
  </si>
  <si>
    <t>úprava pôvodného rozvádzača</t>
  </si>
  <si>
    <t>1891596778</t>
  </si>
  <si>
    <t>Pol26</t>
  </si>
  <si>
    <t>Pol62</t>
  </si>
  <si>
    <t>Revízia zariadenia</t>
  </si>
  <si>
    <t>hod</t>
  </si>
  <si>
    <t>-1832671073</t>
  </si>
  <si>
    <t>Pol63</t>
  </si>
  <si>
    <t>Drobné stavebné úpravy</t>
  </si>
  <si>
    <t>678830874</t>
  </si>
  <si>
    <t>Pol63a</t>
  </si>
  <si>
    <t>Demontáž pôvodnej elektroinštalácie</t>
  </si>
  <si>
    <t>714374563</t>
  </si>
  <si>
    <t>Pol64</t>
  </si>
  <si>
    <t>Frézovanie, sekanie, vyspravenie</t>
  </si>
  <si>
    <t>1131715648</t>
  </si>
  <si>
    <t>Pol65</t>
  </si>
  <si>
    <t>Zapojenie inšt. a ukončenie káblov</t>
  </si>
  <si>
    <t>-1487733498</t>
  </si>
  <si>
    <t>Pol66</t>
  </si>
  <si>
    <t>Prepojenie inštalácie</t>
  </si>
  <si>
    <t>-204607683</t>
  </si>
  <si>
    <t>Pol67</t>
  </si>
  <si>
    <t>Pomocné a nevyšpecifikované práce</t>
  </si>
  <si>
    <t>516184711</t>
  </si>
  <si>
    <t>Pol68</t>
  </si>
  <si>
    <t>Pripojenie vodičov pospájania a uzemnenia</t>
  </si>
  <si>
    <t>1763893632</t>
  </si>
  <si>
    <t>Pol34</t>
  </si>
  <si>
    <t>Podružný materiál</t>
  </si>
  <si>
    <t>Pol70</t>
  </si>
  <si>
    <t>Pomocné a podružné výkony</t>
  </si>
  <si>
    <t>-2141405621</t>
  </si>
  <si>
    <t>04.3 - Ostatné - Bleskozvod</t>
  </si>
  <si>
    <t xml:space="preserve">    D1 - Bleskozvod</t>
  </si>
  <si>
    <t xml:space="preserve">    D3 - Ostatné</t>
  </si>
  <si>
    <t>Pol91</t>
  </si>
  <si>
    <t>Podpera vedenia HR PV</t>
  </si>
  <si>
    <t>1433196365</t>
  </si>
  <si>
    <t>Pol80</t>
  </si>
  <si>
    <t>Pol92</t>
  </si>
  <si>
    <t>Okapová svorka HR SO</t>
  </si>
  <si>
    <t>-2039057879</t>
  </si>
  <si>
    <t>Pol81</t>
  </si>
  <si>
    <t>Pol93</t>
  </si>
  <si>
    <t>Vodič FeZn 8 /1m=0,4kg</t>
  </si>
  <si>
    <t>-20599135</t>
  </si>
  <si>
    <t>Pol82</t>
  </si>
  <si>
    <t>Pol94</t>
  </si>
  <si>
    <t>Vodič FeZn 30/4 /1m=0,952kg</t>
  </si>
  <si>
    <t>1412400991</t>
  </si>
  <si>
    <t>Pol83</t>
  </si>
  <si>
    <t>Pol95</t>
  </si>
  <si>
    <t>Odbočná spojovacia svorka HR SR</t>
  </si>
  <si>
    <t>104582516</t>
  </si>
  <si>
    <t>Pol84</t>
  </si>
  <si>
    <t>Pol96</t>
  </si>
  <si>
    <t>Skúšobná svorka HR SZ</t>
  </si>
  <si>
    <t>-1358462054</t>
  </si>
  <si>
    <t>Pol85</t>
  </si>
  <si>
    <t>Pol97</t>
  </si>
  <si>
    <t>Uzemňovacia svorka HR SR03</t>
  </si>
  <si>
    <t>1611291054</t>
  </si>
  <si>
    <t>Pol86</t>
  </si>
  <si>
    <t>Pol98</t>
  </si>
  <si>
    <t>Pripájacia svorka kovových súčastí HR SP1</t>
  </si>
  <si>
    <t>417471102</t>
  </si>
  <si>
    <t>Pol87</t>
  </si>
  <si>
    <t>Pol99</t>
  </si>
  <si>
    <t>Spojovacia svorka HR SS</t>
  </si>
  <si>
    <t>-1011378666</t>
  </si>
  <si>
    <t>Pol88</t>
  </si>
  <si>
    <t>Pol100</t>
  </si>
  <si>
    <t>Inštalačná krabica KO 125</t>
  </si>
  <si>
    <t>805321855</t>
  </si>
  <si>
    <t>Pol89</t>
  </si>
  <si>
    <t>Pol101</t>
  </si>
  <si>
    <t>Trubka netrieštivá samozhášavá FXP 25</t>
  </si>
  <si>
    <t>192948186</t>
  </si>
  <si>
    <t>Pol90</t>
  </si>
  <si>
    <t>Pol27</t>
  </si>
  <si>
    <t>Pol28</t>
  </si>
  <si>
    <t>Pol31</t>
  </si>
  <si>
    <t>Pol32</t>
  </si>
  <si>
    <t>Pol33</t>
  </si>
  <si>
    <t>Pol69</t>
  </si>
  <si>
    <t>Pol35</t>
  </si>
  <si>
    <t>01 - Ostatné</t>
  </si>
  <si>
    <t>9990104</t>
  </si>
  <si>
    <t xml:space="preserve">Montáž schodiskovej plošiny </t>
  </si>
  <si>
    <t>-219413274</t>
  </si>
  <si>
    <t>5530101</t>
  </si>
  <si>
    <t>Šikmá schodisková plošina model LOGIC alebo ekvivalent</t>
  </si>
  <si>
    <t>-1337046473</t>
  </si>
  <si>
    <t>9990105</t>
  </si>
  <si>
    <t>Montáž nájazdových rámp prenosných</t>
  </si>
  <si>
    <t>-1937708251</t>
  </si>
  <si>
    <t>5530102</t>
  </si>
  <si>
    <t>Nájazdová rampa prenosná dĺžky 2m -  pár</t>
  </si>
  <si>
    <t>1171242544</t>
  </si>
  <si>
    <t>NO - SO 01.2 Neoprávnené práce</t>
  </si>
  <si>
    <t>SO 01.2 Neoprávnené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</si>
</sst>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166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38" fillId="4" borderId="25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27" fillId="6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/>
    <xf numFmtId="4" fontId="35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4" fontId="27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8"/>
  <sheetViews>
    <sheetView showGridLines="0" workbookViewId="0">
      <pane ySplit="1" topLeftCell="A99" activePane="bottomLeft" state="frozen"/>
      <selection pane="bottomLeft" activeCell="BG10" sqref="BG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1:73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R2" s="263" t="s">
        <v>8</v>
      </c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23" t="s">
        <v>9</v>
      </c>
      <c r="BT2" s="23" t="s">
        <v>10</v>
      </c>
    </row>
    <row r="3" spans="1:73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10</v>
      </c>
    </row>
    <row r="4" spans="1:73" ht="36.950000000000003" customHeight="1">
      <c r="B4" s="27"/>
      <c r="C4" s="221" t="s">
        <v>11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8"/>
      <c r="AS4" s="22"/>
      <c r="BE4" s="29"/>
      <c r="BS4" s="23" t="s">
        <v>13</v>
      </c>
    </row>
    <row r="5" spans="1:73" ht="14.45" customHeight="1">
      <c r="B5" s="27"/>
      <c r="C5" s="30"/>
      <c r="D5" s="31" t="s">
        <v>14</v>
      </c>
      <c r="E5" s="30"/>
      <c r="F5" s="30"/>
      <c r="G5" s="30"/>
      <c r="H5" s="30"/>
      <c r="I5" s="30"/>
      <c r="J5" s="30"/>
      <c r="K5" s="225" t="s">
        <v>15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30"/>
      <c r="AQ5" s="28"/>
      <c r="BE5" s="223"/>
      <c r="BS5" s="23" t="s">
        <v>9</v>
      </c>
    </row>
    <row r="6" spans="1:73" ht="36.950000000000003" customHeight="1">
      <c r="B6" s="27"/>
      <c r="C6" s="30"/>
      <c r="D6" s="33" t="s">
        <v>16</v>
      </c>
      <c r="E6" s="30"/>
      <c r="F6" s="30"/>
      <c r="G6" s="30"/>
      <c r="H6" s="30"/>
      <c r="I6" s="30"/>
      <c r="J6" s="30"/>
      <c r="K6" s="22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30"/>
      <c r="AQ6" s="28"/>
      <c r="BE6" s="224"/>
      <c r="BS6" s="23" t="s">
        <v>9</v>
      </c>
    </row>
    <row r="7" spans="1:73" ht="14.45" customHeight="1">
      <c r="B7" s="27"/>
      <c r="C7" s="30"/>
      <c r="D7" s="34" t="s">
        <v>18</v>
      </c>
      <c r="E7" s="30"/>
      <c r="F7" s="30"/>
      <c r="G7" s="30"/>
      <c r="H7" s="30"/>
      <c r="I7" s="30"/>
      <c r="J7" s="30"/>
      <c r="K7" s="32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19</v>
      </c>
      <c r="AL7" s="30"/>
      <c r="AM7" s="30"/>
      <c r="AN7" s="32" t="s">
        <v>5</v>
      </c>
      <c r="AO7" s="30"/>
      <c r="AP7" s="30"/>
      <c r="AQ7" s="28"/>
      <c r="BE7" s="224"/>
      <c r="BS7" s="23" t="s">
        <v>9</v>
      </c>
    </row>
    <row r="8" spans="1:73" ht="14.45" customHeight="1">
      <c r="B8" s="27"/>
      <c r="C8" s="30"/>
      <c r="D8" s="34" t="s">
        <v>20</v>
      </c>
      <c r="E8" s="30"/>
      <c r="F8" s="30"/>
      <c r="G8" s="30"/>
      <c r="H8" s="30"/>
      <c r="I8" s="30"/>
      <c r="J8" s="30"/>
      <c r="K8" s="32" t="s">
        <v>21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22</v>
      </c>
      <c r="AL8" s="30"/>
      <c r="AM8" s="30"/>
      <c r="AN8" s="35"/>
      <c r="AO8" s="30"/>
      <c r="AP8" s="30"/>
      <c r="AQ8" s="28"/>
      <c r="BE8" s="224"/>
      <c r="BS8" s="23" t="s">
        <v>9</v>
      </c>
    </row>
    <row r="9" spans="1:73" ht="14.45" customHeight="1">
      <c r="B9" s="27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224"/>
      <c r="BS9" s="23" t="s">
        <v>9</v>
      </c>
    </row>
    <row r="10" spans="1:73" ht="14.45" customHeight="1">
      <c r="B10" s="27"/>
      <c r="C10" s="30"/>
      <c r="D10" s="34" t="s">
        <v>23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24</v>
      </c>
      <c r="AL10" s="30"/>
      <c r="AM10" s="30"/>
      <c r="AN10" s="32" t="s">
        <v>5</v>
      </c>
      <c r="AO10" s="30"/>
      <c r="AP10" s="30"/>
      <c r="AQ10" s="28"/>
      <c r="BE10" s="224"/>
      <c r="BS10" s="23" t="s">
        <v>9</v>
      </c>
    </row>
    <row r="11" spans="1:73" ht="18.399999999999999" customHeight="1">
      <c r="B11" s="27"/>
      <c r="C11" s="30"/>
      <c r="D11" s="30"/>
      <c r="E11" s="32" t="s">
        <v>25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26</v>
      </c>
      <c r="AL11" s="30"/>
      <c r="AM11" s="30"/>
      <c r="AN11" s="32" t="s">
        <v>5</v>
      </c>
      <c r="AO11" s="30"/>
      <c r="AP11" s="30"/>
      <c r="AQ11" s="28"/>
      <c r="BE11" s="224"/>
      <c r="BS11" s="23" t="s">
        <v>9</v>
      </c>
    </row>
    <row r="12" spans="1:73" ht="6.95" customHeight="1"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224"/>
      <c r="BS12" s="23" t="s">
        <v>9</v>
      </c>
    </row>
    <row r="13" spans="1:73" ht="14.45" customHeight="1">
      <c r="B13" s="27"/>
      <c r="C13" s="30"/>
      <c r="D13" s="34" t="s">
        <v>27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24</v>
      </c>
      <c r="AL13" s="30"/>
      <c r="AM13" s="30"/>
      <c r="AN13" s="36" t="s">
        <v>28</v>
      </c>
      <c r="AO13" s="30"/>
      <c r="AP13" s="30"/>
      <c r="AQ13" s="28"/>
      <c r="BE13" s="224"/>
      <c r="BS13" s="23" t="s">
        <v>9</v>
      </c>
    </row>
    <row r="14" spans="1:73" ht="15">
      <c r="B14" s="27"/>
      <c r="C14" s="30"/>
      <c r="D14" s="30"/>
      <c r="E14" s="228" t="s">
        <v>28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34" t="s">
        <v>26</v>
      </c>
      <c r="AL14" s="30"/>
      <c r="AM14" s="30"/>
      <c r="AN14" s="36" t="s">
        <v>28</v>
      </c>
      <c r="AO14" s="30"/>
      <c r="AP14" s="30"/>
      <c r="AQ14" s="28"/>
      <c r="BE14" s="224"/>
      <c r="BS14" s="23" t="s">
        <v>9</v>
      </c>
    </row>
    <row r="15" spans="1:73" ht="6.95" customHeight="1"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224"/>
      <c r="BS15" s="23" t="s">
        <v>6</v>
      </c>
    </row>
    <row r="16" spans="1:73" ht="14.45" customHeight="1">
      <c r="B16" s="27"/>
      <c r="C16" s="30"/>
      <c r="D16" s="34" t="s">
        <v>29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24</v>
      </c>
      <c r="AL16" s="30"/>
      <c r="AM16" s="30"/>
      <c r="AN16" s="32" t="s">
        <v>5</v>
      </c>
      <c r="AO16" s="30"/>
      <c r="AP16" s="30"/>
      <c r="AQ16" s="28"/>
      <c r="BE16" s="224"/>
      <c r="BS16" s="23" t="s">
        <v>6</v>
      </c>
    </row>
    <row r="17" spans="2:71" ht="18.399999999999999" customHeight="1">
      <c r="B17" s="27"/>
      <c r="C17" s="30"/>
      <c r="D17" s="30"/>
      <c r="E17" s="32" t="s">
        <v>30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26</v>
      </c>
      <c r="AL17" s="30"/>
      <c r="AM17" s="30"/>
      <c r="AN17" s="32" t="s">
        <v>5</v>
      </c>
      <c r="AO17" s="30"/>
      <c r="AP17" s="30"/>
      <c r="AQ17" s="28"/>
      <c r="BE17" s="224"/>
      <c r="BS17" s="23" t="s">
        <v>31</v>
      </c>
    </row>
    <row r="18" spans="2:71" ht="6.95" customHeight="1">
      <c r="B18" s="2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224"/>
      <c r="BS18" s="23" t="s">
        <v>9</v>
      </c>
    </row>
    <row r="19" spans="2:71" ht="14.45" customHeight="1">
      <c r="B19" s="27"/>
      <c r="C19" s="30"/>
      <c r="D19" s="34" t="s">
        <v>32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24</v>
      </c>
      <c r="AL19" s="30"/>
      <c r="AM19" s="30"/>
      <c r="AN19" s="32" t="s">
        <v>5</v>
      </c>
      <c r="AO19" s="30"/>
      <c r="AP19" s="30"/>
      <c r="AQ19" s="28"/>
      <c r="BE19" s="224"/>
      <c r="BS19" s="23" t="s">
        <v>9</v>
      </c>
    </row>
    <row r="20" spans="2:71" ht="18.399999999999999" customHeight="1">
      <c r="B20" s="27"/>
      <c r="C20" s="30"/>
      <c r="D20" s="30"/>
      <c r="E20" s="32" t="s">
        <v>33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26</v>
      </c>
      <c r="AL20" s="30"/>
      <c r="AM20" s="30"/>
      <c r="AN20" s="32" t="s">
        <v>5</v>
      </c>
      <c r="AO20" s="30"/>
      <c r="AP20" s="30"/>
      <c r="AQ20" s="28"/>
      <c r="BE20" s="224"/>
    </row>
    <row r="21" spans="2:71" ht="6.95" customHeight="1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224"/>
    </row>
    <row r="22" spans="2:71" ht="15">
      <c r="B22" s="27"/>
      <c r="C22" s="30"/>
      <c r="D22" s="34" t="s">
        <v>34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224"/>
    </row>
    <row r="23" spans="2:71" ht="16.5" customHeight="1">
      <c r="B23" s="27"/>
      <c r="C23" s="30"/>
      <c r="D23" s="30"/>
      <c r="E23" s="230" t="s">
        <v>5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30"/>
      <c r="AP23" s="30"/>
      <c r="AQ23" s="28"/>
      <c r="BE23" s="224"/>
    </row>
    <row r="24" spans="2:71" ht="6.95" customHeight="1">
      <c r="B24" s="2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224"/>
    </row>
    <row r="25" spans="2:71" ht="6.95" customHeight="1">
      <c r="B25" s="27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8"/>
      <c r="BE25" s="224"/>
    </row>
    <row r="26" spans="2:71" ht="14.45" customHeight="1">
      <c r="B26" s="27"/>
      <c r="C26" s="30"/>
      <c r="D26" s="38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31"/>
      <c r="AL26" s="226"/>
      <c r="AM26" s="226"/>
      <c r="AN26" s="226"/>
      <c r="AO26" s="226"/>
      <c r="AP26" s="30"/>
      <c r="AQ26" s="28"/>
      <c r="BE26" s="224"/>
    </row>
    <row r="27" spans="2:71" ht="14.45" customHeight="1">
      <c r="B27" s="27"/>
      <c r="C27" s="30"/>
      <c r="D27" s="38" t="s">
        <v>36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31"/>
      <c r="AL27" s="231"/>
      <c r="AM27" s="231"/>
      <c r="AN27" s="231"/>
      <c r="AO27" s="231"/>
      <c r="AP27" s="30"/>
      <c r="AQ27" s="28"/>
      <c r="BE27" s="224"/>
    </row>
    <row r="28" spans="2:71" s="1" customFormat="1" ht="6.9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BE28" s="224"/>
    </row>
    <row r="29" spans="2:71" s="1" customFormat="1" ht="25.9" customHeight="1">
      <c r="B29" s="39"/>
      <c r="C29" s="40"/>
      <c r="D29" s="42" t="s">
        <v>37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232"/>
      <c r="AL29" s="233"/>
      <c r="AM29" s="233"/>
      <c r="AN29" s="233"/>
      <c r="AO29" s="233"/>
      <c r="AP29" s="40"/>
      <c r="AQ29" s="41"/>
      <c r="BE29" s="224"/>
    </row>
    <row r="30" spans="2:71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BE30" s="224"/>
    </row>
    <row r="31" spans="2:71" s="2" customFormat="1" ht="14.45" customHeight="1">
      <c r="B31" s="44"/>
      <c r="C31" s="45"/>
      <c r="D31" s="46" t="s">
        <v>38</v>
      </c>
      <c r="E31" s="45"/>
      <c r="F31" s="46" t="s">
        <v>39</v>
      </c>
      <c r="G31" s="45"/>
      <c r="H31" s="45"/>
      <c r="I31" s="45"/>
      <c r="J31" s="45"/>
      <c r="K31" s="45"/>
      <c r="L31" s="234">
        <v>0.2</v>
      </c>
      <c r="M31" s="235"/>
      <c r="N31" s="235"/>
      <c r="O31" s="235"/>
      <c r="P31" s="45"/>
      <c r="Q31" s="45"/>
      <c r="R31" s="45"/>
      <c r="S31" s="45"/>
      <c r="T31" s="48" t="s">
        <v>40</v>
      </c>
      <c r="U31" s="45"/>
      <c r="V31" s="45"/>
      <c r="W31" s="236">
        <f>ROUND(AZ87+SUM(CD100:CD106),2)</f>
        <v>0</v>
      </c>
      <c r="X31" s="235"/>
      <c r="Y31" s="235"/>
      <c r="Z31" s="235"/>
      <c r="AA31" s="235"/>
      <c r="AB31" s="235"/>
      <c r="AC31" s="235"/>
      <c r="AD31" s="235"/>
      <c r="AE31" s="235"/>
      <c r="AF31" s="45"/>
      <c r="AG31" s="45"/>
      <c r="AH31" s="45"/>
      <c r="AI31" s="45"/>
      <c r="AJ31" s="45"/>
      <c r="AK31" s="236"/>
      <c r="AL31" s="235"/>
      <c r="AM31" s="235"/>
      <c r="AN31" s="235"/>
      <c r="AO31" s="235"/>
      <c r="AP31" s="45"/>
      <c r="AQ31" s="49"/>
      <c r="BE31" s="224"/>
    </row>
    <row r="32" spans="2:71" s="2" customFormat="1" ht="14.45" customHeight="1">
      <c r="B32" s="44"/>
      <c r="C32" s="45"/>
      <c r="D32" s="45"/>
      <c r="E32" s="45"/>
      <c r="F32" s="46" t="s">
        <v>41</v>
      </c>
      <c r="G32" s="45"/>
      <c r="H32" s="45"/>
      <c r="I32" s="45"/>
      <c r="J32" s="45"/>
      <c r="K32" s="45"/>
      <c r="L32" s="234">
        <v>0.2</v>
      </c>
      <c r="M32" s="235"/>
      <c r="N32" s="235"/>
      <c r="O32" s="235"/>
      <c r="P32" s="45"/>
      <c r="Q32" s="45"/>
      <c r="R32" s="45"/>
      <c r="S32" s="45"/>
      <c r="T32" s="48" t="s">
        <v>40</v>
      </c>
      <c r="U32" s="45"/>
      <c r="V32" s="45"/>
      <c r="W32" s="236">
        <f>ROUND(BA87+SUM(CE100:CE106),2)</f>
        <v>0</v>
      </c>
      <c r="X32" s="235"/>
      <c r="Y32" s="235"/>
      <c r="Z32" s="235"/>
      <c r="AA32" s="235"/>
      <c r="AB32" s="235"/>
      <c r="AC32" s="235"/>
      <c r="AD32" s="235"/>
      <c r="AE32" s="235"/>
      <c r="AF32" s="45"/>
      <c r="AG32" s="45"/>
      <c r="AH32" s="45"/>
      <c r="AI32" s="45"/>
      <c r="AJ32" s="45"/>
      <c r="AK32" s="236"/>
      <c r="AL32" s="235"/>
      <c r="AM32" s="235"/>
      <c r="AN32" s="235"/>
      <c r="AO32" s="235"/>
      <c r="AP32" s="45"/>
      <c r="AQ32" s="49"/>
      <c r="BE32" s="224"/>
    </row>
    <row r="33" spans="2:57" s="2" customFormat="1" ht="14.45" hidden="1" customHeight="1">
      <c r="B33" s="44"/>
      <c r="C33" s="45"/>
      <c r="D33" s="45"/>
      <c r="E33" s="45"/>
      <c r="F33" s="46" t="s">
        <v>42</v>
      </c>
      <c r="G33" s="45"/>
      <c r="H33" s="45"/>
      <c r="I33" s="45"/>
      <c r="J33" s="45"/>
      <c r="K33" s="45"/>
      <c r="L33" s="234">
        <v>0.2</v>
      </c>
      <c r="M33" s="235"/>
      <c r="N33" s="235"/>
      <c r="O33" s="235"/>
      <c r="P33" s="45"/>
      <c r="Q33" s="45"/>
      <c r="R33" s="45"/>
      <c r="S33" s="45"/>
      <c r="T33" s="48" t="s">
        <v>40</v>
      </c>
      <c r="U33" s="45"/>
      <c r="V33" s="45"/>
      <c r="W33" s="236">
        <f>ROUND(BB87+SUM(CF100:CF106),2)</f>
        <v>0</v>
      </c>
      <c r="X33" s="235"/>
      <c r="Y33" s="235"/>
      <c r="Z33" s="235"/>
      <c r="AA33" s="235"/>
      <c r="AB33" s="235"/>
      <c r="AC33" s="235"/>
      <c r="AD33" s="235"/>
      <c r="AE33" s="235"/>
      <c r="AF33" s="45"/>
      <c r="AG33" s="45"/>
      <c r="AH33" s="45"/>
      <c r="AI33" s="45"/>
      <c r="AJ33" s="45"/>
      <c r="AK33" s="236"/>
      <c r="AL33" s="235"/>
      <c r="AM33" s="235"/>
      <c r="AN33" s="235"/>
      <c r="AO33" s="235"/>
      <c r="AP33" s="45"/>
      <c r="AQ33" s="49"/>
      <c r="BE33" s="224"/>
    </row>
    <row r="34" spans="2:57" s="2" customFormat="1" ht="14.45" hidden="1" customHeight="1">
      <c r="B34" s="44"/>
      <c r="C34" s="45"/>
      <c r="D34" s="45"/>
      <c r="E34" s="45"/>
      <c r="F34" s="46" t="s">
        <v>43</v>
      </c>
      <c r="G34" s="45"/>
      <c r="H34" s="45"/>
      <c r="I34" s="45"/>
      <c r="J34" s="45"/>
      <c r="K34" s="45"/>
      <c r="L34" s="234">
        <v>0.2</v>
      </c>
      <c r="M34" s="235"/>
      <c r="N34" s="235"/>
      <c r="O34" s="235"/>
      <c r="P34" s="45"/>
      <c r="Q34" s="45"/>
      <c r="R34" s="45"/>
      <c r="S34" s="45"/>
      <c r="T34" s="48" t="s">
        <v>40</v>
      </c>
      <c r="U34" s="45"/>
      <c r="V34" s="45"/>
      <c r="W34" s="236">
        <f>ROUND(BC87+SUM(CG100:CG106),2)</f>
        <v>0</v>
      </c>
      <c r="X34" s="235"/>
      <c r="Y34" s="235"/>
      <c r="Z34" s="235"/>
      <c r="AA34" s="235"/>
      <c r="AB34" s="235"/>
      <c r="AC34" s="235"/>
      <c r="AD34" s="235"/>
      <c r="AE34" s="235"/>
      <c r="AF34" s="45"/>
      <c r="AG34" s="45"/>
      <c r="AH34" s="45"/>
      <c r="AI34" s="45"/>
      <c r="AJ34" s="45"/>
      <c r="AK34" s="236"/>
      <c r="AL34" s="235"/>
      <c r="AM34" s="235"/>
      <c r="AN34" s="235"/>
      <c r="AO34" s="235"/>
      <c r="AP34" s="45"/>
      <c r="AQ34" s="49"/>
      <c r="BE34" s="224"/>
    </row>
    <row r="35" spans="2:57" s="2" customFormat="1" ht="14.45" hidden="1" customHeight="1">
      <c r="B35" s="44"/>
      <c r="C35" s="45"/>
      <c r="D35" s="45"/>
      <c r="E35" s="45"/>
      <c r="F35" s="46" t="s">
        <v>44</v>
      </c>
      <c r="G35" s="45"/>
      <c r="H35" s="45"/>
      <c r="I35" s="45"/>
      <c r="J35" s="45"/>
      <c r="K35" s="45"/>
      <c r="L35" s="234">
        <v>0</v>
      </c>
      <c r="M35" s="235"/>
      <c r="N35" s="235"/>
      <c r="O35" s="235"/>
      <c r="P35" s="45"/>
      <c r="Q35" s="45"/>
      <c r="R35" s="45"/>
      <c r="S35" s="45"/>
      <c r="T35" s="48" t="s">
        <v>40</v>
      </c>
      <c r="U35" s="45"/>
      <c r="V35" s="45"/>
      <c r="W35" s="236">
        <f>ROUND(BD87+SUM(CH100:CH106),2)</f>
        <v>0</v>
      </c>
      <c r="X35" s="235"/>
      <c r="Y35" s="235"/>
      <c r="Z35" s="235"/>
      <c r="AA35" s="235"/>
      <c r="AB35" s="235"/>
      <c r="AC35" s="235"/>
      <c r="AD35" s="235"/>
      <c r="AE35" s="235"/>
      <c r="AF35" s="45"/>
      <c r="AG35" s="45"/>
      <c r="AH35" s="45"/>
      <c r="AI35" s="45"/>
      <c r="AJ35" s="45"/>
      <c r="AK35" s="236"/>
      <c r="AL35" s="235"/>
      <c r="AM35" s="235"/>
      <c r="AN35" s="235"/>
      <c r="AO35" s="235"/>
      <c r="AP35" s="45"/>
      <c r="AQ35" s="49"/>
    </row>
    <row r="36" spans="2:57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</row>
    <row r="37" spans="2:57" s="1" customFormat="1" ht="25.9" customHeight="1">
      <c r="B37" s="39"/>
      <c r="C37" s="50"/>
      <c r="D37" s="51" t="s">
        <v>45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46</v>
      </c>
      <c r="U37" s="52"/>
      <c r="V37" s="52"/>
      <c r="W37" s="52"/>
      <c r="X37" s="237" t="s">
        <v>47</v>
      </c>
      <c r="Y37" s="238"/>
      <c r="Z37" s="238"/>
      <c r="AA37" s="238"/>
      <c r="AB37" s="238"/>
      <c r="AC37" s="52"/>
      <c r="AD37" s="52"/>
      <c r="AE37" s="52"/>
      <c r="AF37" s="52"/>
      <c r="AG37" s="52"/>
      <c r="AH37" s="52"/>
      <c r="AI37" s="52"/>
      <c r="AJ37" s="52"/>
      <c r="AK37" s="239"/>
      <c r="AL37" s="238"/>
      <c r="AM37" s="238"/>
      <c r="AN37" s="238"/>
      <c r="AO37" s="240"/>
      <c r="AP37" s="50"/>
      <c r="AQ37" s="41"/>
    </row>
    <row r="38" spans="2:57" s="1" customFormat="1" ht="14.4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</row>
    <row r="39" spans="2:57">
      <c r="B39" s="27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 spans="2:57">
      <c r="B40" s="27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 spans="2:57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 spans="2:57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 spans="2:57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 spans="2:57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 spans="2:57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 spans="2:57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 spans="2:57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 spans="2:57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pans="2:43" s="1" customFormat="1" ht="15">
      <c r="B49" s="39"/>
      <c r="C49" s="40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0"/>
      <c r="AB49" s="40"/>
      <c r="AC49" s="54" t="s">
        <v>49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40"/>
      <c r="AQ49" s="41"/>
    </row>
    <row r="50" spans="2:43">
      <c r="B50" s="27"/>
      <c r="C50" s="30"/>
      <c r="D50" s="5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8"/>
      <c r="AA50" s="30"/>
      <c r="AB50" s="30"/>
      <c r="AC50" s="57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58"/>
      <c r="AP50" s="30"/>
      <c r="AQ50" s="28"/>
    </row>
    <row r="51" spans="2:43">
      <c r="B51" s="27"/>
      <c r="C51" s="30"/>
      <c r="D51" s="5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58"/>
      <c r="AA51" s="30"/>
      <c r="AB51" s="30"/>
      <c r="AC51" s="57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58"/>
      <c r="AP51" s="30"/>
      <c r="AQ51" s="28"/>
    </row>
    <row r="52" spans="2:43">
      <c r="B52" s="27"/>
      <c r="C52" s="30"/>
      <c r="D52" s="5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8"/>
      <c r="AA52" s="30"/>
      <c r="AB52" s="30"/>
      <c r="AC52" s="57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58"/>
      <c r="AP52" s="30"/>
      <c r="AQ52" s="28"/>
    </row>
    <row r="53" spans="2:43">
      <c r="B53" s="27"/>
      <c r="C53" s="30"/>
      <c r="D53" s="5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58"/>
      <c r="AA53" s="30"/>
      <c r="AB53" s="30"/>
      <c r="AC53" s="57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58"/>
      <c r="AP53" s="30"/>
      <c r="AQ53" s="28"/>
    </row>
    <row r="54" spans="2:43">
      <c r="B54" s="27"/>
      <c r="C54" s="30"/>
      <c r="D54" s="57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8"/>
      <c r="AA54" s="30"/>
      <c r="AB54" s="30"/>
      <c r="AC54" s="57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58"/>
      <c r="AP54" s="30"/>
      <c r="AQ54" s="28"/>
    </row>
    <row r="55" spans="2:43">
      <c r="B55" s="27"/>
      <c r="C55" s="30"/>
      <c r="D55" s="57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58"/>
      <c r="AA55" s="30"/>
      <c r="AB55" s="30"/>
      <c r="AC55" s="57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58"/>
      <c r="AP55" s="30"/>
      <c r="AQ55" s="28"/>
    </row>
    <row r="56" spans="2:43">
      <c r="B56" s="27"/>
      <c r="C56" s="30"/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58"/>
      <c r="AA56" s="30"/>
      <c r="AB56" s="30"/>
      <c r="AC56" s="57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58"/>
      <c r="AP56" s="30"/>
      <c r="AQ56" s="28"/>
    </row>
    <row r="57" spans="2:43">
      <c r="B57" s="27"/>
      <c r="C57" s="30"/>
      <c r="D57" s="57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58"/>
      <c r="AA57" s="30"/>
      <c r="AB57" s="30"/>
      <c r="AC57" s="5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58"/>
      <c r="AP57" s="30"/>
      <c r="AQ57" s="28"/>
    </row>
    <row r="58" spans="2:43" s="1" customFormat="1" ht="15">
      <c r="B58" s="39"/>
      <c r="C58" s="40"/>
      <c r="D58" s="59" t="s">
        <v>50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51</v>
      </c>
      <c r="S58" s="60"/>
      <c r="T58" s="60"/>
      <c r="U58" s="60"/>
      <c r="V58" s="60"/>
      <c r="W58" s="60"/>
      <c r="X58" s="60"/>
      <c r="Y58" s="60"/>
      <c r="Z58" s="62"/>
      <c r="AA58" s="40"/>
      <c r="AB58" s="40"/>
      <c r="AC58" s="59" t="s">
        <v>50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51</v>
      </c>
      <c r="AN58" s="60"/>
      <c r="AO58" s="62"/>
      <c r="AP58" s="40"/>
      <c r="AQ58" s="41"/>
    </row>
    <row r="59" spans="2:43">
      <c r="B59" s="27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pans="2:43" s="1" customFormat="1" ht="15">
      <c r="B60" s="39"/>
      <c r="C60" s="40"/>
      <c r="D60" s="54" t="s">
        <v>52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40"/>
      <c r="AB60" s="40"/>
      <c r="AC60" s="54" t="s">
        <v>53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40"/>
      <c r="AQ60" s="41"/>
    </row>
    <row r="61" spans="2:43">
      <c r="B61" s="27"/>
      <c r="C61" s="30"/>
      <c r="D61" s="57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58"/>
      <c r="AA61" s="30"/>
      <c r="AB61" s="30"/>
      <c r="AC61" s="57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58"/>
      <c r="AP61" s="30"/>
      <c r="AQ61" s="28"/>
    </row>
    <row r="62" spans="2:43">
      <c r="B62" s="27"/>
      <c r="C62" s="30"/>
      <c r="D62" s="5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58"/>
      <c r="AA62" s="30"/>
      <c r="AB62" s="30"/>
      <c r="AC62" s="57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58"/>
      <c r="AP62" s="30"/>
      <c r="AQ62" s="28"/>
    </row>
    <row r="63" spans="2:43">
      <c r="B63" s="27"/>
      <c r="C63" s="30"/>
      <c r="D63" s="5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8"/>
      <c r="AA63" s="30"/>
      <c r="AB63" s="30"/>
      <c r="AC63" s="57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58"/>
      <c r="AP63" s="30"/>
      <c r="AQ63" s="28"/>
    </row>
    <row r="64" spans="2:43">
      <c r="B64" s="27"/>
      <c r="C64" s="30"/>
      <c r="D64" s="5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8"/>
      <c r="AA64" s="30"/>
      <c r="AB64" s="30"/>
      <c r="AC64" s="57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58"/>
      <c r="AP64" s="30"/>
      <c r="AQ64" s="28"/>
    </row>
    <row r="65" spans="2:43">
      <c r="B65" s="27"/>
      <c r="C65" s="30"/>
      <c r="D65" s="5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58"/>
      <c r="AA65" s="30"/>
      <c r="AB65" s="30"/>
      <c r="AC65" s="57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58"/>
      <c r="AP65" s="30"/>
      <c r="AQ65" s="28"/>
    </row>
    <row r="66" spans="2:43">
      <c r="B66" s="27"/>
      <c r="C66" s="30"/>
      <c r="D66" s="5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58"/>
      <c r="AA66" s="30"/>
      <c r="AB66" s="30"/>
      <c r="AC66" s="57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58"/>
      <c r="AP66" s="30"/>
      <c r="AQ66" s="28"/>
    </row>
    <row r="67" spans="2:43">
      <c r="B67" s="27"/>
      <c r="C67" s="30"/>
      <c r="D67" s="5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8"/>
      <c r="AA67" s="30"/>
      <c r="AB67" s="30"/>
      <c r="AC67" s="57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58"/>
      <c r="AP67" s="30"/>
      <c r="AQ67" s="28"/>
    </row>
    <row r="68" spans="2:43">
      <c r="B68" s="27"/>
      <c r="C68" s="30"/>
      <c r="D68" s="5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58"/>
      <c r="AA68" s="30"/>
      <c r="AB68" s="30"/>
      <c r="AC68" s="57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58"/>
      <c r="AP68" s="30"/>
      <c r="AQ68" s="28"/>
    </row>
    <row r="69" spans="2:43" s="1" customFormat="1" ht="15">
      <c r="B69" s="39"/>
      <c r="C69" s="40"/>
      <c r="D69" s="59" t="s">
        <v>50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51</v>
      </c>
      <c r="S69" s="60"/>
      <c r="T69" s="60"/>
      <c r="U69" s="60"/>
      <c r="V69" s="60"/>
      <c r="W69" s="60"/>
      <c r="X69" s="60"/>
      <c r="Y69" s="60"/>
      <c r="Z69" s="62"/>
      <c r="AA69" s="40"/>
      <c r="AB69" s="40"/>
      <c r="AC69" s="59" t="s">
        <v>50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51</v>
      </c>
      <c r="AN69" s="60"/>
      <c r="AO69" s="62"/>
      <c r="AP69" s="40"/>
      <c r="AQ69" s="41"/>
    </row>
    <row r="70" spans="2:43" s="1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</row>
    <row r="71" spans="2:43" s="1" customFormat="1" ht="6.9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1" customFormat="1" ht="36.950000000000003" customHeight="1">
      <c r="B76" s="39"/>
      <c r="C76" s="221" t="s">
        <v>54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41"/>
    </row>
    <row r="77" spans="2:43" s="3" customFormat="1" ht="14.45" customHeight="1">
      <c r="B77" s="69"/>
      <c r="C77" s="34" t="s">
        <v>14</v>
      </c>
      <c r="D77" s="70"/>
      <c r="E77" s="70"/>
      <c r="F77" s="70"/>
      <c r="G77" s="70"/>
      <c r="H77" s="70"/>
      <c r="I77" s="70"/>
      <c r="J77" s="70"/>
      <c r="K77" s="70"/>
      <c r="L77" s="70" t="str">
        <f>K5</f>
        <v>KAP18-01-1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pans="2:43" s="4" customFormat="1" ht="36.950000000000003" customHeight="1">
      <c r="B78" s="72"/>
      <c r="C78" s="73" t="s">
        <v>16</v>
      </c>
      <c r="D78" s="74"/>
      <c r="E78" s="74"/>
      <c r="F78" s="74"/>
      <c r="G78" s="74"/>
      <c r="H78" s="74"/>
      <c r="I78" s="74"/>
      <c r="J78" s="74"/>
      <c r="K78" s="74"/>
      <c r="L78" s="241" t="str">
        <f>K6</f>
        <v>Stará Ľubovňa OÚ, Rekonštrukcia a modernizácia objektu</v>
      </c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74"/>
      <c r="AQ78" s="75"/>
    </row>
    <row r="79" spans="2:43" s="1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</row>
    <row r="80" spans="2:43" s="1" customFormat="1" ht="15">
      <c r="B80" s="39"/>
      <c r="C80" s="34" t="s">
        <v>20</v>
      </c>
      <c r="D80" s="40"/>
      <c r="E80" s="40"/>
      <c r="F80" s="40"/>
      <c r="G80" s="40"/>
      <c r="H80" s="40"/>
      <c r="I80" s="40"/>
      <c r="J80" s="40"/>
      <c r="K80" s="40"/>
      <c r="L80" s="76" t="str">
        <f>IF(K8="","",K8)</f>
        <v>Stará Ľubovňa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34" t="s">
        <v>22</v>
      </c>
      <c r="AJ80" s="40"/>
      <c r="AK80" s="40"/>
      <c r="AL80" s="40"/>
      <c r="AM80" s="77"/>
      <c r="AN80" s="40"/>
      <c r="AO80" s="40"/>
      <c r="AP80" s="40"/>
      <c r="AQ80" s="41"/>
    </row>
    <row r="81" spans="1:76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</row>
    <row r="82" spans="1:76" s="1" customFormat="1" ht="15">
      <c r="B82" s="39"/>
      <c r="C82" s="34" t="s">
        <v>23</v>
      </c>
      <c r="D82" s="40"/>
      <c r="E82" s="40"/>
      <c r="F82" s="40"/>
      <c r="G82" s="40"/>
      <c r="H82" s="40"/>
      <c r="I82" s="40"/>
      <c r="J82" s="40"/>
      <c r="K82" s="40"/>
      <c r="L82" s="70" t="str">
        <f>IF(E11= "","",E11)</f>
        <v>Ministerstvo vnútra Slovenskej republiky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34" t="s">
        <v>29</v>
      </c>
      <c r="AJ82" s="40"/>
      <c r="AK82" s="40"/>
      <c r="AL82" s="40"/>
      <c r="AM82" s="243" t="str">
        <f>IF(E17="","",E17)</f>
        <v>KApAR, s.r.o., Prešov</v>
      </c>
      <c r="AN82" s="243"/>
      <c r="AO82" s="243"/>
      <c r="AP82" s="243"/>
      <c r="AQ82" s="41"/>
      <c r="AS82" s="244" t="s">
        <v>55</v>
      </c>
      <c r="AT82" s="245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1:76" s="1" customFormat="1" ht="15">
      <c r="B83" s="39"/>
      <c r="C83" s="34" t="s">
        <v>27</v>
      </c>
      <c r="D83" s="40"/>
      <c r="E83" s="40"/>
      <c r="F83" s="40"/>
      <c r="G83" s="40"/>
      <c r="H83" s="40"/>
      <c r="I83" s="40"/>
      <c r="J83" s="40"/>
      <c r="K83" s="40"/>
      <c r="L83" s="70" t="str">
        <f>IF(E14= "Vyplň údaj","",E14)</f>
        <v/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34" t="s">
        <v>32</v>
      </c>
      <c r="AJ83" s="40"/>
      <c r="AK83" s="40"/>
      <c r="AL83" s="40"/>
      <c r="AM83" s="243" t="str">
        <f>IF(E20="","",E20)</f>
        <v xml:space="preserve"> </v>
      </c>
      <c r="AN83" s="243"/>
      <c r="AO83" s="243"/>
      <c r="AP83" s="243"/>
      <c r="AQ83" s="41"/>
      <c r="AS83" s="246"/>
      <c r="AT83" s="247"/>
      <c r="AU83" s="40"/>
      <c r="AV83" s="40"/>
      <c r="AW83" s="40"/>
      <c r="AX83" s="40"/>
      <c r="AY83" s="40"/>
      <c r="AZ83" s="40"/>
      <c r="BA83" s="40"/>
      <c r="BB83" s="40"/>
      <c r="BC83" s="40"/>
      <c r="BD83" s="78"/>
    </row>
    <row r="84" spans="1:76" s="1" customFormat="1" ht="10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S84" s="246"/>
      <c r="AT84" s="247"/>
      <c r="AU84" s="40"/>
      <c r="AV84" s="40"/>
      <c r="AW84" s="40"/>
      <c r="AX84" s="40"/>
      <c r="AY84" s="40"/>
      <c r="AZ84" s="40"/>
      <c r="BA84" s="40"/>
      <c r="BB84" s="40"/>
      <c r="BC84" s="40"/>
      <c r="BD84" s="78"/>
    </row>
    <row r="85" spans="1:76" s="1" customFormat="1" ht="29.25" customHeight="1">
      <c r="B85" s="39"/>
      <c r="C85" s="248" t="s">
        <v>56</v>
      </c>
      <c r="D85" s="249"/>
      <c r="E85" s="249"/>
      <c r="F85" s="249"/>
      <c r="G85" s="249"/>
      <c r="H85" s="79"/>
      <c r="I85" s="250" t="s">
        <v>57</v>
      </c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50" t="s">
        <v>58</v>
      </c>
      <c r="AH85" s="249"/>
      <c r="AI85" s="249"/>
      <c r="AJ85" s="249"/>
      <c r="AK85" s="249"/>
      <c r="AL85" s="249"/>
      <c r="AM85" s="249"/>
      <c r="AN85" s="250" t="s">
        <v>59</v>
      </c>
      <c r="AO85" s="249"/>
      <c r="AP85" s="251"/>
      <c r="AQ85" s="41"/>
      <c r="AS85" s="80" t="s">
        <v>60</v>
      </c>
      <c r="AT85" s="81" t="s">
        <v>61</v>
      </c>
      <c r="AU85" s="81" t="s">
        <v>62</v>
      </c>
      <c r="AV85" s="81" t="s">
        <v>63</v>
      </c>
      <c r="AW85" s="81" t="s">
        <v>64</v>
      </c>
      <c r="AX85" s="81" t="s">
        <v>65</v>
      </c>
      <c r="AY85" s="81" t="s">
        <v>66</v>
      </c>
      <c r="AZ85" s="81" t="s">
        <v>67</v>
      </c>
      <c r="BA85" s="81" t="s">
        <v>68</v>
      </c>
      <c r="BB85" s="81" t="s">
        <v>69</v>
      </c>
      <c r="BC85" s="81" t="s">
        <v>70</v>
      </c>
      <c r="BD85" s="82" t="s">
        <v>71</v>
      </c>
    </row>
    <row r="86" spans="1:76" s="1" customFormat="1" ht="10.9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S86" s="83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1:76" s="4" customFormat="1" ht="32.450000000000003" customHeight="1">
      <c r="B87" s="72"/>
      <c r="C87" s="84" t="s">
        <v>72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56"/>
      <c r="AH87" s="256"/>
      <c r="AI87" s="256"/>
      <c r="AJ87" s="256"/>
      <c r="AK87" s="256"/>
      <c r="AL87" s="256"/>
      <c r="AM87" s="256"/>
      <c r="AN87" s="257"/>
      <c r="AO87" s="257"/>
      <c r="AP87" s="257"/>
      <c r="AQ87" s="75"/>
      <c r="AS87" s="86">
        <f>ROUND(AS88+AS96,2)</f>
        <v>0</v>
      </c>
      <c r="AT87" s="87">
        <f t="shared" ref="AT87:AT97" si="0">ROUND(SUM(AV87:AW87),2)</f>
        <v>0</v>
      </c>
      <c r="AU87" s="88">
        <f>ROUND(AU88+AU96,5)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ROUND(AZ88+AZ96,2)</f>
        <v>0</v>
      </c>
      <c r="BA87" s="87">
        <f>ROUND(BA88+BA96,2)</f>
        <v>0</v>
      </c>
      <c r="BB87" s="87">
        <f>ROUND(BB88+BB96,2)</f>
        <v>0</v>
      </c>
      <c r="BC87" s="87">
        <f>ROUND(BC88+BC96,2)</f>
        <v>0</v>
      </c>
      <c r="BD87" s="89">
        <f>ROUND(BD88+BD96,2)</f>
        <v>0</v>
      </c>
      <c r="BS87" s="90" t="s">
        <v>73</v>
      </c>
      <c r="BT87" s="90" t="s">
        <v>74</v>
      </c>
      <c r="BU87" s="91" t="s">
        <v>75</v>
      </c>
      <c r="BV87" s="90" t="s">
        <v>76</v>
      </c>
      <c r="BW87" s="90" t="s">
        <v>77</v>
      </c>
      <c r="BX87" s="90" t="s">
        <v>78</v>
      </c>
    </row>
    <row r="88" spans="1:76" s="5" customFormat="1" ht="16.5" customHeight="1">
      <c r="B88" s="92"/>
      <c r="C88" s="93"/>
      <c r="D88" s="255" t="s">
        <v>79</v>
      </c>
      <c r="E88" s="255"/>
      <c r="F88" s="255"/>
      <c r="G88" s="255"/>
      <c r="H88" s="255"/>
      <c r="I88" s="94"/>
      <c r="J88" s="255" t="s">
        <v>80</v>
      </c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4"/>
      <c r="AH88" s="253"/>
      <c r="AI88" s="253"/>
      <c r="AJ88" s="253"/>
      <c r="AK88" s="253"/>
      <c r="AL88" s="253"/>
      <c r="AM88" s="253"/>
      <c r="AN88" s="252"/>
      <c r="AO88" s="253"/>
      <c r="AP88" s="253"/>
      <c r="AQ88" s="95"/>
      <c r="AS88" s="96">
        <f>ROUND(SUM(AS89:AS95),2)</f>
        <v>0</v>
      </c>
      <c r="AT88" s="97">
        <f t="shared" si="0"/>
        <v>0</v>
      </c>
      <c r="AU88" s="98">
        <f>ROUND(SUM(AU89:AU95),5)</f>
        <v>0</v>
      </c>
      <c r="AV88" s="97">
        <f>ROUND(AZ88*L31,2)</f>
        <v>0</v>
      </c>
      <c r="AW88" s="97">
        <f>ROUND(BA88*L32,2)</f>
        <v>0</v>
      </c>
      <c r="AX88" s="97">
        <f>ROUND(BB88*L31,2)</f>
        <v>0</v>
      </c>
      <c r="AY88" s="97">
        <f>ROUND(BC88*L32,2)</f>
        <v>0</v>
      </c>
      <c r="AZ88" s="97">
        <f>ROUND(SUM(AZ89:AZ95),2)</f>
        <v>0</v>
      </c>
      <c r="BA88" s="97">
        <f>ROUND(SUM(BA89:BA95),2)</f>
        <v>0</v>
      </c>
      <c r="BB88" s="97">
        <f>ROUND(SUM(BB89:BB95),2)</f>
        <v>0</v>
      </c>
      <c r="BC88" s="97">
        <f>ROUND(SUM(BC89:BC95),2)</f>
        <v>0</v>
      </c>
      <c r="BD88" s="99">
        <f>ROUND(SUM(BD89:BD95),2)</f>
        <v>0</v>
      </c>
      <c r="BS88" s="100" t="s">
        <v>73</v>
      </c>
      <c r="BT88" s="100" t="s">
        <v>81</v>
      </c>
      <c r="BU88" s="100" t="s">
        <v>75</v>
      </c>
      <c r="BV88" s="100" t="s">
        <v>76</v>
      </c>
      <c r="BW88" s="100" t="s">
        <v>82</v>
      </c>
      <c r="BX88" s="100" t="s">
        <v>77</v>
      </c>
    </row>
    <row r="89" spans="1:76" s="6" customFormat="1" ht="16.5" customHeight="1">
      <c r="A89" s="101" t="s">
        <v>83</v>
      </c>
      <c r="B89" s="102"/>
      <c r="C89" s="103"/>
      <c r="D89" s="103"/>
      <c r="E89" s="260" t="s">
        <v>84</v>
      </c>
      <c r="F89" s="260"/>
      <c r="G89" s="260"/>
      <c r="H89" s="260"/>
      <c r="I89" s="260"/>
      <c r="J89" s="103"/>
      <c r="K89" s="260" t="s">
        <v>85</v>
      </c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58"/>
      <c r="AH89" s="259"/>
      <c r="AI89" s="259"/>
      <c r="AJ89" s="259"/>
      <c r="AK89" s="259"/>
      <c r="AL89" s="259"/>
      <c r="AM89" s="259"/>
      <c r="AN89" s="258"/>
      <c r="AO89" s="259"/>
      <c r="AP89" s="259"/>
      <c r="AQ89" s="104"/>
      <c r="AS89" s="105">
        <f>'01 - Zateplenie obvodovéh...'!M29</f>
        <v>0</v>
      </c>
      <c r="AT89" s="106">
        <f t="shared" si="0"/>
        <v>0</v>
      </c>
      <c r="AU89" s="107">
        <f>'01 - Zateplenie obvodovéh...'!W122</f>
        <v>0</v>
      </c>
      <c r="AV89" s="106">
        <f>'01 - Zateplenie obvodovéh...'!M33</f>
        <v>0</v>
      </c>
      <c r="AW89" s="106">
        <f>'01 - Zateplenie obvodovéh...'!M34</f>
        <v>0</v>
      </c>
      <c r="AX89" s="106">
        <f>'01 - Zateplenie obvodovéh...'!M35</f>
        <v>0</v>
      </c>
      <c r="AY89" s="106">
        <f>'01 - Zateplenie obvodovéh...'!M36</f>
        <v>0</v>
      </c>
      <c r="AZ89" s="106">
        <f>'01 - Zateplenie obvodovéh...'!H33</f>
        <v>0</v>
      </c>
      <c r="BA89" s="106">
        <f>'01 - Zateplenie obvodovéh...'!H34</f>
        <v>0</v>
      </c>
      <c r="BB89" s="106">
        <f>'01 - Zateplenie obvodovéh...'!H35</f>
        <v>0</v>
      </c>
      <c r="BC89" s="106">
        <f>'01 - Zateplenie obvodovéh...'!H36</f>
        <v>0</v>
      </c>
      <c r="BD89" s="108">
        <f>'01 - Zateplenie obvodovéh...'!H37</f>
        <v>0</v>
      </c>
      <c r="BT89" s="109" t="s">
        <v>86</v>
      </c>
      <c r="BV89" s="109" t="s">
        <v>76</v>
      </c>
      <c r="BW89" s="109" t="s">
        <v>87</v>
      </c>
      <c r="BX89" s="109" t="s">
        <v>82</v>
      </c>
    </row>
    <row r="90" spans="1:76" s="6" customFormat="1" ht="16.5" customHeight="1">
      <c r="A90" s="101" t="s">
        <v>83</v>
      </c>
      <c r="B90" s="102"/>
      <c r="C90" s="103"/>
      <c r="D90" s="103"/>
      <c r="E90" s="260" t="s">
        <v>88</v>
      </c>
      <c r="F90" s="260"/>
      <c r="G90" s="260"/>
      <c r="H90" s="260"/>
      <c r="I90" s="260"/>
      <c r="J90" s="103"/>
      <c r="K90" s="260" t="s">
        <v>89</v>
      </c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58"/>
      <c r="AH90" s="259"/>
      <c r="AI90" s="259"/>
      <c r="AJ90" s="259"/>
      <c r="AK90" s="259"/>
      <c r="AL90" s="259"/>
      <c r="AM90" s="259"/>
      <c r="AN90" s="258"/>
      <c r="AO90" s="259"/>
      <c r="AP90" s="259"/>
      <c r="AQ90" s="104"/>
      <c r="AS90" s="105">
        <f>'02 - Zateplenie strešného...'!M29</f>
        <v>0</v>
      </c>
      <c r="AT90" s="106">
        <f t="shared" si="0"/>
        <v>0</v>
      </c>
      <c r="AU90" s="107">
        <f>'02 - Zateplenie strešného...'!W121</f>
        <v>0</v>
      </c>
      <c r="AV90" s="106">
        <f>'02 - Zateplenie strešného...'!M33</f>
        <v>0</v>
      </c>
      <c r="AW90" s="106">
        <f>'02 - Zateplenie strešného...'!M34</f>
        <v>0</v>
      </c>
      <c r="AX90" s="106">
        <f>'02 - Zateplenie strešného...'!M35</f>
        <v>0</v>
      </c>
      <c r="AY90" s="106">
        <f>'02 - Zateplenie strešného...'!M36</f>
        <v>0</v>
      </c>
      <c r="AZ90" s="106">
        <f>'02 - Zateplenie strešného...'!H33</f>
        <v>0</v>
      </c>
      <c r="BA90" s="106">
        <f>'02 - Zateplenie strešného...'!H34</f>
        <v>0</v>
      </c>
      <c r="BB90" s="106">
        <f>'02 - Zateplenie strešného...'!H35</f>
        <v>0</v>
      </c>
      <c r="BC90" s="106">
        <f>'02 - Zateplenie strešného...'!H36</f>
        <v>0</v>
      </c>
      <c r="BD90" s="108">
        <f>'02 - Zateplenie strešného...'!H37</f>
        <v>0</v>
      </c>
      <c r="BT90" s="109" t="s">
        <v>86</v>
      </c>
      <c r="BV90" s="109" t="s">
        <v>76</v>
      </c>
      <c r="BW90" s="109" t="s">
        <v>90</v>
      </c>
      <c r="BX90" s="109" t="s">
        <v>82</v>
      </c>
    </row>
    <row r="91" spans="1:76" s="6" customFormat="1" ht="16.5" customHeight="1">
      <c r="A91" s="101" t="s">
        <v>83</v>
      </c>
      <c r="B91" s="102"/>
      <c r="C91" s="103"/>
      <c r="D91" s="103"/>
      <c r="E91" s="260" t="s">
        <v>91</v>
      </c>
      <c r="F91" s="260"/>
      <c r="G91" s="260"/>
      <c r="H91" s="260"/>
      <c r="I91" s="260"/>
      <c r="J91" s="103"/>
      <c r="K91" s="260" t="s">
        <v>92</v>
      </c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58"/>
      <c r="AH91" s="259"/>
      <c r="AI91" s="259"/>
      <c r="AJ91" s="259"/>
      <c r="AK91" s="259"/>
      <c r="AL91" s="259"/>
      <c r="AM91" s="259"/>
      <c r="AN91" s="258"/>
      <c r="AO91" s="259"/>
      <c r="AP91" s="259"/>
      <c r="AQ91" s="104"/>
      <c r="AS91" s="105">
        <f>'03 - Výmena otvorových ko...'!M29</f>
        <v>0</v>
      </c>
      <c r="AT91" s="106">
        <f t="shared" si="0"/>
        <v>0</v>
      </c>
      <c r="AU91" s="107">
        <f>'03 - Výmena otvorových ko...'!W126</f>
        <v>0</v>
      </c>
      <c r="AV91" s="106">
        <f>'03 - Výmena otvorových ko...'!M33</f>
        <v>0</v>
      </c>
      <c r="AW91" s="106">
        <f>'03 - Výmena otvorových ko...'!M34</f>
        <v>0</v>
      </c>
      <c r="AX91" s="106">
        <f>'03 - Výmena otvorových ko...'!M35</f>
        <v>0</v>
      </c>
      <c r="AY91" s="106">
        <f>'03 - Výmena otvorových ko...'!M36</f>
        <v>0</v>
      </c>
      <c r="AZ91" s="106">
        <f>'03 - Výmena otvorových ko...'!H33</f>
        <v>0</v>
      </c>
      <c r="BA91" s="106">
        <f>'03 - Výmena otvorových ko...'!H34</f>
        <v>0</v>
      </c>
      <c r="BB91" s="106">
        <f>'03 - Výmena otvorových ko...'!H35</f>
        <v>0</v>
      </c>
      <c r="BC91" s="106">
        <f>'03 - Výmena otvorových ko...'!H36</f>
        <v>0</v>
      </c>
      <c r="BD91" s="108">
        <f>'03 - Výmena otvorových ko...'!H37</f>
        <v>0</v>
      </c>
      <c r="BT91" s="109" t="s">
        <v>86</v>
      </c>
      <c r="BV91" s="109" t="s">
        <v>76</v>
      </c>
      <c r="BW91" s="109" t="s">
        <v>93</v>
      </c>
      <c r="BX91" s="109" t="s">
        <v>82</v>
      </c>
    </row>
    <row r="92" spans="1:76" s="6" customFormat="1" ht="16.5" customHeight="1">
      <c r="A92" s="101" t="s">
        <v>83</v>
      </c>
      <c r="B92" s="102"/>
      <c r="C92" s="103"/>
      <c r="D92" s="103"/>
      <c r="E92" s="260" t="s">
        <v>94</v>
      </c>
      <c r="F92" s="260"/>
      <c r="G92" s="260"/>
      <c r="H92" s="260"/>
      <c r="I92" s="260"/>
      <c r="J92" s="103"/>
      <c r="K92" s="260" t="s">
        <v>95</v>
      </c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58"/>
      <c r="AH92" s="259"/>
      <c r="AI92" s="259"/>
      <c r="AJ92" s="259"/>
      <c r="AK92" s="259"/>
      <c r="AL92" s="259"/>
      <c r="AM92" s="259"/>
      <c r="AN92" s="258"/>
      <c r="AO92" s="259"/>
      <c r="AP92" s="259"/>
      <c r="AQ92" s="104"/>
      <c r="AS92" s="105">
        <f>'04 - Ostatné'!M29</f>
        <v>0</v>
      </c>
      <c r="AT92" s="106">
        <f t="shared" si="0"/>
        <v>0</v>
      </c>
      <c r="AU92" s="107">
        <f>'04 - Ostatné'!W138</f>
        <v>0</v>
      </c>
      <c r="AV92" s="106">
        <f>'04 - Ostatné'!M33</f>
        <v>0</v>
      </c>
      <c r="AW92" s="106">
        <f>'04 - Ostatné'!M34</f>
        <v>0</v>
      </c>
      <c r="AX92" s="106">
        <f>'04 - Ostatné'!M35</f>
        <v>0</v>
      </c>
      <c r="AY92" s="106">
        <f>'04 - Ostatné'!M36</f>
        <v>0</v>
      </c>
      <c r="AZ92" s="106">
        <f>'04 - Ostatné'!H33</f>
        <v>0</v>
      </c>
      <c r="BA92" s="106">
        <f>'04 - Ostatné'!H34</f>
        <v>0</v>
      </c>
      <c r="BB92" s="106">
        <f>'04 - Ostatné'!H35</f>
        <v>0</v>
      </c>
      <c r="BC92" s="106">
        <f>'04 - Ostatné'!H36</f>
        <v>0</v>
      </c>
      <c r="BD92" s="108">
        <f>'04 - Ostatné'!H37</f>
        <v>0</v>
      </c>
      <c r="BT92" s="109" t="s">
        <v>86</v>
      </c>
      <c r="BV92" s="109" t="s">
        <v>76</v>
      </c>
      <c r="BW92" s="109" t="s">
        <v>96</v>
      </c>
      <c r="BX92" s="109" t="s">
        <v>82</v>
      </c>
    </row>
    <row r="93" spans="1:76" s="6" customFormat="1" ht="16.5" customHeight="1">
      <c r="A93" s="101" t="s">
        <v>83</v>
      </c>
      <c r="B93" s="102"/>
      <c r="C93" s="103"/>
      <c r="D93" s="103"/>
      <c r="E93" s="260" t="s">
        <v>97</v>
      </c>
      <c r="F93" s="260"/>
      <c r="G93" s="260"/>
      <c r="H93" s="260"/>
      <c r="I93" s="260"/>
      <c r="J93" s="103"/>
      <c r="K93" s="260" t="s">
        <v>98</v>
      </c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58"/>
      <c r="AH93" s="259"/>
      <c r="AI93" s="259"/>
      <c r="AJ93" s="259"/>
      <c r="AK93" s="259"/>
      <c r="AL93" s="259"/>
      <c r="AM93" s="259"/>
      <c r="AN93" s="258"/>
      <c r="AO93" s="259"/>
      <c r="AP93" s="259"/>
      <c r="AQ93" s="104"/>
      <c r="AS93" s="105">
        <f>'04.1 - Ostatné - Ústredné...'!M29</f>
        <v>0</v>
      </c>
      <c r="AT93" s="106">
        <f t="shared" si="0"/>
        <v>0</v>
      </c>
      <c r="AU93" s="107">
        <f>'04.1 - Ostatné - Ústredné...'!W129</f>
        <v>0</v>
      </c>
      <c r="AV93" s="106">
        <f>'04.1 - Ostatné - Ústredné...'!M33</f>
        <v>0</v>
      </c>
      <c r="AW93" s="106">
        <f>'04.1 - Ostatné - Ústredné...'!M34</f>
        <v>0</v>
      </c>
      <c r="AX93" s="106">
        <f>'04.1 - Ostatné - Ústredné...'!M35</f>
        <v>0</v>
      </c>
      <c r="AY93" s="106">
        <f>'04.1 - Ostatné - Ústredné...'!M36</f>
        <v>0</v>
      </c>
      <c r="AZ93" s="106">
        <f>'04.1 - Ostatné - Ústredné...'!H33</f>
        <v>0</v>
      </c>
      <c r="BA93" s="106">
        <f>'04.1 - Ostatné - Ústredné...'!H34</f>
        <v>0</v>
      </c>
      <c r="BB93" s="106">
        <f>'04.1 - Ostatné - Ústredné...'!H35</f>
        <v>0</v>
      </c>
      <c r="BC93" s="106">
        <f>'04.1 - Ostatné - Ústredné...'!H36</f>
        <v>0</v>
      </c>
      <c r="BD93" s="108">
        <f>'04.1 - Ostatné - Ústredné...'!H37</f>
        <v>0</v>
      </c>
      <c r="BT93" s="109" t="s">
        <v>86</v>
      </c>
      <c r="BV93" s="109" t="s">
        <v>76</v>
      </c>
      <c r="BW93" s="109" t="s">
        <v>99</v>
      </c>
      <c r="BX93" s="109" t="s">
        <v>82</v>
      </c>
    </row>
    <row r="94" spans="1:76" s="6" customFormat="1" ht="28.5" customHeight="1">
      <c r="A94" s="101" t="s">
        <v>83</v>
      </c>
      <c r="B94" s="102"/>
      <c r="C94" s="103"/>
      <c r="D94" s="103"/>
      <c r="E94" s="260" t="s">
        <v>100</v>
      </c>
      <c r="F94" s="260"/>
      <c r="G94" s="260"/>
      <c r="H94" s="260"/>
      <c r="I94" s="260"/>
      <c r="J94" s="103"/>
      <c r="K94" s="260" t="s">
        <v>101</v>
      </c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58"/>
      <c r="AH94" s="259"/>
      <c r="AI94" s="259"/>
      <c r="AJ94" s="259"/>
      <c r="AK94" s="259"/>
      <c r="AL94" s="259"/>
      <c r="AM94" s="259"/>
      <c r="AN94" s="258"/>
      <c r="AO94" s="259"/>
      <c r="AP94" s="259"/>
      <c r="AQ94" s="104"/>
      <c r="AS94" s="105">
        <f>'04.2 - Ostatné - Osvetlen...'!M29</f>
        <v>0</v>
      </c>
      <c r="AT94" s="106">
        <f t="shared" si="0"/>
        <v>0</v>
      </c>
      <c r="AU94" s="107">
        <f>'04.2 - Ostatné - Osvetlen...'!W128</f>
        <v>0</v>
      </c>
      <c r="AV94" s="106">
        <f>'04.2 - Ostatné - Osvetlen...'!M33</f>
        <v>0</v>
      </c>
      <c r="AW94" s="106">
        <f>'04.2 - Ostatné - Osvetlen...'!M34</f>
        <v>0</v>
      </c>
      <c r="AX94" s="106">
        <f>'04.2 - Ostatné - Osvetlen...'!M35</f>
        <v>0</v>
      </c>
      <c r="AY94" s="106">
        <f>'04.2 - Ostatné - Osvetlen...'!M36</f>
        <v>0</v>
      </c>
      <c r="AZ94" s="106">
        <f>'04.2 - Ostatné - Osvetlen...'!H33</f>
        <v>0</v>
      </c>
      <c r="BA94" s="106">
        <f>'04.2 - Ostatné - Osvetlen...'!H34</f>
        <v>0</v>
      </c>
      <c r="BB94" s="106">
        <f>'04.2 - Ostatné - Osvetlen...'!H35</f>
        <v>0</v>
      </c>
      <c r="BC94" s="106">
        <f>'04.2 - Ostatné - Osvetlen...'!H36</f>
        <v>0</v>
      </c>
      <c r="BD94" s="108">
        <f>'04.2 - Ostatné - Osvetlen...'!H37</f>
        <v>0</v>
      </c>
      <c r="BT94" s="109" t="s">
        <v>86</v>
      </c>
      <c r="BV94" s="109" t="s">
        <v>76</v>
      </c>
      <c r="BW94" s="109" t="s">
        <v>102</v>
      </c>
      <c r="BX94" s="109" t="s">
        <v>82</v>
      </c>
    </row>
    <row r="95" spans="1:76" s="6" customFormat="1" ht="16.5" customHeight="1">
      <c r="A95" s="101" t="s">
        <v>83</v>
      </c>
      <c r="B95" s="102"/>
      <c r="C95" s="103"/>
      <c r="D95" s="103"/>
      <c r="E95" s="260" t="s">
        <v>103</v>
      </c>
      <c r="F95" s="260"/>
      <c r="G95" s="260"/>
      <c r="H95" s="260"/>
      <c r="I95" s="260"/>
      <c r="J95" s="103"/>
      <c r="K95" s="260" t="s">
        <v>104</v>
      </c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58"/>
      <c r="AH95" s="259"/>
      <c r="AI95" s="259"/>
      <c r="AJ95" s="259"/>
      <c r="AK95" s="259"/>
      <c r="AL95" s="259"/>
      <c r="AM95" s="259"/>
      <c r="AN95" s="258"/>
      <c r="AO95" s="259"/>
      <c r="AP95" s="259"/>
      <c r="AQ95" s="104"/>
      <c r="AS95" s="105">
        <f>'04.3 - Ostatné - Bleskozvod'!M29</f>
        <v>0</v>
      </c>
      <c r="AT95" s="106">
        <f t="shared" si="0"/>
        <v>0</v>
      </c>
      <c r="AU95" s="107">
        <f>'04.3 - Ostatné - Bleskozvod'!W121</f>
        <v>0</v>
      </c>
      <c r="AV95" s="106">
        <f>'04.3 - Ostatné - Bleskozvod'!M33</f>
        <v>0</v>
      </c>
      <c r="AW95" s="106">
        <f>'04.3 - Ostatné - Bleskozvod'!M34</f>
        <v>0</v>
      </c>
      <c r="AX95" s="106">
        <f>'04.3 - Ostatné - Bleskozvod'!M35</f>
        <v>0</v>
      </c>
      <c r="AY95" s="106">
        <f>'04.3 - Ostatné - Bleskozvod'!M36</f>
        <v>0</v>
      </c>
      <c r="AZ95" s="106">
        <f>'04.3 - Ostatné - Bleskozvod'!H33</f>
        <v>0</v>
      </c>
      <c r="BA95" s="106">
        <f>'04.3 - Ostatné - Bleskozvod'!H34</f>
        <v>0</v>
      </c>
      <c r="BB95" s="106">
        <f>'04.3 - Ostatné - Bleskozvod'!H35</f>
        <v>0</v>
      </c>
      <c r="BC95" s="106">
        <f>'04.3 - Ostatné - Bleskozvod'!H36</f>
        <v>0</v>
      </c>
      <c r="BD95" s="108">
        <f>'04.3 - Ostatné - Bleskozvod'!H37</f>
        <v>0</v>
      </c>
      <c r="BT95" s="109" t="s">
        <v>86</v>
      </c>
      <c r="BV95" s="109" t="s">
        <v>76</v>
      </c>
      <c r="BW95" s="109" t="s">
        <v>105</v>
      </c>
      <c r="BX95" s="109" t="s">
        <v>82</v>
      </c>
    </row>
    <row r="96" spans="1:76" s="5" customFormat="1" ht="16.5" customHeight="1">
      <c r="B96" s="92"/>
      <c r="C96" s="93"/>
      <c r="D96" s="255" t="s">
        <v>106</v>
      </c>
      <c r="E96" s="255"/>
      <c r="F96" s="255"/>
      <c r="G96" s="255"/>
      <c r="H96" s="255"/>
      <c r="I96" s="94"/>
      <c r="J96" s="255" t="s">
        <v>1827</v>
      </c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4"/>
      <c r="AH96" s="253"/>
      <c r="AI96" s="253"/>
      <c r="AJ96" s="253"/>
      <c r="AK96" s="253"/>
      <c r="AL96" s="253"/>
      <c r="AM96" s="253"/>
      <c r="AN96" s="252"/>
      <c r="AO96" s="253"/>
      <c r="AP96" s="253"/>
      <c r="AQ96" s="95"/>
      <c r="AS96" s="96">
        <f>ROUND(AS97,2)</f>
        <v>0</v>
      </c>
      <c r="AT96" s="97">
        <f t="shared" si="0"/>
        <v>0</v>
      </c>
      <c r="AU96" s="98">
        <f>ROUND(AU97,5)</f>
        <v>0</v>
      </c>
      <c r="AV96" s="97">
        <f>ROUND(AZ96*L31,2)</f>
        <v>0</v>
      </c>
      <c r="AW96" s="97">
        <f>ROUND(BA96*L32,2)</f>
        <v>0</v>
      </c>
      <c r="AX96" s="97">
        <f>ROUND(BB96*L31,2)</f>
        <v>0</v>
      </c>
      <c r="AY96" s="97">
        <f>ROUND(BC96*L32,2)</f>
        <v>0</v>
      </c>
      <c r="AZ96" s="97">
        <f>ROUND(AZ97,2)</f>
        <v>0</v>
      </c>
      <c r="BA96" s="97">
        <f>ROUND(BA97,2)</f>
        <v>0</v>
      </c>
      <c r="BB96" s="97">
        <f>ROUND(BB97,2)</f>
        <v>0</v>
      </c>
      <c r="BC96" s="97">
        <f>ROUND(BC97,2)</f>
        <v>0</v>
      </c>
      <c r="BD96" s="99">
        <f>ROUND(BD97,2)</f>
        <v>0</v>
      </c>
      <c r="BS96" s="100" t="s">
        <v>73</v>
      </c>
      <c r="BT96" s="100" t="s">
        <v>81</v>
      </c>
      <c r="BU96" s="100" t="s">
        <v>75</v>
      </c>
      <c r="BV96" s="100" t="s">
        <v>76</v>
      </c>
      <c r="BW96" s="100" t="s">
        <v>107</v>
      </c>
      <c r="BX96" s="100" t="s">
        <v>77</v>
      </c>
    </row>
    <row r="97" spans="1:89" s="6" customFormat="1" ht="16.5" customHeight="1">
      <c r="A97" s="101" t="s">
        <v>83</v>
      </c>
      <c r="B97" s="102"/>
      <c r="C97" s="103"/>
      <c r="D97" s="103"/>
      <c r="E97" s="260" t="s">
        <v>84</v>
      </c>
      <c r="F97" s="260"/>
      <c r="G97" s="260"/>
      <c r="H97" s="260"/>
      <c r="I97" s="260"/>
      <c r="J97" s="103"/>
      <c r="K97" s="260" t="s">
        <v>95</v>
      </c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58"/>
      <c r="AH97" s="259"/>
      <c r="AI97" s="259"/>
      <c r="AJ97" s="259"/>
      <c r="AK97" s="259"/>
      <c r="AL97" s="259"/>
      <c r="AM97" s="259"/>
      <c r="AN97" s="258"/>
      <c r="AO97" s="259"/>
      <c r="AP97" s="259"/>
      <c r="AQ97" s="104"/>
      <c r="AS97" s="110">
        <f>'01 - Ostatné'!M29</f>
        <v>0</v>
      </c>
      <c r="AT97" s="111">
        <f t="shared" si="0"/>
        <v>0</v>
      </c>
      <c r="AU97" s="112">
        <f>'01 - Ostatné'!W119</f>
        <v>0</v>
      </c>
      <c r="AV97" s="111">
        <f>'01 - Ostatné'!M33</f>
        <v>0</v>
      </c>
      <c r="AW97" s="111">
        <f>'01 - Ostatné'!M34</f>
        <v>0</v>
      </c>
      <c r="AX97" s="111">
        <f>'01 - Ostatné'!M35</f>
        <v>0</v>
      </c>
      <c r="AY97" s="111">
        <f>'01 - Ostatné'!M36</f>
        <v>0</v>
      </c>
      <c r="AZ97" s="111">
        <f>'01 - Ostatné'!H33</f>
        <v>0</v>
      </c>
      <c r="BA97" s="111">
        <f>'01 - Ostatné'!H34</f>
        <v>0</v>
      </c>
      <c r="BB97" s="111">
        <f>'01 - Ostatné'!H35</f>
        <v>0</v>
      </c>
      <c r="BC97" s="111">
        <f>'01 - Ostatné'!H36</f>
        <v>0</v>
      </c>
      <c r="BD97" s="113">
        <f>'01 - Ostatné'!H37</f>
        <v>0</v>
      </c>
      <c r="BT97" s="109" t="s">
        <v>86</v>
      </c>
      <c r="BV97" s="109" t="s">
        <v>76</v>
      </c>
      <c r="BW97" s="109" t="s">
        <v>108</v>
      </c>
      <c r="BX97" s="109" t="s">
        <v>107</v>
      </c>
    </row>
    <row r="98" spans="1:89">
      <c r="B98" s="27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28"/>
    </row>
    <row r="99" spans="1:89" s="1" customFormat="1" ht="30" customHeight="1">
      <c r="B99" s="39"/>
      <c r="C99" s="84" t="s">
        <v>109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41"/>
      <c r="AS99" s="80" t="s">
        <v>110</v>
      </c>
      <c r="AT99" s="81" t="s">
        <v>111</v>
      </c>
      <c r="AU99" s="81" t="s">
        <v>38</v>
      </c>
      <c r="AV99" s="82" t="s">
        <v>61</v>
      </c>
    </row>
    <row r="100" spans="1:89" s="1" customFormat="1" ht="19.899999999999999" customHeight="1">
      <c r="B100" s="39"/>
      <c r="C100" s="40"/>
      <c r="D100" s="114" t="s">
        <v>112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261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41"/>
      <c r="AS100" s="115">
        <v>0</v>
      </c>
      <c r="AT100" s="116" t="s">
        <v>113</v>
      </c>
      <c r="AU100" s="116" t="s">
        <v>39</v>
      </c>
      <c r="AV100" s="117">
        <f>ROUND(IF(AU100="základná",AG100*L31,IF(AU100="znížená",AG100*L32,0)),2)</f>
        <v>0</v>
      </c>
      <c r="BV100" s="23" t="s">
        <v>114</v>
      </c>
      <c r="BY100" s="118">
        <f t="shared" ref="BY100:BY105" si="1">IF(AU100="základná",AV100,0)</f>
        <v>0</v>
      </c>
      <c r="BZ100" s="118">
        <f t="shared" ref="BZ100:BZ105" si="2">IF(AU100="znížená",AV100,0)</f>
        <v>0</v>
      </c>
      <c r="CA100" s="118">
        <v>0</v>
      </c>
      <c r="CB100" s="118">
        <v>0</v>
      </c>
      <c r="CC100" s="118">
        <v>0</v>
      </c>
      <c r="CD100" s="118">
        <f t="shared" ref="CD100:CD105" si="3">IF(AU100="základná",AG100,0)</f>
        <v>0</v>
      </c>
      <c r="CE100" s="118">
        <f t="shared" ref="CE100:CE105" si="4">IF(AU100="znížená",AG100,0)</f>
        <v>0</v>
      </c>
      <c r="CF100" s="118">
        <f t="shared" ref="CF100:CF105" si="5">IF(AU100="zákl. prenesená",AG100,0)</f>
        <v>0</v>
      </c>
      <c r="CG100" s="118">
        <f t="shared" ref="CG100:CG105" si="6">IF(AU100="zníž. prenesená",AG100,0)</f>
        <v>0</v>
      </c>
      <c r="CH100" s="118">
        <f t="shared" ref="CH100:CH105" si="7">IF(AU100="nulová",AG100,0)</f>
        <v>0</v>
      </c>
      <c r="CI100" s="23">
        <f t="shared" ref="CI100:CI105" si="8">IF(AU100="základná",1,IF(AU100="znížená",2,IF(AU100="zákl. prenesená",4,IF(AU100="zníž. prenesená",5,3))))</f>
        <v>1</v>
      </c>
      <c r="CJ100" s="23">
        <f>IF(AT100="stavebná časť",1,IF(88100="investičná časť",2,3))</f>
        <v>1</v>
      </c>
      <c r="CK100" s="23" t="str">
        <f t="shared" ref="CK100:CK105" si="9">IF(D100="Vyplň vlastné","","x")</f>
        <v>x</v>
      </c>
    </row>
    <row r="101" spans="1:89" s="1" customFormat="1" ht="19.899999999999999" customHeight="1">
      <c r="B101" s="39"/>
      <c r="C101" s="40"/>
      <c r="D101" s="114" t="s">
        <v>115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261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41"/>
      <c r="AS101" s="119">
        <v>0</v>
      </c>
      <c r="AT101" s="120" t="s">
        <v>113</v>
      </c>
      <c r="AU101" s="120" t="s">
        <v>39</v>
      </c>
      <c r="AV101" s="108">
        <f>ROUND(IF(AU101="základná",AG101*L31,IF(AU101="znížená",AG101*L32,0)),2)</f>
        <v>0</v>
      </c>
      <c r="BV101" s="23" t="s">
        <v>114</v>
      </c>
      <c r="BY101" s="118">
        <f t="shared" si="1"/>
        <v>0</v>
      </c>
      <c r="BZ101" s="118">
        <f t="shared" si="2"/>
        <v>0</v>
      </c>
      <c r="CA101" s="118">
        <v>0</v>
      </c>
      <c r="CB101" s="118">
        <v>0</v>
      </c>
      <c r="CC101" s="118">
        <v>0</v>
      </c>
      <c r="CD101" s="118">
        <f t="shared" si="3"/>
        <v>0</v>
      </c>
      <c r="CE101" s="118">
        <f t="shared" si="4"/>
        <v>0</v>
      </c>
      <c r="CF101" s="118">
        <f t="shared" si="5"/>
        <v>0</v>
      </c>
      <c r="CG101" s="118">
        <f t="shared" si="6"/>
        <v>0</v>
      </c>
      <c r="CH101" s="118">
        <f t="shared" si="7"/>
        <v>0</v>
      </c>
      <c r="CI101" s="23">
        <f t="shared" si="8"/>
        <v>1</v>
      </c>
      <c r="CJ101" s="23">
        <f>IF(AT101="stavebná časť",1,IF(88101="investičná časť",2,3))</f>
        <v>1</v>
      </c>
      <c r="CK101" s="23" t="str">
        <f t="shared" si="9"/>
        <v>x</v>
      </c>
    </row>
    <row r="102" spans="1:89" s="1" customFormat="1" ht="19.899999999999999" customHeight="1">
      <c r="B102" s="39"/>
      <c r="C102" s="40"/>
      <c r="D102" s="114" t="s">
        <v>5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261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41"/>
      <c r="AS102" s="119">
        <v>0</v>
      </c>
      <c r="AT102" s="120" t="s">
        <v>113</v>
      </c>
      <c r="AU102" s="120" t="s">
        <v>39</v>
      </c>
      <c r="AV102" s="108">
        <f>ROUND(IF(AU102="základná",AG102*L31,IF(AU102="znížená",AG102*L32,0)),2)</f>
        <v>0</v>
      </c>
      <c r="BV102" s="23" t="s">
        <v>114</v>
      </c>
      <c r="BY102" s="118">
        <f t="shared" si="1"/>
        <v>0</v>
      </c>
      <c r="BZ102" s="118">
        <f t="shared" si="2"/>
        <v>0</v>
      </c>
      <c r="CA102" s="118">
        <v>0</v>
      </c>
      <c r="CB102" s="118">
        <v>0</v>
      </c>
      <c r="CC102" s="118">
        <v>0</v>
      </c>
      <c r="CD102" s="118">
        <f t="shared" si="3"/>
        <v>0</v>
      </c>
      <c r="CE102" s="118">
        <f t="shared" si="4"/>
        <v>0</v>
      </c>
      <c r="CF102" s="118">
        <f t="shared" si="5"/>
        <v>0</v>
      </c>
      <c r="CG102" s="118">
        <f t="shared" si="6"/>
        <v>0</v>
      </c>
      <c r="CH102" s="118">
        <f t="shared" si="7"/>
        <v>0</v>
      </c>
      <c r="CI102" s="23">
        <f t="shared" si="8"/>
        <v>1</v>
      </c>
      <c r="CJ102" s="23">
        <f>IF(AT102="stavebná časť",1,IF(88102="investičná časť",2,3))</f>
        <v>1</v>
      </c>
      <c r="CK102" s="23" t="str">
        <f t="shared" si="9"/>
        <v>x</v>
      </c>
    </row>
    <row r="103" spans="1:89" s="1" customFormat="1" ht="19.899999999999999" customHeight="1">
      <c r="B103" s="39"/>
      <c r="C103" s="40"/>
      <c r="D103" s="265" t="s">
        <v>116</v>
      </c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40"/>
      <c r="AD103" s="40"/>
      <c r="AE103" s="40"/>
      <c r="AF103" s="40"/>
      <c r="AG103" s="261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41"/>
      <c r="AS103" s="119">
        <v>0</v>
      </c>
      <c r="AT103" s="120" t="s">
        <v>113</v>
      </c>
      <c r="AU103" s="120" t="s">
        <v>39</v>
      </c>
      <c r="AV103" s="108">
        <f>ROUND(IF(AU103="nulová",0,IF(OR(AU103="základná",AU103="zákl. prenesená"),AG103*L31,AG103*L32)),2)</f>
        <v>0</v>
      </c>
      <c r="BV103" s="23" t="s">
        <v>117</v>
      </c>
      <c r="BY103" s="118">
        <f t="shared" si="1"/>
        <v>0</v>
      </c>
      <c r="BZ103" s="118">
        <f t="shared" si="2"/>
        <v>0</v>
      </c>
      <c r="CA103" s="118">
        <f>IF(AU103="zákl. prenesená",AV103,0)</f>
        <v>0</v>
      </c>
      <c r="CB103" s="118">
        <f>IF(AU103="zníž. prenesená",AV103,0)</f>
        <v>0</v>
      </c>
      <c r="CC103" s="118">
        <f>IF(AU103="nulová",AV103,0)</f>
        <v>0</v>
      </c>
      <c r="CD103" s="118">
        <f t="shared" si="3"/>
        <v>0</v>
      </c>
      <c r="CE103" s="118">
        <f t="shared" si="4"/>
        <v>0</v>
      </c>
      <c r="CF103" s="118">
        <f t="shared" si="5"/>
        <v>0</v>
      </c>
      <c r="CG103" s="118">
        <f t="shared" si="6"/>
        <v>0</v>
      </c>
      <c r="CH103" s="118">
        <f t="shared" si="7"/>
        <v>0</v>
      </c>
      <c r="CI103" s="23">
        <f t="shared" si="8"/>
        <v>1</v>
      </c>
      <c r="CJ103" s="23">
        <f>IF(AT103="stavebná časť",1,IF(88103="investičná časť",2,3))</f>
        <v>1</v>
      </c>
      <c r="CK103" s="23" t="str">
        <f t="shared" si="9"/>
        <v/>
      </c>
    </row>
    <row r="104" spans="1:89" s="1" customFormat="1" ht="19.899999999999999" customHeight="1">
      <c r="B104" s="39"/>
      <c r="C104" s="40"/>
      <c r="D104" s="265" t="s">
        <v>116</v>
      </c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40"/>
      <c r="AD104" s="40"/>
      <c r="AE104" s="40"/>
      <c r="AF104" s="40"/>
      <c r="AG104" s="261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41"/>
      <c r="AS104" s="119">
        <v>0</v>
      </c>
      <c r="AT104" s="120" t="s">
        <v>113</v>
      </c>
      <c r="AU104" s="120" t="s">
        <v>39</v>
      </c>
      <c r="AV104" s="108">
        <f>ROUND(IF(AU104="nulová",0,IF(OR(AU104="základná",AU104="zákl. prenesená"),AG104*L31,AG104*L32)),2)</f>
        <v>0</v>
      </c>
      <c r="BV104" s="23" t="s">
        <v>117</v>
      </c>
      <c r="BY104" s="118">
        <f t="shared" si="1"/>
        <v>0</v>
      </c>
      <c r="BZ104" s="118">
        <f t="shared" si="2"/>
        <v>0</v>
      </c>
      <c r="CA104" s="118">
        <f>IF(AU104="zákl. prenesená",AV104,0)</f>
        <v>0</v>
      </c>
      <c r="CB104" s="118">
        <f>IF(AU104="zníž. prenesená",AV104,0)</f>
        <v>0</v>
      </c>
      <c r="CC104" s="118">
        <f>IF(AU104="nulová",AV104,0)</f>
        <v>0</v>
      </c>
      <c r="CD104" s="118">
        <f t="shared" si="3"/>
        <v>0</v>
      </c>
      <c r="CE104" s="118">
        <f t="shared" si="4"/>
        <v>0</v>
      </c>
      <c r="CF104" s="118">
        <f t="shared" si="5"/>
        <v>0</v>
      </c>
      <c r="CG104" s="118">
        <f t="shared" si="6"/>
        <v>0</v>
      </c>
      <c r="CH104" s="118">
        <f t="shared" si="7"/>
        <v>0</v>
      </c>
      <c r="CI104" s="23">
        <f t="shared" si="8"/>
        <v>1</v>
      </c>
      <c r="CJ104" s="23">
        <f>IF(AT104="stavebná časť",1,IF(88104="investičná časť",2,3))</f>
        <v>1</v>
      </c>
      <c r="CK104" s="23" t="str">
        <f t="shared" si="9"/>
        <v/>
      </c>
    </row>
    <row r="105" spans="1:89" s="1" customFormat="1" ht="19.899999999999999" customHeight="1">
      <c r="B105" s="39"/>
      <c r="C105" s="40"/>
      <c r="D105" s="265" t="s">
        <v>116</v>
      </c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40"/>
      <c r="AD105" s="40"/>
      <c r="AE105" s="40"/>
      <c r="AF105" s="40"/>
      <c r="AG105" s="261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41"/>
      <c r="AS105" s="121">
        <v>0</v>
      </c>
      <c r="AT105" s="122" t="s">
        <v>113</v>
      </c>
      <c r="AU105" s="122" t="s">
        <v>39</v>
      </c>
      <c r="AV105" s="113">
        <f>ROUND(IF(AU105="nulová",0,IF(OR(AU105="základná",AU105="zákl. prenesená"),AG105*L31,AG105*L32)),2)</f>
        <v>0</v>
      </c>
      <c r="BV105" s="23" t="s">
        <v>117</v>
      </c>
      <c r="BY105" s="118">
        <f t="shared" si="1"/>
        <v>0</v>
      </c>
      <c r="BZ105" s="118">
        <f t="shared" si="2"/>
        <v>0</v>
      </c>
      <c r="CA105" s="118">
        <f>IF(AU105="zákl. prenesená",AV105,0)</f>
        <v>0</v>
      </c>
      <c r="CB105" s="118">
        <f>IF(AU105="zníž. prenesená",AV105,0)</f>
        <v>0</v>
      </c>
      <c r="CC105" s="118">
        <f>IF(AU105="nulová",AV105,0)</f>
        <v>0</v>
      </c>
      <c r="CD105" s="118">
        <f t="shared" si="3"/>
        <v>0</v>
      </c>
      <c r="CE105" s="118">
        <f t="shared" si="4"/>
        <v>0</v>
      </c>
      <c r="CF105" s="118">
        <f t="shared" si="5"/>
        <v>0</v>
      </c>
      <c r="CG105" s="118">
        <f t="shared" si="6"/>
        <v>0</v>
      </c>
      <c r="CH105" s="118">
        <f t="shared" si="7"/>
        <v>0</v>
      </c>
      <c r="CI105" s="23">
        <f t="shared" si="8"/>
        <v>1</v>
      </c>
      <c r="CJ105" s="23">
        <f>IF(AT105="stavebná časť",1,IF(88105="investičná časť",2,3))</f>
        <v>1</v>
      </c>
      <c r="CK105" s="23" t="str">
        <f t="shared" si="9"/>
        <v/>
      </c>
    </row>
    <row r="106" spans="1:89" s="1" customFormat="1" ht="10.9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</row>
    <row r="107" spans="1:89" s="1" customFormat="1" ht="30" customHeight="1">
      <c r="B107" s="39"/>
      <c r="C107" s="123" t="s">
        <v>118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41"/>
    </row>
    <row r="108" spans="1:89" s="1" customFormat="1" ht="6.95" customHeight="1"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5"/>
    </row>
  </sheetData>
  <mergeCells count="98">
    <mergeCell ref="AG107:AM107"/>
    <mergeCell ref="AN107:AP107"/>
    <mergeCell ref="AR2:BE2"/>
    <mergeCell ref="D104:AB104"/>
    <mergeCell ref="AG104:AM104"/>
    <mergeCell ref="AN104:AP104"/>
    <mergeCell ref="D105:AB105"/>
    <mergeCell ref="AG105:AM105"/>
    <mergeCell ref="AN105:AP105"/>
    <mergeCell ref="AG101:AM101"/>
    <mergeCell ref="AN101:AP101"/>
    <mergeCell ref="AG102:AM102"/>
    <mergeCell ref="AN102:AP102"/>
    <mergeCell ref="D103:AB103"/>
    <mergeCell ref="AG103:AM103"/>
    <mergeCell ref="AN103:AP103"/>
    <mergeCell ref="AN97:AP97"/>
    <mergeCell ref="AG97:AM97"/>
    <mergeCell ref="E97:I97"/>
    <mergeCell ref="K97:AF97"/>
    <mergeCell ref="AG100:AM100"/>
    <mergeCell ref="AN100:AP100"/>
    <mergeCell ref="AG99:AM99"/>
    <mergeCell ref="AN99:AP99"/>
    <mergeCell ref="AN95:AP95"/>
    <mergeCell ref="AG95:AM95"/>
    <mergeCell ref="E95:I95"/>
    <mergeCell ref="K95:AF95"/>
    <mergeCell ref="AN96:AP96"/>
    <mergeCell ref="AG96:AM96"/>
    <mergeCell ref="D96:H96"/>
    <mergeCell ref="J96:AF96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N91:AP91"/>
    <mergeCell ref="AG91:AM91"/>
    <mergeCell ref="E91:I91"/>
    <mergeCell ref="K91:AF91"/>
    <mergeCell ref="AN92:AP92"/>
    <mergeCell ref="AG92:AM92"/>
    <mergeCell ref="E92:I92"/>
    <mergeCell ref="K92:AF92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100:AU106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0:AT106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9" location="'01 - Zateplenie obvodovéh...'!C2" display="/" xr:uid="{00000000-0004-0000-0000-000002000000}"/>
    <hyperlink ref="A90" location="'02 - Zateplenie strešného...'!C2" display="/" xr:uid="{00000000-0004-0000-0000-000003000000}"/>
    <hyperlink ref="A91" location="'03 - Výmena otvorových ko...'!C2" display="/" xr:uid="{00000000-0004-0000-0000-000004000000}"/>
    <hyperlink ref="A92" location="'04 - Ostatné'!C2" display="/" xr:uid="{00000000-0004-0000-0000-000005000000}"/>
    <hyperlink ref="A93" location="'04.1 - Ostatné - Ústredné...'!C2" display="/" xr:uid="{00000000-0004-0000-0000-000006000000}"/>
    <hyperlink ref="A94" location="'04.2 - Ostatné - Osvetlen...'!C2" display="/" xr:uid="{00000000-0004-0000-0000-000007000000}"/>
    <hyperlink ref="A95" location="'04.3 - Ostatné - Bleskozvod'!C2" display="/" xr:uid="{00000000-0004-0000-0000-000008000000}"/>
    <hyperlink ref="A97" location="'01 - Ostatné'!C2" display="/" xr:uid="{00000000-0004-0000-0000-000009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521"/>
  <sheetViews>
    <sheetView showGridLines="0" workbookViewId="0">
      <pane ySplit="1" topLeftCell="A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119</v>
      </c>
      <c r="G1" s="18"/>
      <c r="H1" s="312" t="s">
        <v>120</v>
      </c>
      <c r="I1" s="312"/>
      <c r="J1" s="312"/>
      <c r="K1" s="312"/>
      <c r="L1" s="18" t="s">
        <v>121</v>
      </c>
      <c r="M1" s="16"/>
      <c r="N1" s="16"/>
      <c r="O1" s="17" t="s">
        <v>122</v>
      </c>
      <c r="P1" s="16"/>
      <c r="Q1" s="16"/>
      <c r="R1" s="16"/>
      <c r="S1" s="18" t="s">
        <v>123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S2" s="263" t="s">
        <v>8</v>
      </c>
      <c r="T2" s="264"/>
      <c r="U2" s="264"/>
      <c r="V2" s="264"/>
      <c r="W2" s="264"/>
      <c r="X2" s="264"/>
      <c r="Y2" s="264"/>
      <c r="Z2" s="264"/>
      <c r="AA2" s="264"/>
      <c r="AB2" s="264"/>
      <c r="AC2" s="264"/>
      <c r="AT2" s="23" t="s">
        <v>87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21" t="s">
        <v>124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16</v>
      </c>
      <c r="E6" s="30"/>
      <c r="F6" s="267" t="str">
        <f>'Rekapitulácia stavby'!K6</f>
        <v>Stará Ľubovňa OÚ, Rekonštrukcia a modernizácia objektu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30"/>
      <c r="R6" s="28"/>
    </row>
    <row r="7" spans="1:66" ht="25.35" customHeight="1">
      <c r="B7" s="27"/>
      <c r="C7" s="30"/>
      <c r="D7" s="34" t="s">
        <v>125</v>
      </c>
      <c r="E7" s="30"/>
      <c r="F7" s="267" t="s">
        <v>126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0"/>
      <c r="R7" s="28"/>
    </row>
    <row r="8" spans="1:66" s="1" customFormat="1" ht="32.85" customHeight="1">
      <c r="B8" s="39"/>
      <c r="C8" s="40"/>
      <c r="D8" s="33" t="s">
        <v>127</v>
      </c>
      <c r="E8" s="40"/>
      <c r="F8" s="227" t="s">
        <v>128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40"/>
      <c r="R8" s="41"/>
    </row>
    <row r="9" spans="1:66" s="1" customFormat="1" ht="14.45" customHeight="1">
      <c r="B9" s="39"/>
      <c r="C9" s="40"/>
      <c r="D9" s="34" t="s">
        <v>18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19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20</v>
      </c>
      <c r="E10" s="40"/>
      <c r="F10" s="32" t="s">
        <v>21</v>
      </c>
      <c r="G10" s="40"/>
      <c r="H10" s="40"/>
      <c r="I10" s="40"/>
      <c r="J10" s="40"/>
      <c r="K10" s="40"/>
      <c r="L10" s="40"/>
      <c r="M10" s="34" t="s">
        <v>22</v>
      </c>
      <c r="N10" s="40"/>
      <c r="O10" s="270"/>
      <c r="P10" s="27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25" t="s">
        <v>5</v>
      </c>
      <c r="P12" s="225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25" t="s">
        <v>5</v>
      </c>
      <c r="P13" s="225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72" t="s">
        <v>5</v>
      </c>
      <c r="P15" s="225"/>
      <c r="Q15" s="40"/>
      <c r="R15" s="41"/>
    </row>
    <row r="16" spans="1:66" s="1" customFormat="1" ht="18" customHeight="1">
      <c r="B16" s="39"/>
      <c r="C16" s="40"/>
      <c r="D16" s="40"/>
      <c r="E16" s="272" t="s">
        <v>129</v>
      </c>
      <c r="F16" s="273"/>
      <c r="G16" s="273"/>
      <c r="H16" s="273"/>
      <c r="I16" s="273"/>
      <c r="J16" s="273"/>
      <c r="K16" s="273"/>
      <c r="L16" s="273"/>
      <c r="M16" s="34" t="s">
        <v>26</v>
      </c>
      <c r="N16" s="40"/>
      <c r="O16" s="272" t="s">
        <v>5</v>
      </c>
      <c r="P16" s="225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25" t="s">
        <v>5</v>
      </c>
      <c r="P18" s="225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25" t="s">
        <v>5</v>
      </c>
      <c r="P19" s="225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32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25" t="str">
        <f>IF('Rekapitulácia stavby'!AN19="","",'Rekapitulácia stavby'!AN19)</f>
        <v/>
      </c>
      <c r="P21" s="225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25" t="str">
        <f>IF('Rekapitulácia stavby'!AN20="","",'Rekapitulácia stavby'!AN20)</f>
        <v/>
      </c>
      <c r="P22" s="225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30" t="s">
        <v>5</v>
      </c>
      <c r="F25" s="230"/>
      <c r="G25" s="230"/>
      <c r="H25" s="230"/>
      <c r="I25" s="230"/>
      <c r="J25" s="230"/>
      <c r="K25" s="230"/>
      <c r="L25" s="23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130</v>
      </c>
      <c r="E28" s="40"/>
      <c r="F28" s="40"/>
      <c r="G28" s="40"/>
      <c r="H28" s="40"/>
      <c r="I28" s="40"/>
      <c r="J28" s="40"/>
      <c r="K28" s="40"/>
      <c r="L28" s="40"/>
      <c r="M28" s="231"/>
      <c r="N28" s="231"/>
      <c r="O28" s="231"/>
      <c r="P28" s="231"/>
      <c r="Q28" s="40"/>
      <c r="R28" s="41"/>
    </row>
    <row r="29" spans="2:18" s="1" customFormat="1" ht="14.45" customHeight="1">
      <c r="B29" s="39"/>
      <c r="C29" s="40"/>
      <c r="D29" s="38" t="s">
        <v>112</v>
      </c>
      <c r="E29" s="40"/>
      <c r="F29" s="40"/>
      <c r="G29" s="40"/>
      <c r="H29" s="40"/>
      <c r="I29" s="40"/>
      <c r="J29" s="40"/>
      <c r="K29" s="40"/>
      <c r="L29" s="40"/>
      <c r="M29" s="231"/>
      <c r="N29" s="231"/>
      <c r="O29" s="231"/>
      <c r="P29" s="23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37</v>
      </c>
      <c r="E31" s="40"/>
      <c r="F31" s="40"/>
      <c r="G31" s="40"/>
      <c r="H31" s="40"/>
      <c r="I31" s="40"/>
      <c r="J31" s="40"/>
      <c r="K31" s="40"/>
      <c r="L31" s="40"/>
      <c r="M31" s="274"/>
      <c r="N31" s="269"/>
      <c r="O31" s="269"/>
      <c r="P31" s="26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8" t="s">
        <v>40</v>
      </c>
      <c r="H33" s="275">
        <f>ROUND((((SUM(BE96:BE103)+SUM(BE122:BE514))+SUM(BE516:BE520))),2)</f>
        <v>0</v>
      </c>
      <c r="I33" s="269"/>
      <c r="J33" s="269"/>
      <c r="K33" s="40"/>
      <c r="L33" s="40"/>
      <c r="M33" s="275"/>
      <c r="N33" s="269"/>
      <c r="O33" s="269"/>
      <c r="P33" s="26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8" t="s">
        <v>40</v>
      </c>
      <c r="H34" s="275">
        <f>ROUND((((SUM(BF96:BF103)+SUM(BF122:BF514))+SUM(BF516:BF520))),2)</f>
        <v>0</v>
      </c>
      <c r="I34" s="269"/>
      <c r="J34" s="269"/>
      <c r="K34" s="40"/>
      <c r="L34" s="40"/>
      <c r="M34" s="275"/>
      <c r="N34" s="269"/>
      <c r="O34" s="269"/>
      <c r="P34" s="26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8" t="s">
        <v>40</v>
      </c>
      <c r="H35" s="275">
        <f>ROUND((((SUM(BG96:BG103)+SUM(BG122:BG514))+SUM(BG516:BG520))),2)</f>
        <v>0</v>
      </c>
      <c r="I35" s="269"/>
      <c r="J35" s="269"/>
      <c r="K35" s="40"/>
      <c r="L35" s="40"/>
      <c r="M35" s="275"/>
      <c r="N35" s="269"/>
      <c r="O35" s="269"/>
      <c r="P35" s="26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8" t="s">
        <v>40</v>
      </c>
      <c r="H36" s="275">
        <f>ROUND((((SUM(BH96:BH103)+SUM(BH122:BH514))+SUM(BH516:BH520))),2)</f>
        <v>0</v>
      </c>
      <c r="I36" s="269"/>
      <c r="J36" s="269"/>
      <c r="K36" s="40"/>
      <c r="L36" s="40"/>
      <c r="M36" s="275"/>
      <c r="N36" s="269"/>
      <c r="O36" s="269"/>
      <c r="P36" s="26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8" t="s">
        <v>40</v>
      </c>
      <c r="H37" s="275">
        <f>ROUND((((SUM(BI96:BI103)+SUM(BI122:BI514))+SUM(BI516:BI520))),2)</f>
        <v>0</v>
      </c>
      <c r="I37" s="269"/>
      <c r="J37" s="269"/>
      <c r="K37" s="40"/>
      <c r="L37" s="40"/>
      <c r="M37" s="275"/>
      <c r="N37" s="269"/>
      <c r="O37" s="269"/>
      <c r="P37" s="26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4"/>
      <c r="D39" s="129" t="s">
        <v>45</v>
      </c>
      <c r="E39" s="79"/>
      <c r="F39" s="79"/>
      <c r="G39" s="130" t="s">
        <v>46</v>
      </c>
      <c r="H39" s="131" t="s">
        <v>47</v>
      </c>
      <c r="I39" s="79"/>
      <c r="J39" s="79"/>
      <c r="K39" s="79"/>
      <c r="L39" s="276"/>
      <c r="M39" s="276"/>
      <c r="N39" s="276"/>
      <c r="O39" s="276"/>
      <c r="P39" s="277"/>
      <c r="Q39" s="124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1" t="s">
        <v>131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16</v>
      </c>
      <c r="D78" s="40"/>
      <c r="E78" s="40"/>
      <c r="F78" s="267" t="str">
        <f>F6</f>
        <v>Stará Ľubovňa OÚ, Rekonštrukcia a modernizácia objektu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40"/>
      <c r="R78" s="41"/>
    </row>
    <row r="79" spans="2:18" ht="30" customHeight="1">
      <c r="B79" s="27"/>
      <c r="C79" s="34" t="s">
        <v>125</v>
      </c>
      <c r="D79" s="30"/>
      <c r="E79" s="30"/>
      <c r="F79" s="267" t="s">
        <v>126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0"/>
      <c r="R79" s="28"/>
    </row>
    <row r="80" spans="2:18" s="1" customFormat="1" ht="36.950000000000003" customHeight="1">
      <c r="B80" s="39"/>
      <c r="C80" s="73" t="s">
        <v>127</v>
      </c>
      <c r="D80" s="40"/>
      <c r="E80" s="40"/>
      <c r="F80" s="241" t="str">
        <f>F8</f>
        <v>01 - Zateplenie obvodového plášťa</v>
      </c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20</v>
      </c>
      <c r="D82" s="40"/>
      <c r="E82" s="40"/>
      <c r="F82" s="32" t="str">
        <f>F10</f>
        <v>Stará Ľubovňa</v>
      </c>
      <c r="G82" s="40"/>
      <c r="H82" s="40"/>
      <c r="I82" s="40"/>
      <c r="J82" s="40"/>
      <c r="K82" s="34" t="s">
        <v>22</v>
      </c>
      <c r="L82" s="40"/>
      <c r="M82" s="271" t="str">
        <f>IF(O10="","",O10)</f>
        <v/>
      </c>
      <c r="N82" s="271"/>
      <c r="O82" s="271"/>
      <c r="P82" s="271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23</v>
      </c>
      <c r="D84" s="40"/>
      <c r="E84" s="40"/>
      <c r="F84" s="32" t="str">
        <f>E13</f>
        <v>Ministerstvo vnútra Slovenskej republiky</v>
      </c>
      <c r="G84" s="40"/>
      <c r="H84" s="40"/>
      <c r="I84" s="40"/>
      <c r="J84" s="40"/>
      <c r="K84" s="34" t="s">
        <v>29</v>
      </c>
      <c r="L84" s="40"/>
      <c r="M84" s="225" t="str">
        <f>E19</f>
        <v>KApAR, s.r.o., Prešov</v>
      </c>
      <c r="N84" s="225"/>
      <c r="O84" s="225"/>
      <c r="P84" s="225"/>
      <c r="Q84" s="225"/>
      <c r="R84" s="41"/>
    </row>
    <row r="85" spans="2:47" s="1" customFormat="1" ht="14.45" customHeight="1">
      <c r="B85" s="39"/>
      <c r="C85" s="34" t="s">
        <v>27</v>
      </c>
      <c r="D85" s="40"/>
      <c r="E85" s="40"/>
      <c r="F85" s="32" t="str">
        <f>IF(E16="","",E16)</f>
        <v>Výber</v>
      </c>
      <c r="G85" s="40"/>
      <c r="H85" s="40"/>
      <c r="I85" s="40"/>
      <c r="J85" s="40"/>
      <c r="K85" s="34" t="s">
        <v>32</v>
      </c>
      <c r="L85" s="40"/>
      <c r="M85" s="225" t="str">
        <f>E22</f>
        <v xml:space="preserve"> </v>
      </c>
      <c r="N85" s="225"/>
      <c r="O85" s="225"/>
      <c r="P85" s="225"/>
      <c r="Q85" s="225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78" t="s">
        <v>132</v>
      </c>
      <c r="D87" s="279"/>
      <c r="E87" s="279"/>
      <c r="F87" s="279"/>
      <c r="G87" s="279"/>
      <c r="H87" s="124"/>
      <c r="I87" s="124"/>
      <c r="J87" s="124"/>
      <c r="K87" s="124"/>
      <c r="L87" s="124"/>
      <c r="M87" s="124"/>
      <c r="N87" s="278" t="s">
        <v>133</v>
      </c>
      <c r="O87" s="279"/>
      <c r="P87" s="279"/>
      <c r="Q87" s="279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134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7"/>
      <c r="O89" s="280"/>
      <c r="P89" s="280"/>
      <c r="Q89" s="280"/>
      <c r="R89" s="41"/>
      <c r="AU89" s="23" t="s">
        <v>135</v>
      </c>
    </row>
    <row r="90" spans="2:47" s="7" customFormat="1" ht="24.95" customHeight="1">
      <c r="B90" s="133"/>
      <c r="C90" s="134"/>
      <c r="D90" s="135" t="s">
        <v>136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1"/>
      <c r="O90" s="282"/>
      <c r="P90" s="282"/>
      <c r="Q90" s="282"/>
      <c r="R90" s="136"/>
    </row>
    <row r="91" spans="2:47" s="8" customFormat="1" ht="19.899999999999999" customHeight="1">
      <c r="B91" s="137"/>
      <c r="C91" s="103"/>
      <c r="D91" s="114" t="s">
        <v>137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58"/>
      <c r="O91" s="259"/>
      <c r="P91" s="259"/>
      <c r="Q91" s="259"/>
      <c r="R91" s="138"/>
    </row>
    <row r="92" spans="2:47" s="8" customFormat="1" ht="19.899999999999999" customHeight="1">
      <c r="B92" s="137"/>
      <c r="C92" s="103"/>
      <c r="D92" s="114" t="s">
        <v>138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58"/>
      <c r="O92" s="259"/>
      <c r="P92" s="259"/>
      <c r="Q92" s="259"/>
      <c r="R92" s="138"/>
    </row>
    <row r="93" spans="2:47" s="8" customFormat="1" ht="19.899999999999999" customHeight="1">
      <c r="B93" s="137"/>
      <c r="C93" s="103"/>
      <c r="D93" s="114" t="s">
        <v>139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58"/>
      <c r="O93" s="259"/>
      <c r="P93" s="259"/>
      <c r="Q93" s="259"/>
      <c r="R93" s="138"/>
    </row>
    <row r="94" spans="2:47" s="7" customFormat="1" ht="21.75" customHeight="1">
      <c r="B94" s="133"/>
      <c r="C94" s="134"/>
      <c r="D94" s="135" t="s">
        <v>140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83"/>
      <c r="O94" s="282"/>
      <c r="P94" s="282"/>
      <c r="Q94" s="282"/>
      <c r="R94" s="136"/>
    </row>
    <row r="95" spans="2:47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spans="2:47" s="1" customFormat="1" ht="29.25" customHeight="1">
      <c r="B96" s="39"/>
      <c r="C96" s="132" t="s">
        <v>141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280"/>
      <c r="O96" s="284"/>
      <c r="P96" s="284"/>
      <c r="Q96" s="284"/>
      <c r="R96" s="41"/>
      <c r="T96" s="139"/>
      <c r="U96" s="140" t="s">
        <v>38</v>
      </c>
    </row>
    <row r="97" spans="2:65" s="1" customFormat="1" ht="18" customHeight="1">
      <c r="B97" s="141"/>
      <c r="C97" s="142"/>
      <c r="D97" s="265" t="s">
        <v>142</v>
      </c>
      <c r="E97" s="285"/>
      <c r="F97" s="285"/>
      <c r="G97" s="285"/>
      <c r="H97" s="285"/>
      <c r="I97" s="142"/>
      <c r="J97" s="142"/>
      <c r="K97" s="142"/>
      <c r="L97" s="142"/>
      <c r="M97" s="142"/>
      <c r="N97" s="261"/>
      <c r="O97" s="286"/>
      <c r="P97" s="286"/>
      <c r="Q97" s="286"/>
      <c r="R97" s="144"/>
      <c r="S97" s="145"/>
      <c r="T97" s="146"/>
      <c r="U97" s="147" t="s">
        <v>41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8" t="s">
        <v>143</v>
      </c>
      <c r="AZ97" s="145"/>
      <c r="BA97" s="145"/>
      <c r="BB97" s="145"/>
      <c r="BC97" s="145"/>
      <c r="BD97" s="145"/>
      <c r="BE97" s="149">
        <f t="shared" ref="BE97:BE102" si="0">IF(U97="základná",N97,0)</f>
        <v>0</v>
      </c>
      <c r="BF97" s="149">
        <f t="shared" ref="BF97:BF102" si="1">IF(U97="znížená",N97,0)</f>
        <v>0</v>
      </c>
      <c r="BG97" s="149">
        <f t="shared" ref="BG97:BG102" si="2">IF(U97="zákl. prenesená",N97,0)</f>
        <v>0</v>
      </c>
      <c r="BH97" s="149">
        <f t="shared" ref="BH97:BH102" si="3">IF(U97="zníž. prenesená",N97,0)</f>
        <v>0</v>
      </c>
      <c r="BI97" s="149">
        <f t="shared" ref="BI97:BI102" si="4">IF(U97="nulová",N97,0)</f>
        <v>0</v>
      </c>
      <c r="BJ97" s="148" t="s">
        <v>86</v>
      </c>
      <c r="BK97" s="145"/>
      <c r="BL97" s="145"/>
      <c r="BM97" s="145"/>
    </row>
    <row r="98" spans="2:65" s="1" customFormat="1" ht="18" customHeight="1">
      <c r="B98" s="141"/>
      <c r="C98" s="142"/>
      <c r="D98" s="265" t="s">
        <v>144</v>
      </c>
      <c r="E98" s="285"/>
      <c r="F98" s="285"/>
      <c r="G98" s="285"/>
      <c r="H98" s="285"/>
      <c r="I98" s="142"/>
      <c r="J98" s="142"/>
      <c r="K98" s="142"/>
      <c r="L98" s="142"/>
      <c r="M98" s="142"/>
      <c r="N98" s="261"/>
      <c r="O98" s="286"/>
      <c r="P98" s="286"/>
      <c r="Q98" s="286"/>
      <c r="R98" s="144"/>
      <c r="S98" s="145"/>
      <c r="T98" s="146"/>
      <c r="U98" s="147" t="s">
        <v>41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143</v>
      </c>
      <c r="AZ98" s="145"/>
      <c r="BA98" s="145"/>
      <c r="BB98" s="145"/>
      <c r="BC98" s="145"/>
      <c r="BD98" s="145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86</v>
      </c>
      <c r="BK98" s="145"/>
      <c r="BL98" s="145"/>
      <c r="BM98" s="145"/>
    </row>
    <row r="99" spans="2:65" s="1" customFormat="1" ht="18" customHeight="1">
      <c r="B99" s="141"/>
      <c r="C99" s="142"/>
      <c r="D99" s="265" t="s">
        <v>145</v>
      </c>
      <c r="E99" s="285"/>
      <c r="F99" s="285"/>
      <c r="G99" s="285"/>
      <c r="H99" s="285"/>
      <c r="I99" s="142"/>
      <c r="J99" s="142"/>
      <c r="K99" s="142"/>
      <c r="L99" s="142"/>
      <c r="M99" s="142"/>
      <c r="N99" s="261"/>
      <c r="O99" s="286"/>
      <c r="P99" s="286"/>
      <c r="Q99" s="286"/>
      <c r="R99" s="144"/>
      <c r="S99" s="145"/>
      <c r="T99" s="146"/>
      <c r="U99" s="147" t="s">
        <v>41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143</v>
      </c>
      <c r="AZ99" s="145"/>
      <c r="BA99" s="145"/>
      <c r="BB99" s="145"/>
      <c r="BC99" s="145"/>
      <c r="BD99" s="145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86</v>
      </c>
      <c r="BK99" s="145"/>
      <c r="BL99" s="145"/>
      <c r="BM99" s="145"/>
    </row>
    <row r="100" spans="2:65" s="1" customFormat="1" ht="18" customHeight="1">
      <c r="B100" s="141"/>
      <c r="C100" s="142"/>
      <c r="D100" s="265" t="s">
        <v>146</v>
      </c>
      <c r="E100" s="285"/>
      <c r="F100" s="285"/>
      <c r="G100" s="285"/>
      <c r="H100" s="285"/>
      <c r="I100" s="142"/>
      <c r="J100" s="142"/>
      <c r="K100" s="142"/>
      <c r="L100" s="142"/>
      <c r="M100" s="142"/>
      <c r="N100" s="261"/>
      <c r="O100" s="286"/>
      <c r="P100" s="286"/>
      <c r="Q100" s="286"/>
      <c r="R100" s="144"/>
      <c r="S100" s="145"/>
      <c r="T100" s="146"/>
      <c r="U100" s="147" t="s">
        <v>41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143</v>
      </c>
      <c r="AZ100" s="145"/>
      <c r="BA100" s="145"/>
      <c r="BB100" s="145"/>
      <c r="BC100" s="145"/>
      <c r="BD100" s="145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86</v>
      </c>
      <c r="BK100" s="145"/>
      <c r="BL100" s="145"/>
      <c r="BM100" s="145"/>
    </row>
    <row r="101" spans="2:65" s="1" customFormat="1" ht="18" customHeight="1">
      <c r="B101" s="141"/>
      <c r="C101" s="142"/>
      <c r="D101" s="265" t="s">
        <v>147</v>
      </c>
      <c r="E101" s="285"/>
      <c r="F101" s="285"/>
      <c r="G101" s="285"/>
      <c r="H101" s="285"/>
      <c r="I101" s="142"/>
      <c r="J101" s="142"/>
      <c r="K101" s="142"/>
      <c r="L101" s="142"/>
      <c r="M101" s="142"/>
      <c r="N101" s="261"/>
      <c r="O101" s="286"/>
      <c r="P101" s="286"/>
      <c r="Q101" s="286"/>
      <c r="R101" s="144"/>
      <c r="S101" s="145"/>
      <c r="T101" s="146"/>
      <c r="U101" s="147" t="s">
        <v>41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143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86</v>
      </c>
      <c r="BK101" s="145"/>
      <c r="BL101" s="145"/>
      <c r="BM101" s="145"/>
    </row>
    <row r="102" spans="2:65" s="1" customFormat="1" ht="18" customHeight="1">
      <c r="B102" s="141"/>
      <c r="C102" s="142"/>
      <c r="D102" s="143" t="s">
        <v>148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261"/>
      <c r="O102" s="286"/>
      <c r="P102" s="286"/>
      <c r="Q102" s="286"/>
      <c r="R102" s="144"/>
      <c r="S102" s="145"/>
      <c r="T102" s="150"/>
      <c r="U102" s="151" t="s">
        <v>41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149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86</v>
      </c>
      <c r="BK102" s="145"/>
      <c r="BL102" s="145"/>
      <c r="BM102" s="145"/>
    </row>
    <row r="103" spans="2:65" s="1" customForma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65" s="1" customFormat="1" ht="29.25" customHeight="1">
      <c r="B104" s="39"/>
      <c r="C104" s="123" t="s">
        <v>118</v>
      </c>
      <c r="D104" s="124"/>
      <c r="E104" s="124"/>
      <c r="F104" s="124"/>
      <c r="G104" s="124"/>
      <c r="H104" s="124"/>
      <c r="I104" s="124"/>
      <c r="J104" s="124"/>
      <c r="K104" s="124"/>
      <c r="L104" s="262"/>
      <c r="M104" s="262"/>
      <c r="N104" s="262"/>
      <c r="O104" s="262"/>
      <c r="P104" s="262"/>
      <c r="Q104" s="262"/>
      <c r="R104" s="41"/>
    </row>
    <row r="105" spans="2:65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9" spans="2:65" s="1" customFormat="1" ht="6.95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65" s="1" customFormat="1" ht="36.950000000000003" customHeight="1">
      <c r="B110" s="39"/>
      <c r="C110" s="221" t="s">
        <v>150</v>
      </c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41"/>
    </row>
    <row r="111" spans="2:65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30" customHeight="1">
      <c r="B112" s="39"/>
      <c r="C112" s="34" t="s">
        <v>16</v>
      </c>
      <c r="D112" s="40"/>
      <c r="E112" s="40"/>
      <c r="F112" s="267" t="str">
        <f>F6</f>
        <v>Stará Ľubovňa OÚ, Rekonštrukcia a modernizácia objektu</v>
      </c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40"/>
      <c r="R112" s="41"/>
    </row>
    <row r="113" spans="2:65" ht="30" customHeight="1">
      <c r="B113" s="27"/>
      <c r="C113" s="34" t="s">
        <v>125</v>
      </c>
      <c r="D113" s="30"/>
      <c r="E113" s="30"/>
      <c r="F113" s="267" t="s">
        <v>126</v>
      </c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30"/>
      <c r="R113" s="28"/>
    </row>
    <row r="114" spans="2:65" s="1" customFormat="1" ht="36.950000000000003" customHeight="1">
      <c r="B114" s="39"/>
      <c r="C114" s="73" t="s">
        <v>127</v>
      </c>
      <c r="D114" s="40"/>
      <c r="E114" s="40"/>
      <c r="F114" s="241" t="str">
        <f>F8</f>
        <v>01 - Zateplenie obvodového plášťa</v>
      </c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40"/>
      <c r="R114" s="41"/>
    </row>
    <row r="115" spans="2:65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5" s="1" customFormat="1" ht="18" customHeight="1">
      <c r="B116" s="39"/>
      <c r="C116" s="34" t="s">
        <v>20</v>
      </c>
      <c r="D116" s="40"/>
      <c r="E116" s="40"/>
      <c r="F116" s="32" t="str">
        <f>F10</f>
        <v>Stará Ľubovňa</v>
      </c>
      <c r="G116" s="40"/>
      <c r="H116" s="40"/>
      <c r="I116" s="40"/>
      <c r="J116" s="40"/>
      <c r="K116" s="34" t="s">
        <v>22</v>
      </c>
      <c r="L116" s="40"/>
      <c r="M116" s="271" t="str">
        <f>IF(O10="","",O10)</f>
        <v/>
      </c>
      <c r="N116" s="271"/>
      <c r="O116" s="271"/>
      <c r="P116" s="271"/>
      <c r="Q116" s="40"/>
      <c r="R116" s="41"/>
    </row>
    <row r="117" spans="2:65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1" customFormat="1" ht="15">
      <c r="B118" s="39"/>
      <c r="C118" s="34" t="s">
        <v>23</v>
      </c>
      <c r="D118" s="40"/>
      <c r="E118" s="40"/>
      <c r="F118" s="32" t="str">
        <f>E13</f>
        <v>Ministerstvo vnútra Slovenskej republiky</v>
      </c>
      <c r="G118" s="40"/>
      <c r="H118" s="40"/>
      <c r="I118" s="40"/>
      <c r="J118" s="40"/>
      <c r="K118" s="34" t="s">
        <v>29</v>
      </c>
      <c r="L118" s="40"/>
      <c r="M118" s="225" t="str">
        <f>E19</f>
        <v>KApAR, s.r.o., Prešov</v>
      </c>
      <c r="N118" s="225"/>
      <c r="O118" s="225"/>
      <c r="P118" s="225"/>
      <c r="Q118" s="225"/>
      <c r="R118" s="41"/>
    </row>
    <row r="119" spans="2:65" s="1" customFormat="1" ht="14.45" customHeight="1">
      <c r="B119" s="39"/>
      <c r="C119" s="34" t="s">
        <v>27</v>
      </c>
      <c r="D119" s="40"/>
      <c r="E119" s="40"/>
      <c r="F119" s="32" t="str">
        <f>IF(E16="","",E16)</f>
        <v>Výber</v>
      </c>
      <c r="G119" s="40"/>
      <c r="H119" s="40"/>
      <c r="I119" s="40"/>
      <c r="J119" s="40"/>
      <c r="K119" s="34" t="s">
        <v>32</v>
      </c>
      <c r="L119" s="40"/>
      <c r="M119" s="225" t="str">
        <f>E22</f>
        <v xml:space="preserve"> </v>
      </c>
      <c r="N119" s="225"/>
      <c r="O119" s="225"/>
      <c r="P119" s="225"/>
      <c r="Q119" s="225"/>
      <c r="R119" s="41"/>
    </row>
    <row r="120" spans="2:65" s="1" customFormat="1" ht="10.3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65" s="9" customFormat="1" ht="29.25" customHeight="1">
      <c r="B121" s="152"/>
      <c r="C121" s="153" t="s">
        <v>151</v>
      </c>
      <c r="D121" s="154" t="s">
        <v>152</v>
      </c>
      <c r="E121" s="154" t="s">
        <v>56</v>
      </c>
      <c r="F121" s="287" t="s">
        <v>153</v>
      </c>
      <c r="G121" s="287"/>
      <c r="H121" s="287"/>
      <c r="I121" s="287"/>
      <c r="J121" s="154" t="s">
        <v>154</v>
      </c>
      <c r="K121" s="154" t="s">
        <v>155</v>
      </c>
      <c r="L121" s="287" t="s">
        <v>156</v>
      </c>
      <c r="M121" s="287"/>
      <c r="N121" s="287" t="s">
        <v>133</v>
      </c>
      <c r="O121" s="287"/>
      <c r="P121" s="287"/>
      <c r="Q121" s="288"/>
      <c r="R121" s="155"/>
      <c r="T121" s="80" t="s">
        <v>157</v>
      </c>
      <c r="U121" s="81" t="s">
        <v>38</v>
      </c>
      <c r="V121" s="81" t="s">
        <v>158</v>
      </c>
      <c r="W121" s="81" t="s">
        <v>159</v>
      </c>
      <c r="X121" s="81" t="s">
        <v>160</v>
      </c>
      <c r="Y121" s="81" t="s">
        <v>161</v>
      </c>
      <c r="Z121" s="81" t="s">
        <v>162</v>
      </c>
      <c r="AA121" s="82" t="s">
        <v>163</v>
      </c>
    </row>
    <row r="122" spans="2:65" s="1" customFormat="1" ht="29.25" customHeight="1">
      <c r="B122" s="39"/>
      <c r="C122" s="84" t="s">
        <v>130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294"/>
      <c r="O122" s="295"/>
      <c r="P122" s="295"/>
      <c r="Q122" s="295"/>
      <c r="R122" s="41"/>
      <c r="T122" s="83"/>
      <c r="U122" s="55"/>
      <c r="V122" s="55"/>
      <c r="W122" s="156">
        <f>W123+W515</f>
        <v>0</v>
      </c>
      <c r="X122" s="55"/>
      <c r="Y122" s="156">
        <f>Y123+Y515</f>
        <v>186.55199225000001</v>
      </c>
      <c r="Z122" s="55"/>
      <c r="AA122" s="157">
        <f>AA123+AA515</f>
        <v>0</v>
      </c>
      <c r="AT122" s="23" t="s">
        <v>73</v>
      </c>
      <c r="AU122" s="23" t="s">
        <v>135</v>
      </c>
      <c r="BK122" s="158">
        <f>BK123+BK515</f>
        <v>0</v>
      </c>
    </row>
    <row r="123" spans="2:65" s="10" customFormat="1" ht="37.35" customHeight="1">
      <c r="B123" s="159"/>
      <c r="C123" s="160"/>
      <c r="D123" s="161" t="s">
        <v>136</v>
      </c>
      <c r="E123" s="161"/>
      <c r="F123" s="161"/>
      <c r="G123" s="161"/>
      <c r="H123" s="161"/>
      <c r="I123" s="161"/>
      <c r="J123" s="161"/>
      <c r="K123" s="161"/>
      <c r="L123" s="161"/>
      <c r="M123" s="161"/>
      <c r="N123" s="283"/>
      <c r="O123" s="281"/>
      <c r="P123" s="281"/>
      <c r="Q123" s="281"/>
      <c r="R123" s="162"/>
      <c r="T123" s="163"/>
      <c r="U123" s="160"/>
      <c r="V123" s="160"/>
      <c r="W123" s="164">
        <f>W124+W319+W513</f>
        <v>0</v>
      </c>
      <c r="X123" s="160"/>
      <c r="Y123" s="164">
        <f>Y124+Y319+Y513</f>
        <v>186.55199225000001</v>
      </c>
      <c r="Z123" s="160"/>
      <c r="AA123" s="165">
        <f>AA124+AA319+AA513</f>
        <v>0</v>
      </c>
      <c r="AR123" s="166" t="s">
        <v>81</v>
      </c>
      <c r="AT123" s="167" t="s">
        <v>73</v>
      </c>
      <c r="AU123" s="167" t="s">
        <v>74</v>
      </c>
      <c r="AY123" s="166" t="s">
        <v>164</v>
      </c>
      <c r="BK123" s="168">
        <f>BK124+BK319+BK513</f>
        <v>0</v>
      </c>
    </row>
    <row r="124" spans="2:65" s="10" customFormat="1" ht="19.899999999999999" customHeight="1">
      <c r="B124" s="159"/>
      <c r="C124" s="160"/>
      <c r="D124" s="169" t="s">
        <v>137</v>
      </c>
      <c r="E124" s="169"/>
      <c r="F124" s="169"/>
      <c r="G124" s="169"/>
      <c r="H124" s="169"/>
      <c r="I124" s="169"/>
      <c r="J124" s="169"/>
      <c r="K124" s="169"/>
      <c r="L124" s="169"/>
      <c r="M124" s="169"/>
      <c r="N124" s="296"/>
      <c r="O124" s="297"/>
      <c r="P124" s="297"/>
      <c r="Q124" s="297"/>
      <c r="R124" s="162"/>
      <c r="T124" s="163"/>
      <c r="U124" s="160"/>
      <c r="V124" s="160"/>
      <c r="W124" s="164">
        <f>SUM(W125:W318)</f>
        <v>0</v>
      </c>
      <c r="X124" s="160"/>
      <c r="Y124" s="164">
        <f>SUM(Y125:Y318)</f>
        <v>84.636259889999991</v>
      </c>
      <c r="Z124" s="160"/>
      <c r="AA124" s="165">
        <f>SUM(AA125:AA318)</f>
        <v>0</v>
      </c>
      <c r="AR124" s="166" t="s">
        <v>81</v>
      </c>
      <c r="AT124" s="167" t="s">
        <v>73</v>
      </c>
      <c r="AU124" s="167" t="s">
        <v>81</v>
      </c>
      <c r="AY124" s="166" t="s">
        <v>164</v>
      </c>
      <c r="BK124" s="168">
        <f>SUM(BK125:BK318)</f>
        <v>0</v>
      </c>
    </row>
    <row r="125" spans="2:65" s="1" customFormat="1" ht="51" customHeight="1">
      <c r="B125" s="141"/>
      <c r="C125" s="170" t="s">
        <v>81</v>
      </c>
      <c r="D125" s="170" t="s">
        <v>165</v>
      </c>
      <c r="E125" s="171" t="s">
        <v>166</v>
      </c>
      <c r="F125" s="289" t="s">
        <v>167</v>
      </c>
      <c r="G125" s="289"/>
      <c r="H125" s="289"/>
      <c r="I125" s="289"/>
      <c r="J125" s="172" t="s">
        <v>168</v>
      </c>
      <c r="K125" s="173">
        <v>380.98</v>
      </c>
      <c r="L125" s="290"/>
      <c r="M125" s="290"/>
      <c r="N125" s="291"/>
      <c r="O125" s="291"/>
      <c r="P125" s="291"/>
      <c r="Q125" s="291"/>
      <c r="R125" s="144"/>
      <c r="T125" s="174" t="s">
        <v>5</v>
      </c>
      <c r="U125" s="48" t="s">
        <v>41</v>
      </c>
      <c r="V125" s="40"/>
      <c r="W125" s="175">
        <f>V125*K125</f>
        <v>0</v>
      </c>
      <c r="X125" s="175">
        <v>1E-4</v>
      </c>
      <c r="Y125" s="175">
        <f>X125*K125</f>
        <v>3.8098000000000007E-2</v>
      </c>
      <c r="Z125" s="175">
        <v>0</v>
      </c>
      <c r="AA125" s="176">
        <f>Z125*K125</f>
        <v>0</v>
      </c>
      <c r="AR125" s="23" t="s">
        <v>169</v>
      </c>
      <c r="AT125" s="23" t="s">
        <v>165</v>
      </c>
      <c r="AU125" s="23" t="s">
        <v>86</v>
      </c>
      <c r="AY125" s="23" t="s">
        <v>164</v>
      </c>
      <c r="BE125" s="118">
        <f>IF(U125="základná",N125,0)</f>
        <v>0</v>
      </c>
      <c r="BF125" s="118">
        <f>IF(U125="znížená",N125,0)</f>
        <v>0</v>
      </c>
      <c r="BG125" s="118">
        <f>IF(U125="zákl. prenesená",N125,0)</f>
        <v>0</v>
      </c>
      <c r="BH125" s="118">
        <f>IF(U125="zníž. prenesená",N125,0)</f>
        <v>0</v>
      </c>
      <c r="BI125" s="118">
        <f>IF(U125="nulová",N125,0)</f>
        <v>0</v>
      </c>
      <c r="BJ125" s="23" t="s">
        <v>86</v>
      </c>
      <c r="BK125" s="118">
        <f>ROUND(L125*K125,2)</f>
        <v>0</v>
      </c>
      <c r="BL125" s="23" t="s">
        <v>169</v>
      </c>
      <c r="BM125" s="23" t="s">
        <v>170</v>
      </c>
    </row>
    <row r="126" spans="2:65" s="11" customFormat="1" ht="16.5" customHeight="1">
      <c r="B126" s="177"/>
      <c r="C126" s="178"/>
      <c r="D126" s="178"/>
      <c r="E126" s="179" t="s">
        <v>5</v>
      </c>
      <c r="F126" s="292" t="s">
        <v>171</v>
      </c>
      <c r="G126" s="293"/>
      <c r="H126" s="293"/>
      <c r="I126" s="293"/>
      <c r="J126" s="178"/>
      <c r="K126" s="179" t="s">
        <v>5</v>
      </c>
      <c r="L126" s="178"/>
      <c r="M126" s="178"/>
      <c r="N126" s="178"/>
      <c r="O126" s="178"/>
      <c r="P126" s="178"/>
      <c r="Q126" s="178"/>
      <c r="R126" s="180"/>
      <c r="T126" s="181"/>
      <c r="U126" s="178"/>
      <c r="V126" s="178"/>
      <c r="W126" s="178"/>
      <c r="X126" s="178"/>
      <c r="Y126" s="178"/>
      <c r="Z126" s="178"/>
      <c r="AA126" s="182"/>
      <c r="AT126" s="183" t="s">
        <v>172</v>
      </c>
      <c r="AU126" s="183" t="s">
        <v>86</v>
      </c>
      <c r="AV126" s="11" t="s">
        <v>81</v>
      </c>
      <c r="AW126" s="11" t="s">
        <v>31</v>
      </c>
      <c r="AX126" s="11" t="s">
        <v>74</v>
      </c>
      <c r="AY126" s="183" t="s">
        <v>164</v>
      </c>
    </row>
    <row r="127" spans="2:65" s="12" customFormat="1" ht="16.5" customHeight="1">
      <c r="B127" s="184"/>
      <c r="C127" s="185"/>
      <c r="D127" s="185"/>
      <c r="E127" s="186" t="s">
        <v>5</v>
      </c>
      <c r="F127" s="298" t="s">
        <v>173</v>
      </c>
      <c r="G127" s="299"/>
      <c r="H127" s="299"/>
      <c r="I127" s="299"/>
      <c r="J127" s="185"/>
      <c r="K127" s="187">
        <v>70.875</v>
      </c>
      <c r="L127" s="185"/>
      <c r="M127" s="185"/>
      <c r="N127" s="185"/>
      <c r="O127" s="185"/>
      <c r="P127" s="185"/>
      <c r="Q127" s="185"/>
      <c r="R127" s="188"/>
      <c r="T127" s="189"/>
      <c r="U127" s="185"/>
      <c r="V127" s="185"/>
      <c r="W127" s="185"/>
      <c r="X127" s="185"/>
      <c r="Y127" s="185"/>
      <c r="Z127" s="185"/>
      <c r="AA127" s="190"/>
      <c r="AT127" s="191" t="s">
        <v>172</v>
      </c>
      <c r="AU127" s="191" t="s">
        <v>86</v>
      </c>
      <c r="AV127" s="12" t="s">
        <v>86</v>
      </c>
      <c r="AW127" s="12" t="s">
        <v>31</v>
      </c>
      <c r="AX127" s="12" t="s">
        <v>74</v>
      </c>
      <c r="AY127" s="191" t="s">
        <v>164</v>
      </c>
    </row>
    <row r="128" spans="2:65" s="12" customFormat="1" ht="16.5" customHeight="1">
      <c r="B128" s="184"/>
      <c r="C128" s="185"/>
      <c r="D128" s="185"/>
      <c r="E128" s="186" t="s">
        <v>5</v>
      </c>
      <c r="F128" s="298" t="s">
        <v>174</v>
      </c>
      <c r="G128" s="299"/>
      <c r="H128" s="299"/>
      <c r="I128" s="299"/>
      <c r="J128" s="185"/>
      <c r="K128" s="187">
        <v>19</v>
      </c>
      <c r="L128" s="185"/>
      <c r="M128" s="185"/>
      <c r="N128" s="185"/>
      <c r="O128" s="185"/>
      <c r="P128" s="185"/>
      <c r="Q128" s="185"/>
      <c r="R128" s="188"/>
      <c r="T128" s="189"/>
      <c r="U128" s="185"/>
      <c r="V128" s="185"/>
      <c r="W128" s="185"/>
      <c r="X128" s="185"/>
      <c r="Y128" s="185"/>
      <c r="Z128" s="185"/>
      <c r="AA128" s="190"/>
      <c r="AT128" s="191" t="s">
        <v>172</v>
      </c>
      <c r="AU128" s="191" t="s">
        <v>86</v>
      </c>
      <c r="AV128" s="12" t="s">
        <v>86</v>
      </c>
      <c r="AW128" s="12" t="s">
        <v>31</v>
      </c>
      <c r="AX128" s="12" t="s">
        <v>74</v>
      </c>
      <c r="AY128" s="191" t="s">
        <v>164</v>
      </c>
    </row>
    <row r="129" spans="2:51" s="12" customFormat="1" ht="16.5" customHeight="1">
      <c r="B129" s="184"/>
      <c r="C129" s="185"/>
      <c r="D129" s="185"/>
      <c r="E129" s="186" t="s">
        <v>5</v>
      </c>
      <c r="F129" s="298" t="s">
        <v>175</v>
      </c>
      <c r="G129" s="299"/>
      <c r="H129" s="299"/>
      <c r="I129" s="299"/>
      <c r="J129" s="185"/>
      <c r="K129" s="187">
        <v>10.45</v>
      </c>
      <c r="L129" s="185"/>
      <c r="M129" s="185"/>
      <c r="N129" s="185"/>
      <c r="O129" s="185"/>
      <c r="P129" s="185"/>
      <c r="Q129" s="185"/>
      <c r="R129" s="188"/>
      <c r="T129" s="189"/>
      <c r="U129" s="185"/>
      <c r="V129" s="185"/>
      <c r="W129" s="185"/>
      <c r="X129" s="185"/>
      <c r="Y129" s="185"/>
      <c r="Z129" s="185"/>
      <c r="AA129" s="190"/>
      <c r="AT129" s="191" t="s">
        <v>172</v>
      </c>
      <c r="AU129" s="191" t="s">
        <v>86</v>
      </c>
      <c r="AV129" s="12" t="s">
        <v>86</v>
      </c>
      <c r="AW129" s="12" t="s">
        <v>31</v>
      </c>
      <c r="AX129" s="12" t="s">
        <v>74</v>
      </c>
      <c r="AY129" s="191" t="s">
        <v>164</v>
      </c>
    </row>
    <row r="130" spans="2:51" s="12" customFormat="1" ht="16.5" customHeight="1">
      <c r="B130" s="184"/>
      <c r="C130" s="185"/>
      <c r="D130" s="185"/>
      <c r="E130" s="186" t="s">
        <v>5</v>
      </c>
      <c r="F130" s="298" t="s">
        <v>176</v>
      </c>
      <c r="G130" s="299"/>
      <c r="H130" s="299"/>
      <c r="I130" s="299"/>
      <c r="J130" s="185"/>
      <c r="K130" s="187">
        <v>5.4</v>
      </c>
      <c r="L130" s="185"/>
      <c r="M130" s="185"/>
      <c r="N130" s="185"/>
      <c r="O130" s="185"/>
      <c r="P130" s="185"/>
      <c r="Q130" s="185"/>
      <c r="R130" s="188"/>
      <c r="T130" s="189"/>
      <c r="U130" s="185"/>
      <c r="V130" s="185"/>
      <c r="W130" s="185"/>
      <c r="X130" s="185"/>
      <c r="Y130" s="185"/>
      <c r="Z130" s="185"/>
      <c r="AA130" s="190"/>
      <c r="AT130" s="191" t="s">
        <v>172</v>
      </c>
      <c r="AU130" s="191" t="s">
        <v>86</v>
      </c>
      <c r="AV130" s="12" t="s">
        <v>86</v>
      </c>
      <c r="AW130" s="12" t="s">
        <v>31</v>
      </c>
      <c r="AX130" s="12" t="s">
        <v>74</v>
      </c>
      <c r="AY130" s="191" t="s">
        <v>164</v>
      </c>
    </row>
    <row r="131" spans="2:51" s="12" customFormat="1" ht="16.5" customHeight="1">
      <c r="B131" s="184"/>
      <c r="C131" s="185"/>
      <c r="D131" s="185"/>
      <c r="E131" s="186" t="s">
        <v>5</v>
      </c>
      <c r="F131" s="298" t="s">
        <v>177</v>
      </c>
      <c r="G131" s="299"/>
      <c r="H131" s="299"/>
      <c r="I131" s="299"/>
      <c r="J131" s="185"/>
      <c r="K131" s="187">
        <v>3.3</v>
      </c>
      <c r="L131" s="185"/>
      <c r="M131" s="185"/>
      <c r="N131" s="185"/>
      <c r="O131" s="185"/>
      <c r="P131" s="185"/>
      <c r="Q131" s="185"/>
      <c r="R131" s="188"/>
      <c r="T131" s="189"/>
      <c r="U131" s="185"/>
      <c r="V131" s="185"/>
      <c r="W131" s="185"/>
      <c r="X131" s="185"/>
      <c r="Y131" s="185"/>
      <c r="Z131" s="185"/>
      <c r="AA131" s="190"/>
      <c r="AT131" s="191" t="s">
        <v>172</v>
      </c>
      <c r="AU131" s="191" t="s">
        <v>86</v>
      </c>
      <c r="AV131" s="12" t="s">
        <v>86</v>
      </c>
      <c r="AW131" s="12" t="s">
        <v>31</v>
      </c>
      <c r="AX131" s="12" t="s">
        <v>74</v>
      </c>
      <c r="AY131" s="191" t="s">
        <v>164</v>
      </c>
    </row>
    <row r="132" spans="2:51" s="13" customFormat="1" ht="16.5" customHeight="1">
      <c r="B132" s="192"/>
      <c r="C132" s="193"/>
      <c r="D132" s="193"/>
      <c r="E132" s="194" t="s">
        <v>5</v>
      </c>
      <c r="F132" s="300" t="s">
        <v>178</v>
      </c>
      <c r="G132" s="301"/>
      <c r="H132" s="301"/>
      <c r="I132" s="301"/>
      <c r="J132" s="193"/>
      <c r="K132" s="195">
        <v>109.02500000000001</v>
      </c>
      <c r="L132" s="193"/>
      <c r="M132" s="193"/>
      <c r="N132" s="193"/>
      <c r="O132" s="193"/>
      <c r="P132" s="193"/>
      <c r="Q132" s="193"/>
      <c r="R132" s="196"/>
      <c r="T132" s="197"/>
      <c r="U132" s="193"/>
      <c r="V132" s="193"/>
      <c r="W132" s="193"/>
      <c r="X132" s="193"/>
      <c r="Y132" s="193"/>
      <c r="Z132" s="193"/>
      <c r="AA132" s="198"/>
      <c r="AT132" s="199" t="s">
        <v>172</v>
      </c>
      <c r="AU132" s="199" t="s">
        <v>86</v>
      </c>
      <c r="AV132" s="13" t="s">
        <v>179</v>
      </c>
      <c r="AW132" s="13" t="s">
        <v>31</v>
      </c>
      <c r="AX132" s="13" t="s">
        <v>74</v>
      </c>
      <c r="AY132" s="199" t="s">
        <v>164</v>
      </c>
    </row>
    <row r="133" spans="2:51" s="11" customFormat="1" ht="16.5" customHeight="1">
      <c r="B133" s="177"/>
      <c r="C133" s="178"/>
      <c r="D133" s="178"/>
      <c r="E133" s="179" t="s">
        <v>5</v>
      </c>
      <c r="F133" s="302" t="s">
        <v>180</v>
      </c>
      <c r="G133" s="303"/>
      <c r="H133" s="303"/>
      <c r="I133" s="303"/>
      <c r="J133" s="178"/>
      <c r="K133" s="179" t="s">
        <v>5</v>
      </c>
      <c r="L133" s="178"/>
      <c r="M133" s="178"/>
      <c r="N133" s="178"/>
      <c r="O133" s="178"/>
      <c r="P133" s="178"/>
      <c r="Q133" s="178"/>
      <c r="R133" s="180"/>
      <c r="T133" s="181"/>
      <c r="U133" s="178"/>
      <c r="V133" s="178"/>
      <c r="W133" s="178"/>
      <c r="X133" s="178"/>
      <c r="Y133" s="178"/>
      <c r="Z133" s="178"/>
      <c r="AA133" s="182"/>
      <c r="AT133" s="183" t="s">
        <v>172</v>
      </c>
      <c r="AU133" s="183" t="s">
        <v>86</v>
      </c>
      <c r="AV133" s="11" t="s">
        <v>81</v>
      </c>
      <c r="AW133" s="11" t="s">
        <v>31</v>
      </c>
      <c r="AX133" s="11" t="s">
        <v>74</v>
      </c>
      <c r="AY133" s="183" t="s">
        <v>164</v>
      </c>
    </row>
    <row r="134" spans="2:51" s="12" customFormat="1" ht="16.5" customHeight="1">
      <c r="B134" s="184"/>
      <c r="C134" s="185"/>
      <c r="D134" s="185"/>
      <c r="E134" s="186" t="s">
        <v>5</v>
      </c>
      <c r="F134" s="298" t="s">
        <v>181</v>
      </c>
      <c r="G134" s="299"/>
      <c r="H134" s="299"/>
      <c r="I134" s="299"/>
      <c r="J134" s="185"/>
      <c r="K134" s="187">
        <v>113.4</v>
      </c>
      <c r="L134" s="185"/>
      <c r="M134" s="185"/>
      <c r="N134" s="185"/>
      <c r="O134" s="185"/>
      <c r="P134" s="185"/>
      <c r="Q134" s="185"/>
      <c r="R134" s="188"/>
      <c r="T134" s="189"/>
      <c r="U134" s="185"/>
      <c r="V134" s="185"/>
      <c r="W134" s="185"/>
      <c r="X134" s="185"/>
      <c r="Y134" s="185"/>
      <c r="Z134" s="185"/>
      <c r="AA134" s="190"/>
      <c r="AT134" s="191" t="s">
        <v>172</v>
      </c>
      <c r="AU134" s="191" t="s">
        <v>86</v>
      </c>
      <c r="AV134" s="12" t="s">
        <v>86</v>
      </c>
      <c r="AW134" s="12" t="s">
        <v>31</v>
      </c>
      <c r="AX134" s="12" t="s">
        <v>74</v>
      </c>
      <c r="AY134" s="191" t="s">
        <v>164</v>
      </c>
    </row>
    <row r="135" spans="2:51" s="13" customFormat="1" ht="16.5" customHeight="1">
      <c r="B135" s="192"/>
      <c r="C135" s="193"/>
      <c r="D135" s="193"/>
      <c r="E135" s="194" t="s">
        <v>5</v>
      </c>
      <c r="F135" s="300" t="s">
        <v>178</v>
      </c>
      <c r="G135" s="301"/>
      <c r="H135" s="301"/>
      <c r="I135" s="301"/>
      <c r="J135" s="193"/>
      <c r="K135" s="195">
        <v>113.4</v>
      </c>
      <c r="L135" s="193"/>
      <c r="M135" s="193"/>
      <c r="N135" s="193"/>
      <c r="O135" s="193"/>
      <c r="P135" s="193"/>
      <c r="Q135" s="193"/>
      <c r="R135" s="196"/>
      <c r="T135" s="197"/>
      <c r="U135" s="193"/>
      <c r="V135" s="193"/>
      <c r="W135" s="193"/>
      <c r="X135" s="193"/>
      <c r="Y135" s="193"/>
      <c r="Z135" s="193"/>
      <c r="AA135" s="198"/>
      <c r="AT135" s="199" t="s">
        <v>172</v>
      </c>
      <c r="AU135" s="199" t="s">
        <v>86</v>
      </c>
      <c r="AV135" s="13" t="s">
        <v>179</v>
      </c>
      <c r="AW135" s="13" t="s">
        <v>31</v>
      </c>
      <c r="AX135" s="13" t="s">
        <v>74</v>
      </c>
      <c r="AY135" s="199" t="s">
        <v>164</v>
      </c>
    </row>
    <row r="136" spans="2:51" s="11" customFormat="1" ht="16.5" customHeight="1">
      <c r="B136" s="177"/>
      <c r="C136" s="178"/>
      <c r="D136" s="178"/>
      <c r="E136" s="179" t="s">
        <v>5</v>
      </c>
      <c r="F136" s="302" t="s">
        <v>182</v>
      </c>
      <c r="G136" s="303"/>
      <c r="H136" s="303"/>
      <c r="I136" s="303"/>
      <c r="J136" s="178"/>
      <c r="K136" s="179" t="s">
        <v>5</v>
      </c>
      <c r="L136" s="178"/>
      <c r="M136" s="178"/>
      <c r="N136" s="178"/>
      <c r="O136" s="178"/>
      <c r="P136" s="178"/>
      <c r="Q136" s="178"/>
      <c r="R136" s="180"/>
      <c r="T136" s="181"/>
      <c r="U136" s="178"/>
      <c r="V136" s="178"/>
      <c r="W136" s="178"/>
      <c r="X136" s="178"/>
      <c r="Y136" s="178"/>
      <c r="Z136" s="178"/>
      <c r="AA136" s="182"/>
      <c r="AT136" s="183" t="s">
        <v>172</v>
      </c>
      <c r="AU136" s="183" t="s">
        <v>86</v>
      </c>
      <c r="AV136" s="11" t="s">
        <v>81</v>
      </c>
      <c r="AW136" s="11" t="s">
        <v>31</v>
      </c>
      <c r="AX136" s="11" t="s">
        <v>74</v>
      </c>
      <c r="AY136" s="183" t="s">
        <v>164</v>
      </c>
    </row>
    <row r="137" spans="2:51" s="12" customFormat="1" ht="16.5" customHeight="1">
      <c r="B137" s="184"/>
      <c r="C137" s="185"/>
      <c r="D137" s="185"/>
      <c r="E137" s="186" t="s">
        <v>5</v>
      </c>
      <c r="F137" s="298" t="s">
        <v>183</v>
      </c>
      <c r="G137" s="299"/>
      <c r="H137" s="299"/>
      <c r="I137" s="299"/>
      <c r="J137" s="185"/>
      <c r="K137" s="187">
        <v>111.038</v>
      </c>
      <c r="L137" s="185"/>
      <c r="M137" s="185"/>
      <c r="N137" s="185"/>
      <c r="O137" s="185"/>
      <c r="P137" s="185"/>
      <c r="Q137" s="185"/>
      <c r="R137" s="188"/>
      <c r="T137" s="189"/>
      <c r="U137" s="185"/>
      <c r="V137" s="185"/>
      <c r="W137" s="185"/>
      <c r="X137" s="185"/>
      <c r="Y137" s="185"/>
      <c r="Z137" s="185"/>
      <c r="AA137" s="190"/>
      <c r="AT137" s="191" t="s">
        <v>172</v>
      </c>
      <c r="AU137" s="191" t="s">
        <v>86</v>
      </c>
      <c r="AV137" s="12" t="s">
        <v>86</v>
      </c>
      <c r="AW137" s="12" t="s">
        <v>31</v>
      </c>
      <c r="AX137" s="12" t="s">
        <v>74</v>
      </c>
      <c r="AY137" s="191" t="s">
        <v>164</v>
      </c>
    </row>
    <row r="138" spans="2:51" s="12" customFormat="1" ht="16.5" customHeight="1">
      <c r="B138" s="184"/>
      <c r="C138" s="185"/>
      <c r="D138" s="185"/>
      <c r="E138" s="186" t="s">
        <v>5</v>
      </c>
      <c r="F138" s="298" t="s">
        <v>184</v>
      </c>
      <c r="G138" s="299"/>
      <c r="H138" s="299"/>
      <c r="I138" s="299"/>
      <c r="J138" s="185"/>
      <c r="K138" s="187">
        <v>12.96</v>
      </c>
      <c r="L138" s="185"/>
      <c r="M138" s="185"/>
      <c r="N138" s="185"/>
      <c r="O138" s="185"/>
      <c r="P138" s="185"/>
      <c r="Q138" s="185"/>
      <c r="R138" s="188"/>
      <c r="T138" s="189"/>
      <c r="U138" s="185"/>
      <c r="V138" s="185"/>
      <c r="W138" s="185"/>
      <c r="X138" s="185"/>
      <c r="Y138" s="185"/>
      <c r="Z138" s="185"/>
      <c r="AA138" s="190"/>
      <c r="AT138" s="191" t="s">
        <v>172</v>
      </c>
      <c r="AU138" s="191" t="s">
        <v>86</v>
      </c>
      <c r="AV138" s="12" t="s">
        <v>86</v>
      </c>
      <c r="AW138" s="12" t="s">
        <v>31</v>
      </c>
      <c r="AX138" s="12" t="s">
        <v>74</v>
      </c>
      <c r="AY138" s="191" t="s">
        <v>164</v>
      </c>
    </row>
    <row r="139" spans="2:51" s="12" customFormat="1" ht="16.5" customHeight="1">
      <c r="B139" s="184"/>
      <c r="C139" s="185"/>
      <c r="D139" s="185"/>
      <c r="E139" s="186" t="s">
        <v>5</v>
      </c>
      <c r="F139" s="298" t="s">
        <v>185</v>
      </c>
      <c r="G139" s="299"/>
      <c r="H139" s="299"/>
      <c r="I139" s="299"/>
      <c r="J139" s="185"/>
      <c r="K139" s="187">
        <v>1.5</v>
      </c>
      <c r="L139" s="185"/>
      <c r="M139" s="185"/>
      <c r="N139" s="185"/>
      <c r="O139" s="185"/>
      <c r="P139" s="185"/>
      <c r="Q139" s="185"/>
      <c r="R139" s="188"/>
      <c r="T139" s="189"/>
      <c r="U139" s="185"/>
      <c r="V139" s="185"/>
      <c r="W139" s="185"/>
      <c r="X139" s="185"/>
      <c r="Y139" s="185"/>
      <c r="Z139" s="185"/>
      <c r="AA139" s="190"/>
      <c r="AT139" s="191" t="s">
        <v>172</v>
      </c>
      <c r="AU139" s="191" t="s">
        <v>86</v>
      </c>
      <c r="AV139" s="12" t="s">
        <v>86</v>
      </c>
      <c r="AW139" s="12" t="s">
        <v>31</v>
      </c>
      <c r="AX139" s="12" t="s">
        <v>74</v>
      </c>
      <c r="AY139" s="191" t="s">
        <v>164</v>
      </c>
    </row>
    <row r="140" spans="2:51" s="12" customFormat="1" ht="16.5" customHeight="1">
      <c r="B140" s="184"/>
      <c r="C140" s="185"/>
      <c r="D140" s="185"/>
      <c r="E140" s="186" t="s">
        <v>5</v>
      </c>
      <c r="F140" s="298" t="s">
        <v>186</v>
      </c>
      <c r="G140" s="299"/>
      <c r="H140" s="299"/>
      <c r="I140" s="299"/>
      <c r="J140" s="185"/>
      <c r="K140" s="187">
        <v>21.177</v>
      </c>
      <c r="L140" s="185"/>
      <c r="M140" s="185"/>
      <c r="N140" s="185"/>
      <c r="O140" s="185"/>
      <c r="P140" s="185"/>
      <c r="Q140" s="185"/>
      <c r="R140" s="188"/>
      <c r="T140" s="189"/>
      <c r="U140" s="185"/>
      <c r="V140" s="185"/>
      <c r="W140" s="185"/>
      <c r="X140" s="185"/>
      <c r="Y140" s="185"/>
      <c r="Z140" s="185"/>
      <c r="AA140" s="190"/>
      <c r="AT140" s="191" t="s">
        <v>172</v>
      </c>
      <c r="AU140" s="191" t="s">
        <v>86</v>
      </c>
      <c r="AV140" s="12" t="s">
        <v>86</v>
      </c>
      <c r="AW140" s="12" t="s">
        <v>31</v>
      </c>
      <c r="AX140" s="12" t="s">
        <v>74</v>
      </c>
      <c r="AY140" s="191" t="s">
        <v>164</v>
      </c>
    </row>
    <row r="141" spans="2:51" s="12" customFormat="1" ht="16.5" customHeight="1">
      <c r="B141" s="184"/>
      <c r="C141" s="185"/>
      <c r="D141" s="185"/>
      <c r="E141" s="186" t="s">
        <v>5</v>
      </c>
      <c r="F141" s="298" t="s">
        <v>187</v>
      </c>
      <c r="G141" s="299"/>
      <c r="H141" s="299"/>
      <c r="I141" s="299"/>
      <c r="J141" s="185"/>
      <c r="K141" s="187">
        <v>4.8</v>
      </c>
      <c r="L141" s="185"/>
      <c r="M141" s="185"/>
      <c r="N141" s="185"/>
      <c r="O141" s="185"/>
      <c r="P141" s="185"/>
      <c r="Q141" s="185"/>
      <c r="R141" s="188"/>
      <c r="T141" s="189"/>
      <c r="U141" s="185"/>
      <c r="V141" s="185"/>
      <c r="W141" s="185"/>
      <c r="X141" s="185"/>
      <c r="Y141" s="185"/>
      <c r="Z141" s="185"/>
      <c r="AA141" s="190"/>
      <c r="AT141" s="191" t="s">
        <v>172</v>
      </c>
      <c r="AU141" s="191" t="s">
        <v>86</v>
      </c>
      <c r="AV141" s="12" t="s">
        <v>86</v>
      </c>
      <c r="AW141" s="12" t="s">
        <v>31</v>
      </c>
      <c r="AX141" s="12" t="s">
        <v>74</v>
      </c>
      <c r="AY141" s="191" t="s">
        <v>164</v>
      </c>
    </row>
    <row r="142" spans="2:51" s="12" customFormat="1" ht="16.5" customHeight="1">
      <c r="B142" s="184"/>
      <c r="C142" s="185"/>
      <c r="D142" s="185"/>
      <c r="E142" s="186" t="s">
        <v>5</v>
      </c>
      <c r="F142" s="298" t="s">
        <v>188</v>
      </c>
      <c r="G142" s="299"/>
      <c r="H142" s="299"/>
      <c r="I142" s="299"/>
      <c r="J142" s="185"/>
      <c r="K142" s="187">
        <v>2.52</v>
      </c>
      <c r="L142" s="185"/>
      <c r="M142" s="185"/>
      <c r="N142" s="185"/>
      <c r="O142" s="185"/>
      <c r="P142" s="185"/>
      <c r="Q142" s="185"/>
      <c r="R142" s="188"/>
      <c r="T142" s="189"/>
      <c r="U142" s="185"/>
      <c r="V142" s="185"/>
      <c r="W142" s="185"/>
      <c r="X142" s="185"/>
      <c r="Y142" s="185"/>
      <c r="Z142" s="185"/>
      <c r="AA142" s="190"/>
      <c r="AT142" s="191" t="s">
        <v>172</v>
      </c>
      <c r="AU142" s="191" t="s">
        <v>86</v>
      </c>
      <c r="AV142" s="12" t="s">
        <v>86</v>
      </c>
      <c r="AW142" s="12" t="s">
        <v>31</v>
      </c>
      <c r="AX142" s="12" t="s">
        <v>74</v>
      </c>
      <c r="AY142" s="191" t="s">
        <v>164</v>
      </c>
    </row>
    <row r="143" spans="2:51" s="12" customFormat="1" ht="16.5" customHeight="1">
      <c r="B143" s="184"/>
      <c r="C143" s="185"/>
      <c r="D143" s="185"/>
      <c r="E143" s="186" t="s">
        <v>5</v>
      </c>
      <c r="F143" s="298" t="s">
        <v>189</v>
      </c>
      <c r="G143" s="299"/>
      <c r="H143" s="299"/>
      <c r="I143" s="299"/>
      <c r="J143" s="185"/>
      <c r="K143" s="187">
        <v>3.6</v>
      </c>
      <c r="L143" s="185"/>
      <c r="M143" s="185"/>
      <c r="N143" s="185"/>
      <c r="O143" s="185"/>
      <c r="P143" s="185"/>
      <c r="Q143" s="185"/>
      <c r="R143" s="188"/>
      <c r="T143" s="189"/>
      <c r="U143" s="185"/>
      <c r="V143" s="185"/>
      <c r="W143" s="185"/>
      <c r="X143" s="185"/>
      <c r="Y143" s="185"/>
      <c r="Z143" s="185"/>
      <c r="AA143" s="190"/>
      <c r="AT143" s="191" t="s">
        <v>172</v>
      </c>
      <c r="AU143" s="191" t="s">
        <v>86</v>
      </c>
      <c r="AV143" s="12" t="s">
        <v>86</v>
      </c>
      <c r="AW143" s="12" t="s">
        <v>31</v>
      </c>
      <c r="AX143" s="12" t="s">
        <v>74</v>
      </c>
      <c r="AY143" s="191" t="s">
        <v>164</v>
      </c>
    </row>
    <row r="144" spans="2:51" s="12" customFormat="1" ht="16.5" customHeight="1">
      <c r="B144" s="184"/>
      <c r="C144" s="185"/>
      <c r="D144" s="185"/>
      <c r="E144" s="186" t="s">
        <v>5</v>
      </c>
      <c r="F144" s="298" t="s">
        <v>190</v>
      </c>
      <c r="G144" s="299"/>
      <c r="H144" s="299"/>
      <c r="I144" s="299"/>
      <c r="J144" s="185"/>
      <c r="K144" s="187">
        <v>0.96</v>
      </c>
      <c r="L144" s="185"/>
      <c r="M144" s="185"/>
      <c r="N144" s="185"/>
      <c r="O144" s="185"/>
      <c r="P144" s="185"/>
      <c r="Q144" s="185"/>
      <c r="R144" s="188"/>
      <c r="T144" s="189"/>
      <c r="U144" s="185"/>
      <c r="V144" s="185"/>
      <c r="W144" s="185"/>
      <c r="X144" s="185"/>
      <c r="Y144" s="185"/>
      <c r="Z144" s="185"/>
      <c r="AA144" s="190"/>
      <c r="AT144" s="191" t="s">
        <v>172</v>
      </c>
      <c r="AU144" s="191" t="s">
        <v>86</v>
      </c>
      <c r="AV144" s="12" t="s">
        <v>86</v>
      </c>
      <c r="AW144" s="12" t="s">
        <v>31</v>
      </c>
      <c r="AX144" s="12" t="s">
        <v>74</v>
      </c>
      <c r="AY144" s="191" t="s">
        <v>164</v>
      </c>
    </row>
    <row r="145" spans="2:65" s="13" customFormat="1" ht="16.5" customHeight="1">
      <c r="B145" s="192"/>
      <c r="C145" s="193"/>
      <c r="D145" s="193"/>
      <c r="E145" s="194" t="s">
        <v>5</v>
      </c>
      <c r="F145" s="300" t="s">
        <v>178</v>
      </c>
      <c r="G145" s="301"/>
      <c r="H145" s="301"/>
      <c r="I145" s="301"/>
      <c r="J145" s="193"/>
      <c r="K145" s="195">
        <v>158.55500000000001</v>
      </c>
      <c r="L145" s="193"/>
      <c r="M145" s="193"/>
      <c r="N145" s="193"/>
      <c r="O145" s="193"/>
      <c r="P145" s="193"/>
      <c r="Q145" s="193"/>
      <c r="R145" s="196"/>
      <c r="T145" s="197"/>
      <c r="U145" s="193"/>
      <c r="V145" s="193"/>
      <c r="W145" s="193"/>
      <c r="X145" s="193"/>
      <c r="Y145" s="193"/>
      <c r="Z145" s="193"/>
      <c r="AA145" s="198"/>
      <c r="AT145" s="199" t="s">
        <v>172</v>
      </c>
      <c r="AU145" s="199" t="s">
        <v>86</v>
      </c>
      <c r="AV145" s="13" t="s">
        <v>179</v>
      </c>
      <c r="AW145" s="13" t="s">
        <v>31</v>
      </c>
      <c r="AX145" s="13" t="s">
        <v>74</v>
      </c>
      <c r="AY145" s="199" t="s">
        <v>164</v>
      </c>
    </row>
    <row r="146" spans="2:65" s="14" customFormat="1" ht="16.5" customHeight="1">
      <c r="B146" s="200"/>
      <c r="C146" s="201"/>
      <c r="D146" s="201"/>
      <c r="E146" s="202" t="s">
        <v>5</v>
      </c>
      <c r="F146" s="304" t="s">
        <v>191</v>
      </c>
      <c r="G146" s="305"/>
      <c r="H146" s="305"/>
      <c r="I146" s="305"/>
      <c r="J146" s="201"/>
      <c r="K146" s="203">
        <v>380.98</v>
      </c>
      <c r="L146" s="201"/>
      <c r="M146" s="201"/>
      <c r="N146" s="201"/>
      <c r="O146" s="201"/>
      <c r="P146" s="201"/>
      <c r="Q146" s="201"/>
      <c r="R146" s="204"/>
      <c r="T146" s="205"/>
      <c r="U146" s="201"/>
      <c r="V146" s="201"/>
      <c r="W146" s="201"/>
      <c r="X146" s="201"/>
      <c r="Y146" s="201"/>
      <c r="Z146" s="201"/>
      <c r="AA146" s="206"/>
      <c r="AT146" s="207" t="s">
        <v>172</v>
      </c>
      <c r="AU146" s="207" t="s">
        <v>86</v>
      </c>
      <c r="AV146" s="14" t="s">
        <v>169</v>
      </c>
      <c r="AW146" s="14" t="s">
        <v>31</v>
      </c>
      <c r="AX146" s="14" t="s">
        <v>81</v>
      </c>
      <c r="AY146" s="207" t="s">
        <v>164</v>
      </c>
    </row>
    <row r="147" spans="2:65" s="1" customFormat="1" ht="25.5" customHeight="1">
      <c r="B147" s="141"/>
      <c r="C147" s="170" t="s">
        <v>86</v>
      </c>
      <c r="D147" s="170" t="s">
        <v>165</v>
      </c>
      <c r="E147" s="171" t="s">
        <v>192</v>
      </c>
      <c r="F147" s="289" t="s">
        <v>193</v>
      </c>
      <c r="G147" s="289"/>
      <c r="H147" s="289"/>
      <c r="I147" s="289"/>
      <c r="J147" s="172" t="s">
        <v>168</v>
      </c>
      <c r="K147" s="173">
        <v>301.44900000000001</v>
      </c>
      <c r="L147" s="290"/>
      <c r="M147" s="290"/>
      <c r="N147" s="291"/>
      <c r="O147" s="291"/>
      <c r="P147" s="291"/>
      <c r="Q147" s="291"/>
      <c r="R147" s="144"/>
      <c r="T147" s="174" t="s">
        <v>5</v>
      </c>
      <c r="U147" s="48" t="s">
        <v>41</v>
      </c>
      <c r="V147" s="40"/>
      <c r="W147" s="175">
        <f>V147*K147</f>
        <v>0</v>
      </c>
      <c r="X147" s="175">
        <v>1.3600000000000001E-3</v>
      </c>
      <c r="Y147" s="175">
        <f>X147*K147</f>
        <v>0.40997064000000005</v>
      </c>
      <c r="Z147" s="175">
        <v>0</v>
      </c>
      <c r="AA147" s="176">
        <f>Z147*K147</f>
        <v>0</v>
      </c>
      <c r="AR147" s="23" t="s">
        <v>169</v>
      </c>
      <c r="AT147" s="23" t="s">
        <v>165</v>
      </c>
      <c r="AU147" s="23" t="s">
        <v>86</v>
      </c>
      <c r="AY147" s="23" t="s">
        <v>164</v>
      </c>
      <c r="BE147" s="118">
        <f>IF(U147="základná",N147,0)</f>
        <v>0</v>
      </c>
      <c r="BF147" s="118">
        <f>IF(U147="znížená",N147,0)</f>
        <v>0</v>
      </c>
      <c r="BG147" s="118">
        <f>IF(U147="zákl. prenesená",N147,0)</f>
        <v>0</v>
      </c>
      <c r="BH147" s="118">
        <f>IF(U147="zníž. prenesená",N147,0)</f>
        <v>0</v>
      </c>
      <c r="BI147" s="118">
        <f>IF(U147="nulová",N147,0)</f>
        <v>0</v>
      </c>
      <c r="BJ147" s="23" t="s">
        <v>86</v>
      </c>
      <c r="BK147" s="118">
        <f>ROUND(L147*K147,2)</f>
        <v>0</v>
      </c>
      <c r="BL147" s="23" t="s">
        <v>169</v>
      </c>
      <c r="BM147" s="23" t="s">
        <v>194</v>
      </c>
    </row>
    <row r="148" spans="2:65" s="11" customFormat="1" ht="16.5" customHeight="1">
      <c r="B148" s="177"/>
      <c r="C148" s="178"/>
      <c r="D148" s="178"/>
      <c r="E148" s="179" t="s">
        <v>5</v>
      </c>
      <c r="F148" s="292" t="s">
        <v>195</v>
      </c>
      <c r="G148" s="293"/>
      <c r="H148" s="293"/>
      <c r="I148" s="293"/>
      <c r="J148" s="178"/>
      <c r="K148" s="179" t="s">
        <v>5</v>
      </c>
      <c r="L148" s="178"/>
      <c r="M148" s="178"/>
      <c r="N148" s="178"/>
      <c r="O148" s="178"/>
      <c r="P148" s="178"/>
      <c r="Q148" s="178"/>
      <c r="R148" s="180"/>
      <c r="T148" s="181"/>
      <c r="U148" s="178"/>
      <c r="V148" s="178"/>
      <c r="W148" s="178"/>
      <c r="X148" s="178"/>
      <c r="Y148" s="178"/>
      <c r="Z148" s="178"/>
      <c r="AA148" s="182"/>
      <c r="AT148" s="183" t="s">
        <v>172</v>
      </c>
      <c r="AU148" s="183" t="s">
        <v>86</v>
      </c>
      <c r="AV148" s="11" t="s">
        <v>81</v>
      </c>
      <c r="AW148" s="11" t="s">
        <v>31</v>
      </c>
      <c r="AX148" s="11" t="s">
        <v>74</v>
      </c>
      <c r="AY148" s="183" t="s">
        <v>164</v>
      </c>
    </row>
    <row r="149" spans="2:65" s="12" customFormat="1" ht="16.5" customHeight="1">
      <c r="B149" s="184"/>
      <c r="C149" s="185"/>
      <c r="D149" s="185"/>
      <c r="E149" s="186" t="s">
        <v>5</v>
      </c>
      <c r="F149" s="298" t="s">
        <v>196</v>
      </c>
      <c r="G149" s="299"/>
      <c r="H149" s="299"/>
      <c r="I149" s="299"/>
      <c r="J149" s="185"/>
      <c r="K149" s="187">
        <v>27.806999999999999</v>
      </c>
      <c r="L149" s="185"/>
      <c r="M149" s="185"/>
      <c r="N149" s="185"/>
      <c r="O149" s="185"/>
      <c r="P149" s="185"/>
      <c r="Q149" s="185"/>
      <c r="R149" s="188"/>
      <c r="T149" s="189"/>
      <c r="U149" s="185"/>
      <c r="V149" s="185"/>
      <c r="W149" s="185"/>
      <c r="X149" s="185"/>
      <c r="Y149" s="185"/>
      <c r="Z149" s="185"/>
      <c r="AA149" s="190"/>
      <c r="AT149" s="191" t="s">
        <v>172</v>
      </c>
      <c r="AU149" s="191" t="s">
        <v>86</v>
      </c>
      <c r="AV149" s="12" t="s">
        <v>86</v>
      </c>
      <c r="AW149" s="12" t="s">
        <v>31</v>
      </c>
      <c r="AX149" s="12" t="s">
        <v>74</v>
      </c>
      <c r="AY149" s="191" t="s">
        <v>164</v>
      </c>
    </row>
    <row r="150" spans="2:65" s="12" customFormat="1" ht="16.5" customHeight="1">
      <c r="B150" s="184"/>
      <c r="C150" s="185"/>
      <c r="D150" s="185"/>
      <c r="E150" s="186" t="s">
        <v>5</v>
      </c>
      <c r="F150" s="298" t="s">
        <v>197</v>
      </c>
      <c r="G150" s="299"/>
      <c r="H150" s="299"/>
      <c r="I150" s="299"/>
      <c r="J150" s="185"/>
      <c r="K150" s="187">
        <v>12.834</v>
      </c>
      <c r="L150" s="185"/>
      <c r="M150" s="185"/>
      <c r="N150" s="185"/>
      <c r="O150" s="185"/>
      <c r="P150" s="185"/>
      <c r="Q150" s="185"/>
      <c r="R150" s="188"/>
      <c r="T150" s="189"/>
      <c r="U150" s="185"/>
      <c r="V150" s="185"/>
      <c r="W150" s="185"/>
      <c r="X150" s="185"/>
      <c r="Y150" s="185"/>
      <c r="Z150" s="185"/>
      <c r="AA150" s="190"/>
      <c r="AT150" s="191" t="s">
        <v>172</v>
      </c>
      <c r="AU150" s="191" t="s">
        <v>86</v>
      </c>
      <c r="AV150" s="12" t="s">
        <v>86</v>
      </c>
      <c r="AW150" s="12" t="s">
        <v>31</v>
      </c>
      <c r="AX150" s="12" t="s">
        <v>74</v>
      </c>
      <c r="AY150" s="191" t="s">
        <v>164</v>
      </c>
    </row>
    <row r="151" spans="2:65" s="12" customFormat="1" ht="16.5" customHeight="1">
      <c r="B151" s="184"/>
      <c r="C151" s="185"/>
      <c r="D151" s="185"/>
      <c r="E151" s="186" t="s">
        <v>5</v>
      </c>
      <c r="F151" s="298" t="s">
        <v>198</v>
      </c>
      <c r="G151" s="299"/>
      <c r="H151" s="299"/>
      <c r="I151" s="299"/>
      <c r="J151" s="185"/>
      <c r="K151" s="187">
        <v>74.25</v>
      </c>
      <c r="L151" s="185"/>
      <c r="M151" s="185"/>
      <c r="N151" s="185"/>
      <c r="O151" s="185"/>
      <c r="P151" s="185"/>
      <c r="Q151" s="185"/>
      <c r="R151" s="188"/>
      <c r="T151" s="189"/>
      <c r="U151" s="185"/>
      <c r="V151" s="185"/>
      <c r="W151" s="185"/>
      <c r="X151" s="185"/>
      <c r="Y151" s="185"/>
      <c r="Z151" s="185"/>
      <c r="AA151" s="190"/>
      <c r="AT151" s="191" t="s">
        <v>172</v>
      </c>
      <c r="AU151" s="191" t="s">
        <v>86</v>
      </c>
      <c r="AV151" s="12" t="s">
        <v>86</v>
      </c>
      <c r="AW151" s="12" t="s">
        <v>31</v>
      </c>
      <c r="AX151" s="12" t="s">
        <v>74</v>
      </c>
      <c r="AY151" s="191" t="s">
        <v>164</v>
      </c>
    </row>
    <row r="152" spans="2:65" s="11" customFormat="1" ht="16.5" customHeight="1">
      <c r="B152" s="177"/>
      <c r="C152" s="178"/>
      <c r="D152" s="178"/>
      <c r="E152" s="179" t="s">
        <v>5</v>
      </c>
      <c r="F152" s="302" t="s">
        <v>199</v>
      </c>
      <c r="G152" s="303"/>
      <c r="H152" s="303"/>
      <c r="I152" s="303"/>
      <c r="J152" s="178"/>
      <c r="K152" s="179" t="s">
        <v>5</v>
      </c>
      <c r="L152" s="178"/>
      <c r="M152" s="178"/>
      <c r="N152" s="178"/>
      <c r="O152" s="178"/>
      <c r="P152" s="178"/>
      <c r="Q152" s="178"/>
      <c r="R152" s="180"/>
      <c r="T152" s="181"/>
      <c r="U152" s="178"/>
      <c r="V152" s="178"/>
      <c r="W152" s="178"/>
      <c r="X152" s="178"/>
      <c r="Y152" s="178"/>
      <c r="Z152" s="178"/>
      <c r="AA152" s="182"/>
      <c r="AT152" s="183" t="s">
        <v>172</v>
      </c>
      <c r="AU152" s="183" t="s">
        <v>86</v>
      </c>
      <c r="AV152" s="11" t="s">
        <v>81</v>
      </c>
      <c r="AW152" s="11" t="s">
        <v>31</v>
      </c>
      <c r="AX152" s="11" t="s">
        <v>74</v>
      </c>
      <c r="AY152" s="183" t="s">
        <v>164</v>
      </c>
    </row>
    <row r="153" spans="2:65" s="12" customFormat="1" ht="16.5" customHeight="1">
      <c r="B153" s="184"/>
      <c r="C153" s="185"/>
      <c r="D153" s="185"/>
      <c r="E153" s="186" t="s">
        <v>5</v>
      </c>
      <c r="F153" s="298" t="s">
        <v>200</v>
      </c>
      <c r="G153" s="299"/>
      <c r="H153" s="299"/>
      <c r="I153" s="299"/>
      <c r="J153" s="185"/>
      <c r="K153" s="187">
        <v>186.55799999999999</v>
      </c>
      <c r="L153" s="185"/>
      <c r="M153" s="185"/>
      <c r="N153" s="185"/>
      <c r="O153" s="185"/>
      <c r="P153" s="185"/>
      <c r="Q153" s="185"/>
      <c r="R153" s="188"/>
      <c r="T153" s="189"/>
      <c r="U153" s="185"/>
      <c r="V153" s="185"/>
      <c r="W153" s="185"/>
      <c r="X153" s="185"/>
      <c r="Y153" s="185"/>
      <c r="Z153" s="185"/>
      <c r="AA153" s="190"/>
      <c r="AT153" s="191" t="s">
        <v>172</v>
      </c>
      <c r="AU153" s="191" t="s">
        <v>86</v>
      </c>
      <c r="AV153" s="12" t="s">
        <v>86</v>
      </c>
      <c r="AW153" s="12" t="s">
        <v>31</v>
      </c>
      <c r="AX153" s="12" t="s">
        <v>74</v>
      </c>
      <c r="AY153" s="191" t="s">
        <v>164</v>
      </c>
    </row>
    <row r="154" spans="2:65" s="14" customFormat="1" ht="16.5" customHeight="1">
      <c r="B154" s="200"/>
      <c r="C154" s="201"/>
      <c r="D154" s="201"/>
      <c r="E154" s="202" t="s">
        <v>5</v>
      </c>
      <c r="F154" s="304" t="s">
        <v>191</v>
      </c>
      <c r="G154" s="305"/>
      <c r="H154" s="305"/>
      <c r="I154" s="305"/>
      <c r="J154" s="201"/>
      <c r="K154" s="203">
        <v>301.44900000000001</v>
      </c>
      <c r="L154" s="201"/>
      <c r="M154" s="201"/>
      <c r="N154" s="201"/>
      <c r="O154" s="201"/>
      <c r="P154" s="201"/>
      <c r="Q154" s="201"/>
      <c r="R154" s="204"/>
      <c r="T154" s="205"/>
      <c r="U154" s="201"/>
      <c r="V154" s="201"/>
      <c r="W154" s="201"/>
      <c r="X154" s="201"/>
      <c r="Y154" s="201"/>
      <c r="Z154" s="201"/>
      <c r="AA154" s="206"/>
      <c r="AT154" s="207" t="s">
        <v>172</v>
      </c>
      <c r="AU154" s="207" t="s">
        <v>86</v>
      </c>
      <c r="AV154" s="14" t="s">
        <v>169</v>
      </c>
      <c r="AW154" s="14" t="s">
        <v>31</v>
      </c>
      <c r="AX154" s="14" t="s">
        <v>81</v>
      </c>
      <c r="AY154" s="207" t="s">
        <v>164</v>
      </c>
    </row>
    <row r="155" spans="2:65" s="1" customFormat="1" ht="25.5" customHeight="1">
      <c r="B155" s="141"/>
      <c r="C155" s="170" t="s">
        <v>179</v>
      </c>
      <c r="D155" s="170" t="s">
        <v>165</v>
      </c>
      <c r="E155" s="171" t="s">
        <v>201</v>
      </c>
      <c r="F155" s="289" t="s">
        <v>202</v>
      </c>
      <c r="G155" s="289"/>
      <c r="H155" s="289"/>
      <c r="I155" s="289"/>
      <c r="J155" s="172" t="s">
        <v>168</v>
      </c>
      <c r="K155" s="173">
        <v>2003.5709999999999</v>
      </c>
      <c r="L155" s="290"/>
      <c r="M155" s="290"/>
      <c r="N155" s="291"/>
      <c r="O155" s="291"/>
      <c r="P155" s="291"/>
      <c r="Q155" s="291"/>
      <c r="R155" s="144"/>
      <c r="T155" s="174" t="s">
        <v>5</v>
      </c>
      <c r="U155" s="48" t="s">
        <v>41</v>
      </c>
      <c r="V155" s="40"/>
      <c r="W155" s="175">
        <f>V155*K155</f>
        <v>0</v>
      </c>
      <c r="X155" s="175">
        <v>0</v>
      </c>
      <c r="Y155" s="175">
        <f>X155*K155</f>
        <v>0</v>
      </c>
      <c r="Z155" s="175">
        <v>0</v>
      </c>
      <c r="AA155" s="176">
        <f>Z155*K155</f>
        <v>0</v>
      </c>
      <c r="AR155" s="23" t="s">
        <v>169</v>
      </c>
      <c r="AT155" s="23" t="s">
        <v>165</v>
      </c>
      <c r="AU155" s="23" t="s">
        <v>86</v>
      </c>
      <c r="AY155" s="23" t="s">
        <v>164</v>
      </c>
      <c r="BE155" s="118">
        <f>IF(U155="základná",N155,0)</f>
        <v>0</v>
      </c>
      <c r="BF155" s="118">
        <f>IF(U155="znížená",N155,0)</f>
        <v>0</v>
      </c>
      <c r="BG155" s="118">
        <f>IF(U155="zákl. prenesená",N155,0)</f>
        <v>0</v>
      </c>
      <c r="BH155" s="118">
        <f>IF(U155="zníž. prenesená",N155,0)</f>
        <v>0</v>
      </c>
      <c r="BI155" s="118">
        <f>IF(U155="nulová",N155,0)</f>
        <v>0</v>
      </c>
      <c r="BJ155" s="23" t="s">
        <v>86</v>
      </c>
      <c r="BK155" s="118">
        <f>ROUND(L155*K155,2)</f>
        <v>0</v>
      </c>
      <c r="BL155" s="23" t="s">
        <v>169</v>
      </c>
      <c r="BM155" s="23" t="s">
        <v>203</v>
      </c>
    </row>
    <row r="156" spans="2:65" s="12" customFormat="1" ht="16.5" customHeight="1">
      <c r="B156" s="184"/>
      <c r="C156" s="185"/>
      <c r="D156" s="185"/>
      <c r="E156" s="186" t="s">
        <v>5</v>
      </c>
      <c r="F156" s="306" t="s">
        <v>204</v>
      </c>
      <c r="G156" s="307"/>
      <c r="H156" s="307"/>
      <c r="I156" s="307"/>
      <c r="J156" s="185"/>
      <c r="K156" s="187">
        <v>1430.81</v>
      </c>
      <c r="L156" s="185"/>
      <c r="M156" s="185"/>
      <c r="N156" s="185"/>
      <c r="O156" s="185"/>
      <c r="P156" s="185"/>
      <c r="Q156" s="185"/>
      <c r="R156" s="188"/>
      <c r="T156" s="189"/>
      <c r="U156" s="185"/>
      <c r="V156" s="185"/>
      <c r="W156" s="185"/>
      <c r="X156" s="185"/>
      <c r="Y156" s="185"/>
      <c r="Z156" s="185"/>
      <c r="AA156" s="190"/>
      <c r="AT156" s="191" t="s">
        <v>172</v>
      </c>
      <c r="AU156" s="191" t="s">
        <v>86</v>
      </c>
      <c r="AV156" s="12" t="s">
        <v>86</v>
      </c>
      <c r="AW156" s="12" t="s">
        <v>31</v>
      </c>
      <c r="AX156" s="12" t="s">
        <v>74</v>
      </c>
      <c r="AY156" s="191" t="s">
        <v>164</v>
      </c>
    </row>
    <row r="157" spans="2:65" s="12" customFormat="1" ht="16.5" customHeight="1">
      <c r="B157" s="184"/>
      <c r="C157" s="185"/>
      <c r="D157" s="185"/>
      <c r="E157" s="186" t="s">
        <v>5</v>
      </c>
      <c r="F157" s="298" t="s">
        <v>205</v>
      </c>
      <c r="G157" s="299"/>
      <c r="H157" s="299"/>
      <c r="I157" s="299"/>
      <c r="J157" s="185"/>
      <c r="K157" s="187">
        <v>237.535</v>
      </c>
      <c r="L157" s="185"/>
      <c r="M157" s="185"/>
      <c r="N157" s="185"/>
      <c r="O157" s="185"/>
      <c r="P157" s="185"/>
      <c r="Q157" s="185"/>
      <c r="R157" s="188"/>
      <c r="T157" s="189"/>
      <c r="U157" s="185"/>
      <c r="V157" s="185"/>
      <c r="W157" s="185"/>
      <c r="X157" s="185"/>
      <c r="Y157" s="185"/>
      <c r="Z157" s="185"/>
      <c r="AA157" s="190"/>
      <c r="AT157" s="191" t="s">
        <v>172</v>
      </c>
      <c r="AU157" s="191" t="s">
        <v>86</v>
      </c>
      <c r="AV157" s="12" t="s">
        <v>86</v>
      </c>
      <c r="AW157" s="12" t="s">
        <v>31</v>
      </c>
      <c r="AX157" s="12" t="s">
        <v>74</v>
      </c>
      <c r="AY157" s="191" t="s">
        <v>164</v>
      </c>
    </row>
    <row r="158" spans="2:65" s="12" customFormat="1" ht="16.5" customHeight="1">
      <c r="B158" s="184"/>
      <c r="C158" s="185"/>
      <c r="D158" s="185"/>
      <c r="E158" s="186" t="s">
        <v>5</v>
      </c>
      <c r="F158" s="298" t="s">
        <v>206</v>
      </c>
      <c r="G158" s="299"/>
      <c r="H158" s="299"/>
      <c r="I158" s="299"/>
      <c r="J158" s="185"/>
      <c r="K158" s="187">
        <v>20.78</v>
      </c>
      <c r="L158" s="185"/>
      <c r="M158" s="185"/>
      <c r="N158" s="185"/>
      <c r="O158" s="185"/>
      <c r="P158" s="185"/>
      <c r="Q158" s="185"/>
      <c r="R158" s="188"/>
      <c r="T158" s="189"/>
      <c r="U158" s="185"/>
      <c r="V158" s="185"/>
      <c r="W158" s="185"/>
      <c r="X158" s="185"/>
      <c r="Y158" s="185"/>
      <c r="Z158" s="185"/>
      <c r="AA158" s="190"/>
      <c r="AT158" s="191" t="s">
        <v>172</v>
      </c>
      <c r="AU158" s="191" t="s">
        <v>86</v>
      </c>
      <c r="AV158" s="12" t="s">
        <v>86</v>
      </c>
      <c r="AW158" s="12" t="s">
        <v>31</v>
      </c>
      <c r="AX158" s="12" t="s">
        <v>74</v>
      </c>
      <c r="AY158" s="191" t="s">
        <v>164</v>
      </c>
    </row>
    <row r="159" spans="2:65" s="12" customFormat="1" ht="16.5" customHeight="1">
      <c r="B159" s="184"/>
      <c r="C159" s="185"/>
      <c r="D159" s="185"/>
      <c r="E159" s="186" t="s">
        <v>5</v>
      </c>
      <c r="F159" s="298" t="s">
        <v>196</v>
      </c>
      <c r="G159" s="299"/>
      <c r="H159" s="299"/>
      <c r="I159" s="299"/>
      <c r="J159" s="185"/>
      <c r="K159" s="187">
        <v>27.806999999999999</v>
      </c>
      <c r="L159" s="185"/>
      <c r="M159" s="185"/>
      <c r="N159" s="185"/>
      <c r="O159" s="185"/>
      <c r="P159" s="185"/>
      <c r="Q159" s="185"/>
      <c r="R159" s="188"/>
      <c r="T159" s="189"/>
      <c r="U159" s="185"/>
      <c r="V159" s="185"/>
      <c r="W159" s="185"/>
      <c r="X159" s="185"/>
      <c r="Y159" s="185"/>
      <c r="Z159" s="185"/>
      <c r="AA159" s="190"/>
      <c r="AT159" s="191" t="s">
        <v>172</v>
      </c>
      <c r="AU159" s="191" t="s">
        <v>86</v>
      </c>
      <c r="AV159" s="12" t="s">
        <v>86</v>
      </c>
      <c r="AW159" s="12" t="s">
        <v>31</v>
      </c>
      <c r="AX159" s="12" t="s">
        <v>74</v>
      </c>
      <c r="AY159" s="191" t="s">
        <v>164</v>
      </c>
    </row>
    <row r="160" spans="2:65" s="12" customFormat="1" ht="16.5" customHeight="1">
      <c r="B160" s="184"/>
      <c r="C160" s="185"/>
      <c r="D160" s="185"/>
      <c r="E160" s="186" t="s">
        <v>5</v>
      </c>
      <c r="F160" s="298" t="s">
        <v>197</v>
      </c>
      <c r="G160" s="299"/>
      <c r="H160" s="299"/>
      <c r="I160" s="299"/>
      <c r="J160" s="185"/>
      <c r="K160" s="187">
        <v>12.834</v>
      </c>
      <c r="L160" s="185"/>
      <c r="M160" s="185"/>
      <c r="N160" s="185"/>
      <c r="O160" s="185"/>
      <c r="P160" s="185"/>
      <c r="Q160" s="185"/>
      <c r="R160" s="188"/>
      <c r="T160" s="189"/>
      <c r="U160" s="185"/>
      <c r="V160" s="185"/>
      <c r="W160" s="185"/>
      <c r="X160" s="185"/>
      <c r="Y160" s="185"/>
      <c r="Z160" s="185"/>
      <c r="AA160" s="190"/>
      <c r="AT160" s="191" t="s">
        <v>172</v>
      </c>
      <c r="AU160" s="191" t="s">
        <v>86</v>
      </c>
      <c r="AV160" s="12" t="s">
        <v>86</v>
      </c>
      <c r="AW160" s="12" t="s">
        <v>31</v>
      </c>
      <c r="AX160" s="12" t="s">
        <v>74</v>
      </c>
      <c r="AY160" s="191" t="s">
        <v>164</v>
      </c>
    </row>
    <row r="161" spans="2:65" s="12" customFormat="1" ht="16.5" customHeight="1">
      <c r="B161" s="184"/>
      <c r="C161" s="185"/>
      <c r="D161" s="185"/>
      <c r="E161" s="186" t="s">
        <v>5</v>
      </c>
      <c r="F161" s="298" t="s">
        <v>198</v>
      </c>
      <c r="G161" s="299"/>
      <c r="H161" s="299"/>
      <c r="I161" s="299"/>
      <c r="J161" s="185"/>
      <c r="K161" s="187">
        <v>74.25</v>
      </c>
      <c r="L161" s="185"/>
      <c r="M161" s="185"/>
      <c r="N161" s="185"/>
      <c r="O161" s="185"/>
      <c r="P161" s="185"/>
      <c r="Q161" s="185"/>
      <c r="R161" s="188"/>
      <c r="T161" s="189"/>
      <c r="U161" s="185"/>
      <c r="V161" s="185"/>
      <c r="W161" s="185"/>
      <c r="X161" s="185"/>
      <c r="Y161" s="185"/>
      <c r="Z161" s="185"/>
      <c r="AA161" s="190"/>
      <c r="AT161" s="191" t="s">
        <v>172</v>
      </c>
      <c r="AU161" s="191" t="s">
        <v>86</v>
      </c>
      <c r="AV161" s="12" t="s">
        <v>86</v>
      </c>
      <c r="AW161" s="12" t="s">
        <v>31</v>
      </c>
      <c r="AX161" s="12" t="s">
        <v>74</v>
      </c>
      <c r="AY161" s="191" t="s">
        <v>164</v>
      </c>
    </row>
    <row r="162" spans="2:65" s="12" customFormat="1" ht="16.5" customHeight="1">
      <c r="B162" s="184"/>
      <c r="C162" s="185"/>
      <c r="D162" s="185"/>
      <c r="E162" s="186" t="s">
        <v>5</v>
      </c>
      <c r="F162" s="298" t="s">
        <v>207</v>
      </c>
      <c r="G162" s="299"/>
      <c r="H162" s="299"/>
      <c r="I162" s="299"/>
      <c r="J162" s="185"/>
      <c r="K162" s="187">
        <v>199.55500000000001</v>
      </c>
      <c r="L162" s="185"/>
      <c r="M162" s="185"/>
      <c r="N162" s="185"/>
      <c r="O162" s="185"/>
      <c r="P162" s="185"/>
      <c r="Q162" s="185"/>
      <c r="R162" s="188"/>
      <c r="T162" s="189"/>
      <c r="U162" s="185"/>
      <c r="V162" s="185"/>
      <c r="W162" s="185"/>
      <c r="X162" s="185"/>
      <c r="Y162" s="185"/>
      <c r="Z162" s="185"/>
      <c r="AA162" s="190"/>
      <c r="AT162" s="191" t="s">
        <v>172</v>
      </c>
      <c r="AU162" s="191" t="s">
        <v>86</v>
      </c>
      <c r="AV162" s="12" t="s">
        <v>86</v>
      </c>
      <c r="AW162" s="12" t="s">
        <v>31</v>
      </c>
      <c r="AX162" s="12" t="s">
        <v>74</v>
      </c>
      <c r="AY162" s="191" t="s">
        <v>164</v>
      </c>
    </row>
    <row r="163" spans="2:65" s="14" customFormat="1" ht="16.5" customHeight="1">
      <c r="B163" s="200"/>
      <c r="C163" s="201"/>
      <c r="D163" s="201"/>
      <c r="E163" s="202" t="s">
        <v>5</v>
      </c>
      <c r="F163" s="304" t="s">
        <v>191</v>
      </c>
      <c r="G163" s="305"/>
      <c r="H163" s="305"/>
      <c r="I163" s="305"/>
      <c r="J163" s="201"/>
      <c r="K163" s="203">
        <v>2003.5709999999999</v>
      </c>
      <c r="L163" s="201"/>
      <c r="M163" s="201"/>
      <c r="N163" s="201"/>
      <c r="O163" s="201"/>
      <c r="P163" s="201"/>
      <c r="Q163" s="201"/>
      <c r="R163" s="204"/>
      <c r="T163" s="205"/>
      <c r="U163" s="201"/>
      <c r="V163" s="201"/>
      <c r="W163" s="201"/>
      <c r="X163" s="201"/>
      <c r="Y163" s="201"/>
      <c r="Z163" s="201"/>
      <c r="AA163" s="206"/>
      <c r="AT163" s="207" t="s">
        <v>172</v>
      </c>
      <c r="AU163" s="207" t="s">
        <v>86</v>
      </c>
      <c r="AV163" s="14" t="s">
        <v>169</v>
      </c>
      <c r="AW163" s="14" t="s">
        <v>31</v>
      </c>
      <c r="AX163" s="14" t="s">
        <v>81</v>
      </c>
      <c r="AY163" s="207" t="s">
        <v>164</v>
      </c>
    </row>
    <row r="164" spans="2:65" s="1" customFormat="1" ht="38.25" customHeight="1">
      <c r="B164" s="141"/>
      <c r="C164" s="170" t="s">
        <v>169</v>
      </c>
      <c r="D164" s="170" t="s">
        <v>165</v>
      </c>
      <c r="E164" s="171" t="s">
        <v>208</v>
      </c>
      <c r="F164" s="289" t="s">
        <v>209</v>
      </c>
      <c r="G164" s="289"/>
      <c r="H164" s="289"/>
      <c r="I164" s="289"/>
      <c r="J164" s="172" t="s">
        <v>168</v>
      </c>
      <c r="K164" s="173">
        <v>2003.5709999999999</v>
      </c>
      <c r="L164" s="290"/>
      <c r="M164" s="290"/>
      <c r="N164" s="291"/>
      <c r="O164" s="291"/>
      <c r="P164" s="291"/>
      <c r="Q164" s="291"/>
      <c r="R164" s="144"/>
      <c r="T164" s="174" t="s">
        <v>5</v>
      </c>
      <c r="U164" s="48" t="s">
        <v>41</v>
      </c>
      <c r="V164" s="40"/>
      <c r="W164" s="175">
        <f>V164*K164</f>
        <v>0</v>
      </c>
      <c r="X164" s="175">
        <v>3.7799999999999999E-3</v>
      </c>
      <c r="Y164" s="175">
        <f>X164*K164</f>
        <v>7.5734983799999993</v>
      </c>
      <c r="Z164" s="175">
        <v>0</v>
      </c>
      <c r="AA164" s="176">
        <f>Z164*K164</f>
        <v>0</v>
      </c>
      <c r="AR164" s="23" t="s">
        <v>169</v>
      </c>
      <c r="AT164" s="23" t="s">
        <v>165</v>
      </c>
      <c r="AU164" s="23" t="s">
        <v>86</v>
      </c>
      <c r="AY164" s="23" t="s">
        <v>164</v>
      </c>
      <c r="BE164" s="118">
        <f>IF(U164="základná",N164,0)</f>
        <v>0</v>
      </c>
      <c r="BF164" s="118">
        <f>IF(U164="znížená",N164,0)</f>
        <v>0</v>
      </c>
      <c r="BG164" s="118">
        <f>IF(U164="zákl. prenesená",N164,0)</f>
        <v>0</v>
      </c>
      <c r="BH164" s="118">
        <f>IF(U164="zníž. prenesená",N164,0)</f>
        <v>0</v>
      </c>
      <c r="BI164" s="118">
        <f>IF(U164="nulová",N164,0)</f>
        <v>0</v>
      </c>
      <c r="BJ164" s="23" t="s">
        <v>86</v>
      </c>
      <c r="BK164" s="118">
        <f>ROUND(L164*K164,2)</f>
        <v>0</v>
      </c>
      <c r="BL164" s="23" t="s">
        <v>169</v>
      </c>
      <c r="BM164" s="23" t="s">
        <v>210</v>
      </c>
    </row>
    <row r="165" spans="2:65" s="12" customFormat="1" ht="16.5" customHeight="1">
      <c r="B165" s="184"/>
      <c r="C165" s="185"/>
      <c r="D165" s="185"/>
      <c r="E165" s="186" t="s">
        <v>5</v>
      </c>
      <c r="F165" s="306" t="s">
        <v>204</v>
      </c>
      <c r="G165" s="307"/>
      <c r="H165" s="307"/>
      <c r="I165" s="307"/>
      <c r="J165" s="185"/>
      <c r="K165" s="187">
        <v>1430.81</v>
      </c>
      <c r="L165" s="185"/>
      <c r="M165" s="185"/>
      <c r="N165" s="185"/>
      <c r="O165" s="185"/>
      <c r="P165" s="185"/>
      <c r="Q165" s="185"/>
      <c r="R165" s="188"/>
      <c r="T165" s="189"/>
      <c r="U165" s="185"/>
      <c r="V165" s="185"/>
      <c r="W165" s="185"/>
      <c r="X165" s="185"/>
      <c r="Y165" s="185"/>
      <c r="Z165" s="185"/>
      <c r="AA165" s="190"/>
      <c r="AT165" s="191" t="s">
        <v>172</v>
      </c>
      <c r="AU165" s="191" t="s">
        <v>86</v>
      </c>
      <c r="AV165" s="12" t="s">
        <v>86</v>
      </c>
      <c r="AW165" s="12" t="s">
        <v>31</v>
      </c>
      <c r="AX165" s="12" t="s">
        <v>74</v>
      </c>
      <c r="AY165" s="191" t="s">
        <v>164</v>
      </c>
    </row>
    <row r="166" spans="2:65" s="12" customFormat="1" ht="16.5" customHeight="1">
      <c r="B166" s="184"/>
      <c r="C166" s="185"/>
      <c r="D166" s="185"/>
      <c r="E166" s="186" t="s">
        <v>5</v>
      </c>
      <c r="F166" s="298" t="s">
        <v>205</v>
      </c>
      <c r="G166" s="299"/>
      <c r="H166" s="299"/>
      <c r="I166" s="299"/>
      <c r="J166" s="185"/>
      <c r="K166" s="187">
        <v>237.535</v>
      </c>
      <c r="L166" s="185"/>
      <c r="M166" s="185"/>
      <c r="N166" s="185"/>
      <c r="O166" s="185"/>
      <c r="P166" s="185"/>
      <c r="Q166" s="185"/>
      <c r="R166" s="188"/>
      <c r="T166" s="189"/>
      <c r="U166" s="185"/>
      <c r="V166" s="185"/>
      <c r="W166" s="185"/>
      <c r="X166" s="185"/>
      <c r="Y166" s="185"/>
      <c r="Z166" s="185"/>
      <c r="AA166" s="190"/>
      <c r="AT166" s="191" t="s">
        <v>172</v>
      </c>
      <c r="AU166" s="191" t="s">
        <v>86</v>
      </c>
      <c r="AV166" s="12" t="s">
        <v>86</v>
      </c>
      <c r="AW166" s="12" t="s">
        <v>31</v>
      </c>
      <c r="AX166" s="12" t="s">
        <v>74</v>
      </c>
      <c r="AY166" s="191" t="s">
        <v>164</v>
      </c>
    </row>
    <row r="167" spans="2:65" s="12" customFormat="1" ht="16.5" customHeight="1">
      <c r="B167" s="184"/>
      <c r="C167" s="185"/>
      <c r="D167" s="185"/>
      <c r="E167" s="186" t="s">
        <v>5</v>
      </c>
      <c r="F167" s="298" t="s">
        <v>206</v>
      </c>
      <c r="G167" s="299"/>
      <c r="H167" s="299"/>
      <c r="I167" s="299"/>
      <c r="J167" s="185"/>
      <c r="K167" s="187">
        <v>20.78</v>
      </c>
      <c r="L167" s="185"/>
      <c r="M167" s="185"/>
      <c r="N167" s="185"/>
      <c r="O167" s="185"/>
      <c r="P167" s="185"/>
      <c r="Q167" s="185"/>
      <c r="R167" s="188"/>
      <c r="T167" s="189"/>
      <c r="U167" s="185"/>
      <c r="V167" s="185"/>
      <c r="W167" s="185"/>
      <c r="X167" s="185"/>
      <c r="Y167" s="185"/>
      <c r="Z167" s="185"/>
      <c r="AA167" s="190"/>
      <c r="AT167" s="191" t="s">
        <v>172</v>
      </c>
      <c r="AU167" s="191" t="s">
        <v>86</v>
      </c>
      <c r="AV167" s="12" t="s">
        <v>86</v>
      </c>
      <c r="AW167" s="12" t="s">
        <v>31</v>
      </c>
      <c r="AX167" s="12" t="s">
        <v>74</v>
      </c>
      <c r="AY167" s="191" t="s">
        <v>164</v>
      </c>
    </row>
    <row r="168" spans="2:65" s="12" customFormat="1" ht="16.5" customHeight="1">
      <c r="B168" s="184"/>
      <c r="C168" s="185"/>
      <c r="D168" s="185"/>
      <c r="E168" s="186" t="s">
        <v>5</v>
      </c>
      <c r="F168" s="298" t="s">
        <v>196</v>
      </c>
      <c r="G168" s="299"/>
      <c r="H168" s="299"/>
      <c r="I168" s="299"/>
      <c r="J168" s="185"/>
      <c r="K168" s="187">
        <v>27.806999999999999</v>
      </c>
      <c r="L168" s="185"/>
      <c r="M168" s="185"/>
      <c r="N168" s="185"/>
      <c r="O168" s="185"/>
      <c r="P168" s="185"/>
      <c r="Q168" s="185"/>
      <c r="R168" s="188"/>
      <c r="T168" s="189"/>
      <c r="U168" s="185"/>
      <c r="V168" s="185"/>
      <c r="W168" s="185"/>
      <c r="X168" s="185"/>
      <c r="Y168" s="185"/>
      <c r="Z168" s="185"/>
      <c r="AA168" s="190"/>
      <c r="AT168" s="191" t="s">
        <v>172</v>
      </c>
      <c r="AU168" s="191" t="s">
        <v>86</v>
      </c>
      <c r="AV168" s="12" t="s">
        <v>86</v>
      </c>
      <c r="AW168" s="12" t="s">
        <v>31</v>
      </c>
      <c r="AX168" s="12" t="s">
        <v>74</v>
      </c>
      <c r="AY168" s="191" t="s">
        <v>164</v>
      </c>
    </row>
    <row r="169" spans="2:65" s="12" customFormat="1" ht="16.5" customHeight="1">
      <c r="B169" s="184"/>
      <c r="C169" s="185"/>
      <c r="D169" s="185"/>
      <c r="E169" s="186" t="s">
        <v>5</v>
      </c>
      <c r="F169" s="298" t="s">
        <v>197</v>
      </c>
      <c r="G169" s="299"/>
      <c r="H169" s="299"/>
      <c r="I169" s="299"/>
      <c r="J169" s="185"/>
      <c r="K169" s="187">
        <v>12.834</v>
      </c>
      <c r="L169" s="185"/>
      <c r="M169" s="185"/>
      <c r="N169" s="185"/>
      <c r="O169" s="185"/>
      <c r="P169" s="185"/>
      <c r="Q169" s="185"/>
      <c r="R169" s="188"/>
      <c r="T169" s="189"/>
      <c r="U169" s="185"/>
      <c r="V169" s="185"/>
      <c r="W169" s="185"/>
      <c r="X169" s="185"/>
      <c r="Y169" s="185"/>
      <c r="Z169" s="185"/>
      <c r="AA169" s="190"/>
      <c r="AT169" s="191" t="s">
        <v>172</v>
      </c>
      <c r="AU169" s="191" t="s">
        <v>86</v>
      </c>
      <c r="AV169" s="12" t="s">
        <v>86</v>
      </c>
      <c r="AW169" s="12" t="s">
        <v>31</v>
      </c>
      <c r="AX169" s="12" t="s">
        <v>74</v>
      </c>
      <c r="AY169" s="191" t="s">
        <v>164</v>
      </c>
    </row>
    <row r="170" spans="2:65" s="12" customFormat="1" ht="16.5" customHeight="1">
      <c r="B170" s="184"/>
      <c r="C170" s="185"/>
      <c r="D170" s="185"/>
      <c r="E170" s="186" t="s">
        <v>5</v>
      </c>
      <c r="F170" s="298" t="s">
        <v>198</v>
      </c>
      <c r="G170" s="299"/>
      <c r="H170" s="299"/>
      <c r="I170" s="299"/>
      <c r="J170" s="185"/>
      <c r="K170" s="187">
        <v>74.25</v>
      </c>
      <c r="L170" s="185"/>
      <c r="M170" s="185"/>
      <c r="N170" s="185"/>
      <c r="O170" s="185"/>
      <c r="P170" s="185"/>
      <c r="Q170" s="185"/>
      <c r="R170" s="188"/>
      <c r="T170" s="189"/>
      <c r="U170" s="185"/>
      <c r="V170" s="185"/>
      <c r="W170" s="185"/>
      <c r="X170" s="185"/>
      <c r="Y170" s="185"/>
      <c r="Z170" s="185"/>
      <c r="AA170" s="190"/>
      <c r="AT170" s="191" t="s">
        <v>172</v>
      </c>
      <c r="AU170" s="191" t="s">
        <v>86</v>
      </c>
      <c r="AV170" s="12" t="s">
        <v>86</v>
      </c>
      <c r="AW170" s="12" t="s">
        <v>31</v>
      </c>
      <c r="AX170" s="12" t="s">
        <v>74</v>
      </c>
      <c r="AY170" s="191" t="s">
        <v>164</v>
      </c>
    </row>
    <row r="171" spans="2:65" s="12" customFormat="1" ht="16.5" customHeight="1">
      <c r="B171" s="184"/>
      <c r="C171" s="185"/>
      <c r="D171" s="185"/>
      <c r="E171" s="186" t="s">
        <v>5</v>
      </c>
      <c r="F171" s="298" t="s">
        <v>207</v>
      </c>
      <c r="G171" s="299"/>
      <c r="H171" s="299"/>
      <c r="I171" s="299"/>
      <c r="J171" s="185"/>
      <c r="K171" s="187">
        <v>199.55500000000001</v>
      </c>
      <c r="L171" s="185"/>
      <c r="M171" s="185"/>
      <c r="N171" s="185"/>
      <c r="O171" s="185"/>
      <c r="P171" s="185"/>
      <c r="Q171" s="185"/>
      <c r="R171" s="188"/>
      <c r="T171" s="189"/>
      <c r="U171" s="185"/>
      <c r="V171" s="185"/>
      <c r="W171" s="185"/>
      <c r="X171" s="185"/>
      <c r="Y171" s="185"/>
      <c r="Z171" s="185"/>
      <c r="AA171" s="190"/>
      <c r="AT171" s="191" t="s">
        <v>172</v>
      </c>
      <c r="AU171" s="191" t="s">
        <v>86</v>
      </c>
      <c r="AV171" s="12" t="s">
        <v>86</v>
      </c>
      <c r="AW171" s="12" t="s">
        <v>31</v>
      </c>
      <c r="AX171" s="12" t="s">
        <v>74</v>
      </c>
      <c r="AY171" s="191" t="s">
        <v>164</v>
      </c>
    </row>
    <row r="172" spans="2:65" s="14" customFormat="1" ht="16.5" customHeight="1">
      <c r="B172" s="200"/>
      <c r="C172" s="201"/>
      <c r="D172" s="201"/>
      <c r="E172" s="202" t="s">
        <v>5</v>
      </c>
      <c r="F172" s="304" t="s">
        <v>191</v>
      </c>
      <c r="G172" s="305"/>
      <c r="H172" s="305"/>
      <c r="I172" s="305"/>
      <c r="J172" s="201"/>
      <c r="K172" s="203">
        <v>2003.5709999999999</v>
      </c>
      <c r="L172" s="201"/>
      <c r="M172" s="201"/>
      <c r="N172" s="201"/>
      <c r="O172" s="201"/>
      <c r="P172" s="201"/>
      <c r="Q172" s="201"/>
      <c r="R172" s="204"/>
      <c r="T172" s="205"/>
      <c r="U172" s="201"/>
      <c r="V172" s="201"/>
      <c r="W172" s="201"/>
      <c r="X172" s="201"/>
      <c r="Y172" s="201"/>
      <c r="Z172" s="201"/>
      <c r="AA172" s="206"/>
      <c r="AT172" s="207" t="s">
        <v>172</v>
      </c>
      <c r="AU172" s="207" t="s">
        <v>86</v>
      </c>
      <c r="AV172" s="14" t="s">
        <v>169</v>
      </c>
      <c r="AW172" s="14" t="s">
        <v>31</v>
      </c>
      <c r="AX172" s="14" t="s">
        <v>81</v>
      </c>
      <c r="AY172" s="207" t="s">
        <v>164</v>
      </c>
    </row>
    <row r="173" spans="2:65" s="1" customFormat="1" ht="38.25" customHeight="1">
      <c r="B173" s="141"/>
      <c r="C173" s="170" t="s">
        <v>211</v>
      </c>
      <c r="D173" s="170" t="s">
        <v>165</v>
      </c>
      <c r="E173" s="171" t="s">
        <v>212</v>
      </c>
      <c r="F173" s="289" t="s">
        <v>213</v>
      </c>
      <c r="G173" s="289"/>
      <c r="H173" s="289"/>
      <c r="I173" s="289"/>
      <c r="J173" s="172" t="s">
        <v>168</v>
      </c>
      <c r="K173" s="173">
        <v>667.33799999999997</v>
      </c>
      <c r="L173" s="290"/>
      <c r="M173" s="290"/>
      <c r="N173" s="291"/>
      <c r="O173" s="291"/>
      <c r="P173" s="291"/>
      <c r="Q173" s="291"/>
      <c r="R173" s="144"/>
      <c r="T173" s="174" t="s">
        <v>5</v>
      </c>
      <c r="U173" s="48" t="s">
        <v>41</v>
      </c>
      <c r="V173" s="40"/>
      <c r="W173" s="175">
        <f>V173*K173</f>
        <v>0</v>
      </c>
      <c r="X173" s="175">
        <v>1.9689999999999999E-2</v>
      </c>
      <c r="Y173" s="175">
        <f>X173*K173</f>
        <v>13.139885219999998</v>
      </c>
      <c r="Z173" s="175">
        <v>0</v>
      </c>
      <c r="AA173" s="176">
        <f>Z173*K173</f>
        <v>0</v>
      </c>
      <c r="AR173" s="23" t="s">
        <v>169</v>
      </c>
      <c r="AT173" s="23" t="s">
        <v>165</v>
      </c>
      <c r="AU173" s="23" t="s">
        <v>86</v>
      </c>
      <c r="AY173" s="23" t="s">
        <v>164</v>
      </c>
      <c r="BE173" s="118">
        <f>IF(U173="základná",N173,0)</f>
        <v>0</v>
      </c>
      <c r="BF173" s="118">
        <f>IF(U173="znížená",N173,0)</f>
        <v>0</v>
      </c>
      <c r="BG173" s="118">
        <f>IF(U173="zákl. prenesená",N173,0)</f>
        <v>0</v>
      </c>
      <c r="BH173" s="118">
        <f>IF(U173="zníž. prenesená",N173,0)</f>
        <v>0</v>
      </c>
      <c r="BI173" s="118">
        <f>IF(U173="nulová",N173,0)</f>
        <v>0</v>
      </c>
      <c r="BJ173" s="23" t="s">
        <v>86</v>
      </c>
      <c r="BK173" s="118">
        <f>ROUND(L173*K173,2)</f>
        <v>0</v>
      </c>
      <c r="BL173" s="23" t="s">
        <v>169</v>
      </c>
      <c r="BM173" s="23" t="s">
        <v>214</v>
      </c>
    </row>
    <row r="174" spans="2:65" s="11" customFormat="1" ht="16.5" customHeight="1">
      <c r="B174" s="177"/>
      <c r="C174" s="178"/>
      <c r="D174" s="178"/>
      <c r="E174" s="179" t="s">
        <v>5</v>
      </c>
      <c r="F174" s="292" t="s">
        <v>215</v>
      </c>
      <c r="G174" s="293"/>
      <c r="H174" s="293"/>
      <c r="I174" s="293"/>
      <c r="J174" s="178"/>
      <c r="K174" s="179" t="s">
        <v>5</v>
      </c>
      <c r="L174" s="178"/>
      <c r="M174" s="178"/>
      <c r="N174" s="178"/>
      <c r="O174" s="178"/>
      <c r="P174" s="178"/>
      <c r="Q174" s="178"/>
      <c r="R174" s="180"/>
      <c r="T174" s="181"/>
      <c r="U174" s="178"/>
      <c r="V174" s="178"/>
      <c r="W174" s="178"/>
      <c r="X174" s="178"/>
      <c r="Y174" s="178"/>
      <c r="Z174" s="178"/>
      <c r="AA174" s="182"/>
      <c r="AT174" s="183" t="s">
        <v>172</v>
      </c>
      <c r="AU174" s="183" t="s">
        <v>86</v>
      </c>
      <c r="AV174" s="11" t="s">
        <v>81</v>
      </c>
      <c r="AW174" s="11" t="s">
        <v>31</v>
      </c>
      <c r="AX174" s="11" t="s">
        <v>74</v>
      </c>
      <c r="AY174" s="183" t="s">
        <v>164</v>
      </c>
    </row>
    <row r="175" spans="2:65" s="12" customFormat="1" ht="16.5" customHeight="1">
      <c r="B175" s="184"/>
      <c r="C175" s="185"/>
      <c r="D175" s="185"/>
      <c r="E175" s="186" t="s">
        <v>5</v>
      </c>
      <c r="F175" s="298" t="s">
        <v>216</v>
      </c>
      <c r="G175" s="299"/>
      <c r="H175" s="299"/>
      <c r="I175" s="299"/>
      <c r="J175" s="185"/>
      <c r="K175" s="187">
        <v>667.33799999999997</v>
      </c>
      <c r="L175" s="185"/>
      <c r="M175" s="185"/>
      <c r="N175" s="185"/>
      <c r="O175" s="185"/>
      <c r="P175" s="185"/>
      <c r="Q175" s="185"/>
      <c r="R175" s="188"/>
      <c r="T175" s="189"/>
      <c r="U175" s="185"/>
      <c r="V175" s="185"/>
      <c r="W175" s="185"/>
      <c r="X175" s="185"/>
      <c r="Y175" s="185"/>
      <c r="Z175" s="185"/>
      <c r="AA175" s="190"/>
      <c r="AT175" s="191" t="s">
        <v>172</v>
      </c>
      <c r="AU175" s="191" t="s">
        <v>86</v>
      </c>
      <c r="AV175" s="12" t="s">
        <v>86</v>
      </c>
      <c r="AW175" s="12" t="s">
        <v>31</v>
      </c>
      <c r="AX175" s="12" t="s">
        <v>74</v>
      </c>
      <c r="AY175" s="191" t="s">
        <v>164</v>
      </c>
    </row>
    <row r="176" spans="2:65" s="14" customFormat="1" ht="16.5" customHeight="1">
      <c r="B176" s="200"/>
      <c r="C176" s="201"/>
      <c r="D176" s="201"/>
      <c r="E176" s="202" t="s">
        <v>5</v>
      </c>
      <c r="F176" s="304" t="s">
        <v>191</v>
      </c>
      <c r="G176" s="305"/>
      <c r="H176" s="305"/>
      <c r="I176" s="305"/>
      <c r="J176" s="201"/>
      <c r="K176" s="203">
        <v>667.33799999999997</v>
      </c>
      <c r="L176" s="201"/>
      <c r="M176" s="201"/>
      <c r="N176" s="201"/>
      <c r="O176" s="201"/>
      <c r="P176" s="201"/>
      <c r="Q176" s="201"/>
      <c r="R176" s="204"/>
      <c r="T176" s="205"/>
      <c r="U176" s="201"/>
      <c r="V176" s="201"/>
      <c r="W176" s="201"/>
      <c r="X176" s="201"/>
      <c r="Y176" s="201"/>
      <c r="Z176" s="201"/>
      <c r="AA176" s="206"/>
      <c r="AT176" s="207" t="s">
        <v>172</v>
      </c>
      <c r="AU176" s="207" t="s">
        <v>86</v>
      </c>
      <c r="AV176" s="14" t="s">
        <v>169</v>
      </c>
      <c r="AW176" s="14" t="s">
        <v>31</v>
      </c>
      <c r="AX176" s="14" t="s">
        <v>81</v>
      </c>
      <c r="AY176" s="207" t="s">
        <v>164</v>
      </c>
    </row>
    <row r="177" spans="2:65" s="1" customFormat="1" ht="16.5" customHeight="1">
      <c r="B177" s="141"/>
      <c r="C177" s="170" t="s">
        <v>217</v>
      </c>
      <c r="D177" s="170" t="s">
        <v>165</v>
      </c>
      <c r="E177" s="171" t="s">
        <v>218</v>
      </c>
      <c r="F177" s="289" t="s">
        <v>219</v>
      </c>
      <c r="G177" s="289"/>
      <c r="H177" s="289"/>
      <c r="I177" s="289"/>
      <c r="J177" s="172" t="s">
        <v>168</v>
      </c>
      <c r="K177" s="173">
        <v>1941.4159999999999</v>
      </c>
      <c r="L177" s="290"/>
      <c r="M177" s="290"/>
      <c r="N177" s="291"/>
      <c r="O177" s="291"/>
      <c r="P177" s="291"/>
      <c r="Q177" s="291"/>
      <c r="R177" s="144"/>
      <c r="T177" s="174" t="s">
        <v>5</v>
      </c>
      <c r="U177" s="48" t="s">
        <v>41</v>
      </c>
      <c r="V177" s="40"/>
      <c r="W177" s="175">
        <f>V177*K177</f>
        <v>0</v>
      </c>
      <c r="X177" s="175">
        <v>0</v>
      </c>
      <c r="Y177" s="175">
        <f>X177*K177</f>
        <v>0</v>
      </c>
      <c r="Z177" s="175">
        <v>0</v>
      </c>
      <c r="AA177" s="176">
        <f>Z177*K177</f>
        <v>0</v>
      </c>
      <c r="AR177" s="23" t="s">
        <v>169</v>
      </c>
      <c r="AT177" s="23" t="s">
        <v>165</v>
      </c>
      <c r="AU177" s="23" t="s">
        <v>86</v>
      </c>
      <c r="AY177" s="23" t="s">
        <v>164</v>
      </c>
      <c r="BE177" s="118">
        <f>IF(U177="základná",N177,0)</f>
        <v>0</v>
      </c>
      <c r="BF177" s="118">
        <f>IF(U177="znížená",N177,0)</f>
        <v>0</v>
      </c>
      <c r="BG177" s="118">
        <f>IF(U177="zákl. prenesená",N177,0)</f>
        <v>0</v>
      </c>
      <c r="BH177" s="118">
        <f>IF(U177="zníž. prenesená",N177,0)</f>
        <v>0</v>
      </c>
      <c r="BI177" s="118">
        <f>IF(U177="nulová",N177,0)</f>
        <v>0</v>
      </c>
      <c r="BJ177" s="23" t="s">
        <v>86</v>
      </c>
      <c r="BK177" s="118">
        <f>ROUND(L177*K177,2)</f>
        <v>0</v>
      </c>
      <c r="BL177" s="23" t="s">
        <v>169</v>
      </c>
      <c r="BM177" s="23" t="s">
        <v>220</v>
      </c>
    </row>
    <row r="178" spans="2:65" s="12" customFormat="1" ht="16.5" customHeight="1">
      <c r="B178" s="184"/>
      <c r="C178" s="185"/>
      <c r="D178" s="185"/>
      <c r="E178" s="186" t="s">
        <v>5</v>
      </c>
      <c r="F178" s="306" t="s">
        <v>204</v>
      </c>
      <c r="G178" s="307"/>
      <c r="H178" s="307"/>
      <c r="I178" s="307"/>
      <c r="J178" s="185"/>
      <c r="K178" s="187">
        <v>1430.81</v>
      </c>
      <c r="L178" s="185"/>
      <c r="M178" s="185"/>
      <c r="N178" s="185"/>
      <c r="O178" s="185"/>
      <c r="P178" s="185"/>
      <c r="Q178" s="185"/>
      <c r="R178" s="188"/>
      <c r="T178" s="189"/>
      <c r="U178" s="185"/>
      <c r="V178" s="185"/>
      <c r="W178" s="185"/>
      <c r="X178" s="185"/>
      <c r="Y178" s="185"/>
      <c r="Z178" s="185"/>
      <c r="AA178" s="190"/>
      <c r="AT178" s="191" t="s">
        <v>172</v>
      </c>
      <c r="AU178" s="191" t="s">
        <v>86</v>
      </c>
      <c r="AV178" s="12" t="s">
        <v>86</v>
      </c>
      <c r="AW178" s="12" t="s">
        <v>31</v>
      </c>
      <c r="AX178" s="12" t="s">
        <v>74</v>
      </c>
      <c r="AY178" s="191" t="s">
        <v>164</v>
      </c>
    </row>
    <row r="179" spans="2:65" s="12" customFormat="1" ht="16.5" customHeight="1">
      <c r="B179" s="184"/>
      <c r="C179" s="185"/>
      <c r="D179" s="185"/>
      <c r="E179" s="186" t="s">
        <v>5</v>
      </c>
      <c r="F179" s="298" t="s">
        <v>205</v>
      </c>
      <c r="G179" s="299"/>
      <c r="H179" s="299"/>
      <c r="I179" s="299"/>
      <c r="J179" s="185"/>
      <c r="K179" s="187">
        <v>237.535</v>
      </c>
      <c r="L179" s="185"/>
      <c r="M179" s="185"/>
      <c r="N179" s="185"/>
      <c r="O179" s="185"/>
      <c r="P179" s="185"/>
      <c r="Q179" s="185"/>
      <c r="R179" s="188"/>
      <c r="T179" s="189"/>
      <c r="U179" s="185"/>
      <c r="V179" s="185"/>
      <c r="W179" s="185"/>
      <c r="X179" s="185"/>
      <c r="Y179" s="185"/>
      <c r="Z179" s="185"/>
      <c r="AA179" s="190"/>
      <c r="AT179" s="191" t="s">
        <v>172</v>
      </c>
      <c r="AU179" s="191" t="s">
        <v>86</v>
      </c>
      <c r="AV179" s="12" t="s">
        <v>86</v>
      </c>
      <c r="AW179" s="12" t="s">
        <v>31</v>
      </c>
      <c r="AX179" s="12" t="s">
        <v>74</v>
      </c>
      <c r="AY179" s="191" t="s">
        <v>164</v>
      </c>
    </row>
    <row r="180" spans="2:65" s="12" customFormat="1" ht="16.5" customHeight="1">
      <c r="B180" s="184"/>
      <c r="C180" s="185"/>
      <c r="D180" s="185"/>
      <c r="E180" s="186" t="s">
        <v>5</v>
      </c>
      <c r="F180" s="298" t="s">
        <v>221</v>
      </c>
      <c r="G180" s="299"/>
      <c r="H180" s="299"/>
      <c r="I180" s="299"/>
      <c r="J180" s="185"/>
      <c r="K180" s="187">
        <v>63.168999999999997</v>
      </c>
      <c r="L180" s="185"/>
      <c r="M180" s="185"/>
      <c r="N180" s="185"/>
      <c r="O180" s="185"/>
      <c r="P180" s="185"/>
      <c r="Q180" s="185"/>
      <c r="R180" s="188"/>
      <c r="T180" s="189"/>
      <c r="U180" s="185"/>
      <c r="V180" s="185"/>
      <c r="W180" s="185"/>
      <c r="X180" s="185"/>
      <c r="Y180" s="185"/>
      <c r="Z180" s="185"/>
      <c r="AA180" s="190"/>
      <c r="AT180" s="191" t="s">
        <v>172</v>
      </c>
      <c r="AU180" s="191" t="s">
        <v>86</v>
      </c>
      <c r="AV180" s="12" t="s">
        <v>86</v>
      </c>
      <c r="AW180" s="12" t="s">
        <v>31</v>
      </c>
      <c r="AX180" s="12" t="s">
        <v>74</v>
      </c>
      <c r="AY180" s="191" t="s">
        <v>164</v>
      </c>
    </row>
    <row r="181" spans="2:65" s="12" customFormat="1" ht="16.5" customHeight="1">
      <c r="B181" s="184"/>
      <c r="C181" s="185"/>
      <c r="D181" s="185"/>
      <c r="E181" s="186" t="s">
        <v>5</v>
      </c>
      <c r="F181" s="298" t="s">
        <v>222</v>
      </c>
      <c r="G181" s="299"/>
      <c r="H181" s="299"/>
      <c r="I181" s="299"/>
      <c r="J181" s="185"/>
      <c r="K181" s="187">
        <v>41.414999999999999</v>
      </c>
      <c r="L181" s="185"/>
      <c r="M181" s="185"/>
      <c r="N181" s="185"/>
      <c r="O181" s="185"/>
      <c r="P181" s="185"/>
      <c r="Q181" s="185"/>
      <c r="R181" s="188"/>
      <c r="T181" s="189"/>
      <c r="U181" s="185"/>
      <c r="V181" s="185"/>
      <c r="W181" s="185"/>
      <c r="X181" s="185"/>
      <c r="Y181" s="185"/>
      <c r="Z181" s="185"/>
      <c r="AA181" s="190"/>
      <c r="AT181" s="191" t="s">
        <v>172</v>
      </c>
      <c r="AU181" s="191" t="s">
        <v>86</v>
      </c>
      <c r="AV181" s="12" t="s">
        <v>86</v>
      </c>
      <c r="AW181" s="12" t="s">
        <v>31</v>
      </c>
      <c r="AX181" s="12" t="s">
        <v>74</v>
      </c>
      <c r="AY181" s="191" t="s">
        <v>164</v>
      </c>
    </row>
    <row r="182" spans="2:65" s="12" customFormat="1" ht="16.5" customHeight="1">
      <c r="B182" s="184"/>
      <c r="C182" s="185"/>
      <c r="D182" s="185"/>
      <c r="E182" s="186" t="s">
        <v>5</v>
      </c>
      <c r="F182" s="298" t="s">
        <v>223</v>
      </c>
      <c r="G182" s="299"/>
      <c r="H182" s="299"/>
      <c r="I182" s="299"/>
      <c r="J182" s="185"/>
      <c r="K182" s="187">
        <v>66.584000000000003</v>
      </c>
      <c r="L182" s="185"/>
      <c r="M182" s="185"/>
      <c r="N182" s="185"/>
      <c r="O182" s="185"/>
      <c r="P182" s="185"/>
      <c r="Q182" s="185"/>
      <c r="R182" s="188"/>
      <c r="T182" s="189"/>
      <c r="U182" s="185"/>
      <c r="V182" s="185"/>
      <c r="W182" s="185"/>
      <c r="X182" s="185"/>
      <c r="Y182" s="185"/>
      <c r="Z182" s="185"/>
      <c r="AA182" s="190"/>
      <c r="AT182" s="191" t="s">
        <v>172</v>
      </c>
      <c r="AU182" s="191" t="s">
        <v>86</v>
      </c>
      <c r="AV182" s="12" t="s">
        <v>86</v>
      </c>
      <c r="AW182" s="12" t="s">
        <v>31</v>
      </c>
      <c r="AX182" s="12" t="s">
        <v>74</v>
      </c>
      <c r="AY182" s="191" t="s">
        <v>164</v>
      </c>
    </row>
    <row r="183" spans="2:65" s="12" customFormat="1" ht="16.5" customHeight="1">
      <c r="B183" s="184"/>
      <c r="C183" s="185"/>
      <c r="D183" s="185"/>
      <c r="E183" s="186" t="s">
        <v>5</v>
      </c>
      <c r="F183" s="298" t="s">
        <v>221</v>
      </c>
      <c r="G183" s="299"/>
      <c r="H183" s="299"/>
      <c r="I183" s="299"/>
      <c r="J183" s="185"/>
      <c r="K183" s="187">
        <v>63.168999999999997</v>
      </c>
      <c r="L183" s="185"/>
      <c r="M183" s="185"/>
      <c r="N183" s="185"/>
      <c r="O183" s="185"/>
      <c r="P183" s="185"/>
      <c r="Q183" s="185"/>
      <c r="R183" s="188"/>
      <c r="T183" s="189"/>
      <c r="U183" s="185"/>
      <c r="V183" s="185"/>
      <c r="W183" s="185"/>
      <c r="X183" s="185"/>
      <c r="Y183" s="185"/>
      <c r="Z183" s="185"/>
      <c r="AA183" s="190"/>
      <c r="AT183" s="191" t="s">
        <v>172</v>
      </c>
      <c r="AU183" s="191" t="s">
        <v>86</v>
      </c>
      <c r="AV183" s="12" t="s">
        <v>86</v>
      </c>
      <c r="AW183" s="12" t="s">
        <v>31</v>
      </c>
      <c r="AX183" s="12" t="s">
        <v>74</v>
      </c>
      <c r="AY183" s="191" t="s">
        <v>164</v>
      </c>
    </row>
    <row r="184" spans="2:65" s="12" customFormat="1" ht="16.5" customHeight="1">
      <c r="B184" s="184"/>
      <c r="C184" s="185"/>
      <c r="D184" s="185"/>
      <c r="E184" s="186" t="s">
        <v>5</v>
      </c>
      <c r="F184" s="298" t="s">
        <v>224</v>
      </c>
      <c r="G184" s="299"/>
      <c r="H184" s="299"/>
      <c r="I184" s="299"/>
      <c r="J184" s="185"/>
      <c r="K184" s="187">
        <v>3.1749999999999998</v>
      </c>
      <c r="L184" s="185"/>
      <c r="M184" s="185"/>
      <c r="N184" s="185"/>
      <c r="O184" s="185"/>
      <c r="P184" s="185"/>
      <c r="Q184" s="185"/>
      <c r="R184" s="188"/>
      <c r="T184" s="189"/>
      <c r="U184" s="185"/>
      <c r="V184" s="185"/>
      <c r="W184" s="185"/>
      <c r="X184" s="185"/>
      <c r="Y184" s="185"/>
      <c r="Z184" s="185"/>
      <c r="AA184" s="190"/>
      <c r="AT184" s="191" t="s">
        <v>172</v>
      </c>
      <c r="AU184" s="191" t="s">
        <v>86</v>
      </c>
      <c r="AV184" s="12" t="s">
        <v>86</v>
      </c>
      <c r="AW184" s="12" t="s">
        <v>31</v>
      </c>
      <c r="AX184" s="12" t="s">
        <v>74</v>
      </c>
      <c r="AY184" s="191" t="s">
        <v>164</v>
      </c>
    </row>
    <row r="185" spans="2:65" s="12" customFormat="1" ht="16.5" customHeight="1">
      <c r="B185" s="184"/>
      <c r="C185" s="185"/>
      <c r="D185" s="185"/>
      <c r="E185" s="186" t="s">
        <v>5</v>
      </c>
      <c r="F185" s="298" t="s">
        <v>225</v>
      </c>
      <c r="G185" s="299"/>
      <c r="H185" s="299"/>
      <c r="I185" s="299"/>
      <c r="J185" s="185"/>
      <c r="K185" s="187">
        <v>27.265000000000001</v>
      </c>
      <c r="L185" s="185"/>
      <c r="M185" s="185"/>
      <c r="N185" s="185"/>
      <c r="O185" s="185"/>
      <c r="P185" s="185"/>
      <c r="Q185" s="185"/>
      <c r="R185" s="188"/>
      <c r="T185" s="189"/>
      <c r="U185" s="185"/>
      <c r="V185" s="185"/>
      <c r="W185" s="185"/>
      <c r="X185" s="185"/>
      <c r="Y185" s="185"/>
      <c r="Z185" s="185"/>
      <c r="AA185" s="190"/>
      <c r="AT185" s="191" t="s">
        <v>172</v>
      </c>
      <c r="AU185" s="191" t="s">
        <v>86</v>
      </c>
      <c r="AV185" s="12" t="s">
        <v>86</v>
      </c>
      <c r="AW185" s="12" t="s">
        <v>31</v>
      </c>
      <c r="AX185" s="12" t="s">
        <v>74</v>
      </c>
      <c r="AY185" s="191" t="s">
        <v>164</v>
      </c>
    </row>
    <row r="186" spans="2:65" s="12" customFormat="1" ht="16.5" customHeight="1">
      <c r="B186" s="184"/>
      <c r="C186" s="185"/>
      <c r="D186" s="185"/>
      <c r="E186" s="186" t="s">
        <v>5</v>
      </c>
      <c r="F186" s="298" t="s">
        <v>226</v>
      </c>
      <c r="G186" s="299"/>
      <c r="H186" s="299"/>
      <c r="I186" s="299"/>
      <c r="J186" s="185"/>
      <c r="K186" s="187">
        <v>8.2940000000000005</v>
      </c>
      <c r="L186" s="185"/>
      <c r="M186" s="185"/>
      <c r="N186" s="185"/>
      <c r="O186" s="185"/>
      <c r="P186" s="185"/>
      <c r="Q186" s="185"/>
      <c r="R186" s="188"/>
      <c r="T186" s="189"/>
      <c r="U186" s="185"/>
      <c r="V186" s="185"/>
      <c r="W186" s="185"/>
      <c r="X186" s="185"/>
      <c r="Y186" s="185"/>
      <c r="Z186" s="185"/>
      <c r="AA186" s="190"/>
      <c r="AT186" s="191" t="s">
        <v>172</v>
      </c>
      <c r="AU186" s="191" t="s">
        <v>86</v>
      </c>
      <c r="AV186" s="12" t="s">
        <v>86</v>
      </c>
      <c r="AW186" s="12" t="s">
        <v>31</v>
      </c>
      <c r="AX186" s="12" t="s">
        <v>74</v>
      </c>
      <c r="AY186" s="191" t="s">
        <v>164</v>
      </c>
    </row>
    <row r="187" spans="2:65" s="14" customFormat="1" ht="16.5" customHeight="1">
      <c r="B187" s="200"/>
      <c r="C187" s="201"/>
      <c r="D187" s="201"/>
      <c r="E187" s="202" t="s">
        <v>5</v>
      </c>
      <c r="F187" s="304" t="s">
        <v>191</v>
      </c>
      <c r="G187" s="305"/>
      <c r="H187" s="305"/>
      <c r="I187" s="305"/>
      <c r="J187" s="201"/>
      <c r="K187" s="203">
        <v>1941.4159999999999</v>
      </c>
      <c r="L187" s="201"/>
      <c r="M187" s="201"/>
      <c r="N187" s="201"/>
      <c r="O187" s="201"/>
      <c r="P187" s="201"/>
      <c r="Q187" s="201"/>
      <c r="R187" s="204"/>
      <c r="T187" s="205"/>
      <c r="U187" s="201"/>
      <c r="V187" s="201"/>
      <c r="W187" s="201"/>
      <c r="X187" s="201"/>
      <c r="Y187" s="201"/>
      <c r="Z187" s="201"/>
      <c r="AA187" s="206"/>
      <c r="AT187" s="207" t="s">
        <v>172</v>
      </c>
      <c r="AU187" s="207" t="s">
        <v>86</v>
      </c>
      <c r="AV187" s="14" t="s">
        <v>169</v>
      </c>
      <c r="AW187" s="14" t="s">
        <v>31</v>
      </c>
      <c r="AX187" s="14" t="s">
        <v>81</v>
      </c>
      <c r="AY187" s="207" t="s">
        <v>164</v>
      </c>
    </row>
    <row r="188" spans="2:65" s="1" customFormat="1" ht="16.5" customHeight="1">
      <c r="B188" s="141"/>
      <c r="C188" s="170" t="s">
        <v>227</v>
      </c>
      <c r="D188" s="170" t="s">
        <v>165</v>
      </c>
      <c r="E188" s="171" t="s">
        <v>228</v>
      </c>
      <c r="F188" s="289" t="s">
        <v>229</v>
      </c>
      <c r="G188" s="289"/>
      <c r="H188" s="289"/>
      <c r="I188" s="289"/>
      <c r="J188" s="172" t="s">
        <v>168</v>
      </c>
      <c r="K188" s="173">
        <v>1941.4159999999999</v>
      </c>
      <c r="L188" s="290"/>
      <c r="M188" s="290"/>
      <c r="N188" s="291"/>
      <c r="O188" s="291"/>
      <c r="P188" s="291"/>
      <c r="Q188" s="291"/>
      <c r="R188" s="144"/>
      <c r="T188" s="174" t="s">
        <v>5</v>
      </c>
      <c r="U188" s="48" t="s">
        <v>41</v>
      </c>
      <c r="V188" s="40"/>
      <c r="W188" s="175">
        <f>V188*K188</f>
        <v>0</v>
      </c>
      <c r="X188" s="175">
        <v>0</v>
      </c>
      <c r="Y188" s="175">
        <f>X188*K188</f>
        <v>0</v>
      </c>
      <c r="Z188" s="175">
        <v>0</v>
      </c>
      <c r="AA188" s="176">
        <f>Z188*K188</f>
        <v>0</v>
      </c>
      <c r="AR188" s="23" t="s">
        <v>169</v>
      </c>
      <c r="AT188" s="23" t="s">
        <v>165</v>
      </c>
      <c r="AU188" s="23" t="s">
        <v>86</v>
      </c>
      <c r="AY188" s="23" t="s">
        <v>164</v>
      </c>
      <c r="BE188" s="118">
        <f>IF(U188="základná",N188,0)</f>
        <v>0</v>
      </c>
      <c r="BF188" s="118">
        <f>IF(U188="znížená",N188,0)</f>
        <v>0</v>
      </c>
      <c r="BG188" s="118">
        <f>IF(U188="zákl. prenesená",N188,0)</f>
        <v>0</v>
      </c>
      <c r="BH188" s="118">
        <f>IF(U188="zníž. prenesená",N188,0)</f>
        <v>0</v>
      </c>
      <c r="BI188" s="118">
        <f>IF(U188="nulová",N188,0)</f>
        <v>0</v>
      </c>
      <c r="BJ188" s="23" t="s">
        <v>86</v>
      </c>
      <c r="BK188" s="118">
        <f>ROUND(L188*K188,2)</f>
        <v>0</v>
      </c>
      <c r="BL188" s="23" t="s">
        <v>169</v>
      </c>
      <c r="BM188" s="23" t="s">
        <v>230</v>
      </c>
    </row>
    <row r="189" spans="2:65" s="12" customFormat="1" ht="16.5" customHeight="1">
      <c r="B189" s="184"/>
      <c r="C189" s="185"/>
      <c r="D189" s="185"/>
      <c r="E189" s="186" t="s">
        <v>5</v>
      </c>
      <c r="F189" s="306" t="s">
        <v>204</v>
      </c>
      <c r="G189" s="307"/>
      <c r="H189" s="307"/>
      <c r="I189" s="307"/>
      <c r="J189" s="185"/>
      <c r="K189" s="187">
        <v>1430.81</v>
      </c>
      <c r="L189" s="185"/>
      <c r="M189" s="185"/>
      <c r="N189" s="185"/>
      <c r="O189" s="185"/>
      <c r="P189" s="185"/>
      <c r="Q189" s="185"/>
      <c r="R189" s="188"/>
      <c r="T189" s="189"/>
      <c r="U189" s="185"/>
      <c r="V189" s="185"/>
      <c r="W189" s="185"/>
      <c r="X189" s="185"/>
      <c r="Y189" s="185"/>
      <c r="Z189" s="185"/>
      <c r="AA189" s="190"/>
      <c r="AT189" s="191" t="s">
        <v>172</v>
      </c>
      <c r="AU189" s="191" t="s">
        <v>86</v>
      </c>
      <c r="AV189" s="12" t="s">
        <v>86</v>
      </c>
      <c r="AW189" s="12" t="s">
        <v>31</v>
      </c>
      <c r="AX189" s="12" t="s">
        <v>74</v>
      </c>
      <c r="AY189" s="191" t="s">
        <v>164</v>
      </c>
    </row>
    <row r="190" spans="2:65" s="12" customFormat="1" ht="16.5" customHeight="1">
      <c r="B190" s="184"/>
      <c r="C190" s="185"/>
      <c r="D190" s="185"/>
      <c r="E190" s="186" t="s">
        <v>5</v>
      </c>
      <c r="F190" s="298" t="s">
        <v>205</v>
      </c>
      <c r="G190" s="299"/>
      <c r="H190" s="299"/>
      <c r="I190" s="299"/>
      <c r="J190" s="185"/>
      <c r="K190" s="187">
        <v>237.535</v>
      </c>
      <c r="L190" s="185"/>
      <c r="M190" s="185"/>
      <c r="N190" s="185"/>
      <c r="O190" s="185"/>
      <c r="P190" s="185"/>
      <c r="Q190" s="185"/>
      <c r="R190" s="188"/>
      <c r="T190" s="189"/>
      <c r="U190" s="185"/>
      <c r="V190" s="185"/>
      <c r="W190" s="185"/>
      <c r="X190" s="185"/>
      <c r="Y190" s="185"/>
      <c r="Z190" s="185"/>
      <c r="AA190" s="190"/>
      <c r="AT190" s="191" t="s">
        <v>172</v>
      </c>
      <c r="AU190" s="191" t="s">
        <v>86</v>
      </c>
      <c r="AV190" s="12" t="s">
        <v>86</v>
      </c>
      <c r="AW190" s="12" t="s">
        <v>31</v>
      </c>
      <c r="AX190" s="12" t="s">
        <v>74</v>
      </c>
      <c r="AY190" s="191" t="s">
        <v>164</v>
      </c>
    </row>
    <row r="191" spans="2:65" s="12" customFormat="1" ht="16.5" customHeight="1">
      <c r="B191" s="184"/>
      <c r="C191" s="185"/>
      <c r="D191" s="185"/>
      <c r="E191" s="186" t="s">
        <v>5</v>
      </c>
      <c r="F191" s="298" t="s">
        <v>221</v>
      </c>
      <c r="G191" s="299"/>
      <c r="H191" s="299"/>
      <c r="I191" s="299"/>
      <c r="J191" s="185"/>
      <c r="K191" s="187">
        <v>63.168999999999997</v>
      </c>
      <c r="L191" s="185"/>
      <c r="M191" s="185"/>
      <c r="N191" s="185"/>
      <c r="O191" s="185"/>
      <c r="P191" s="185"/>
      <c r="Q191" s="185"/>
      <c r="R191" s="188"/>
      <c r="T191" s="189"/>
      <c r="U191" s="185"/>
      <c r="V191" s="185"/>
      <c r="W191" s="185"/>
      <c r="X191" s="185"/>
      <c r="Y191" s="185"/>
      <c r="Z191" s="185"/>
      <c r="AA191" s="190"/>
      <c r="AT191" s="191" t="s">
        <v>172</v>
      </c>
      <c r="AU191" s="191" t="s">
        <v>86</v>
      </c>
      <c r="AV191" s="12" t="s">
        <v>86</v>
      </c>
      <c r="AW191" s="12" t="s">
        <v>31</v>
      </c>
      <c r="AX191" s="12" t="s">
        <v>74</v>
      </c>
      <c r="AY191" s="191" t="s">
        <v>164</v>
      </c>
    </row>
    <row r="192" spans="2:65" s="12" customFormat="1" ht="16.5" customHeight="1">
      <c r="B192" s="184"/>
      <c r="C192" s="185"/>
      <c r="D192" s="185"/>
      <c r="E192" s="186" t="s">
        <v>5</v>
      </c>
      <c r="F192" s="298" t="s">
        <v>222</v>
      </c>
      <c r="G192" s="299"/>
      <c r="H192" s="299"/>
      <c r="I192" s="299"/>
      <c r="J192" s="185"/>
      <c r="K192" s="187">
        <v>41.414999999999999</v>
      </c>
      <c r="L192" s="185"/>
      <c r="M192" s="185"/>
      <c r="N192" s="185"/>
      <c r="O192" s="185"/>
      <c r="P192" s="185"/>
      <c r="Q192" s="185"/>
      <c r="R192" s="188"/>
      <c r="T192" s="189"/>
      <c r="U192" s="185"/>
      <c r="V192" s="185"/>
      <c r="W192" s="185"/>
      <c r="X192" s="185"/>
      <c r="Y192" s="185"/>
      <c r="Z192" s="185"/>
      <c r="AA192" s="190"/>
      <c r="AT192" s="191" t="s">
        <v>172</v>
      </c>
      <c r="AU192" s="191" t="s">
        <v>86</v>
      </c>
      <c r="AV192" s="12" t="s">
        <v>86</v>
      </c>
      <c r="AW192" s="12" t="s">
        <v>31</v>
      </c>
      <c r="AX192" s="12" t="s">
        <v>74</v>
      </c>
      <c r="AY192" s="191" t="s">
        <v>164</v>
      </c>
    </row>
    <row r="193" spans="2:65" s="12" customFormat="1" ht="16.5" customHeight="1">
      <c r="B193" s="184"/>
      <c r="C193" s="185"/>
      <c r="D193" s="185"/>
      <c r="E193" s="186" t="s">
        <v>5</v>
      </c>
      <c r="F193" s="298" t="s">
        <v>223</v>
      </c>
      <c r="G193" s="299"/>
      <c r="H193" s="299"/>
      <c r="I193" s="299"/>
      <c r="J193" s="185"/>
      <c r="K193" s="187">
        <v>66.584000000000003</v>
      </c>
      <c r="L193" s="185"/>
      <c r="M193" s="185"/>
      <c r="N193" s="185"/>
      <c r="O193" s="185"/>
      <c r="P193" s="185"/>
      <c r="Q193" s="185"/>
      <c r="R193" s="188"/>
      <c r="T193" s="189"/>
      <c r="U193" s="185"/>
      <c r="V193" s="185"/>
      <c r="W193" s="185"/>
      <c r="X193" s="185"/>
      <c r="Y193" s="185"/>
      <c r="Z193" s="185"/>
      <c r="AA193" s="190"/>
      <c r="AT193" s="191" t="s">
        <v>172</v>
      </c>
      <c r="AU193" s="191" t="s">
        <v>86</v>
      </c>
      <c r="AV193" s="12" t="s">
        <v>86</v>
      </c>
      <c r="AW193" s="12" t="s">
        <v>31</v>
      </c>
      <c r="AX193" s="12" t="s">
        <v>74</v>
      </c>
      <c r="AY193" s="191" t="s">
        <v>164</v>
      </c>
    </row>
    <row r="194" spans="2:65" s="12" customFormat="1" ht="16.5" customHeight="1">
      <c r="B194" s="184"/>
      <c r="C194" s="185"/>
      <c r="D194" s="185"/>
      <c r="E194" s="186" t="s">
        <v>5</v>
      </c>
      <c r="F194" s="298" t="s">
        <v>221</v>
      </c>
      <c r="G194" s="299"/>
      <c r="H194" s="299"/>
      <c r="I194" s="299"/>
      <c r="J194" s="185"/>
      <c r="K194" s="187">
        <v>63.168999999999997</v>
      </c>
      <c r="L194" s="185"/>
      <c r="M194" s="185"/>
      <c r="N194" s="185"/>
      <c r="O194" s="185"/>
      <c r="P194" s="185"/>
      <c r="Q194" s="185"/>
      <c r="R194" s="188"/>
      <c r="T194" s="189"/>
      <c r="U194" s="185"/>
      <c r="V194" s="185"/>
      <c r="W194" s="185"/>
      <c r="X194" s="185"/>
      <c r="Y194" s="185"/>
      <c r="Z194" s="185"/>
      <c r="AA194" s="190"/>
      <c r="AT194" s="191" t="s">
        <v>172</v>
      </c>
      <c r="AU194" s="191" t="s">
        <v>86</v>
      </c>
      <c r="AV194" s="12" t="s">
        <v>86</v>
      </c>
      <c r="AW194" s="12" t="s">
        <v>31</v>
      </c>
      <c r="AX194" s="12" t="s">
        <v>74</v>
      </c>
      <c r="AY194" s="191" t="s">
        <v>164</v>
      </c>
    </row>
    <row r="195" spans="2:65" s="12" customFormat="1" ht="16.5" customHeight="1">
      <c r="B195" s="184"/>
      <c r="C195" s="185"/>
      <c r="D195" s="185"/>
      <c r="E195" s="186" t="s">
        <v>5</v>
      </c>
      <c r="F195" s="298" t="s">
        <v>224</v>
      </c>
      <c r="G195" s="299"/>
      <c r="H195" s="299"/>
      <c r="I195" s="299"/>
      <c r="J195" s="185"/>
      <c r="K195" s="187">
        <v>3.1749999999999998</v>
      </c>
      <c r="L195" s="185"/>
      <c r="M195" s="185"/>
      <c r="N195" s="185"/>
      <c r="O195" s="185"/>
      <c r="P195" s="185"/>
      <c r="Q195" s="185"/>
      <c r="R195" s="188"/>
      <c r="T195" s="189"/>
      <c r="U195" s="185"/>
      <c r="V195" s="185"/>
      <c r="W195" s="185"/>
      <c r="X195" s="185"/>
      <c r="Y195" s="185"/>
      <c r="Z195" s="185"/>
      <c r="AA195" s="190"/>
      <c r="AT195" s="191" t="s">
        <v>172</v>
      </c>
      <c r="AU195" s="191" t="s">
        <v>86</v>
      </c>
      <c r="AV195" s="12" t="s">
        <v>86</v>
      </c>
      <c r="AW195" s="12" t="s">
        <v>31</v>
      </c>
      <c r="AX195" s="12" t="s">
        <v>74</v>
      </c>
      <c r="AY195" s="191" t="s">
        <v>164</v>
      </c>
    </row>
    <row r="196" spans="2:65" s="12" customFormat="1" ht="16.5" customHeight="1">
      <c r="B196" s="184"/>
      <c r="C196" s="185"/>
      <c r="D196" s="185"/>
      <c r="E196" s="186" t="s">
        <v>5</v>
      </c>
      <c r="F196" s="298" t="s">
        <v>225</v>
      </c>
      <c r="G196" s="299"/>
      <c r="H196" s="299"/>
      <c r="I196" s="299"/>
      <c r="J196" s="185"/>
      <c r="K196" s="187">
        <v>27.265000000000001</v>
      </c>
      <c r="L196" s="185"/>
      <c r="M196" s="185"/>
      <c r="N196" s="185"/>
      <c r="O196" s="185"/>
      <c r="P196" s="185"/>
      <c r="Q196" s="185"/>
      <c r="R196" s="188"/>
      <c r="T196" s="189"/>
      <c r="U196" s="185"/>
      <c r="V196" s="185"/>
      <c r="W196" s="185"/>
      <c r="X196" s="185"/>
      <c r="Y196" s="185"/>
      <c r="Z196" s="185"/>
      <c r="AA196" s="190"/>
      <c r="AT196" s="191" t="s">
        <v>172</v>
      </c>
      <c r="AU196" s="191" t="s">
        <v>86</v>
      </c>
      <c r="AV196" s="12" t="s">
        <v>86</v>
      </c>
      <c r="AW196" s="12" t="s">
        <v>31</v>
      </c>
      <c r="AX196" s="12" t="s">
        <v>74</v>
      </c>
      <c r="AY196" s="191" t="s">
        <v>164</v>
      </c>
    </row>
    <row r="197" spans="2:65" s="12" customFormat="1" ht="16.5" customHeight="1">
      <c r="B197" s="184"/>
      <c r="C197" s="185"/>
      <c r="D197" s="185"/>
      <c r="E197" s="186" t="s">
        <v>5</v>
      </c>
      <c r="F197" s="298" t="s">
        <v>226</v>
      </c>
      <c r="G197" s="299"/>
      <c r="H197" s="299"/>
      <c r="I197" s="299"/>
      <c r="J197" s="185"/>
      <c r="K197" s="187">
        <v>8.2940000000000005</v>
      </c>
      <c r="L197" s="185"/>
      <c r="M197" s="185"/>
      <c r="N197" s="185"/>
      <c r="O197" s="185"/>
      <c r="P197" s="185"/>
      <c r="Q197" s="185"/>
      <c r="R197" s="188"/>
      <c r="T197" s="189"/>
      <c r="U197" s="185"/>
      <c r="V197" s="185"/>
      <c r="W197" s="185"/>
      <c r="X197" s="185"/>
      <c r="Y197" s="185"/>
      <c r="Z197" s="185"/>
      <c r="AA197" s="190"/>
      <c r="AT197" s="191" t="s">
        <v>172</v>
      </c>
      <c r="AU197" s="191" t="s">
        <v>86</v>
      </c>
      <c r="AV197" s="12" t="s">
        <v>86</v>
      </c>
      <c r="AW197" s="12" t="s">
        <v>31</v>
      </c>
      <c r="AX197" s="12" t="s">
        <v>74</v>
      </c>
      <c r="AY197" s="191" t="s">
        <v>164</v>
      </c>
    </row>
    <row r="198" spans="2:65" s="14" customFormat="1" ht="16.5" customHeight="1">
      <c r="B198" s="200"/>
      <c r="C198" s="201"/>
      <c r="D198" s="201"/>
      <c r="E198" s="202" t="s">
        <v>5</v>
      </c>
      <c r="F198" s="304" t="s">
        <v>191</v>
      </c>
      <c r="G198" s="305"/>
      <c r="H198" s="305"/>
      <c r="I198" s="305"/>
      <c r="J198" s="201"/>
      <c r="K198" s="203">
        <v>1941.4159999999999</v>
      </c>
      <c r="L198" s="201"/>
      <c r="M198" s="201"/>
      <c r="N198" s="201"/>
      <c r="O198" s="201"/>
      <c r="P198" s="201"/>
      <c r="Q198" s="201"/>
      <c r="R198" s="204"/>
      <c r="T198" s="205"/>
      <c r="U198" s="201"/>
      <c r="V198" s="201"/>
      <c r="W198" s="201"/>
      <c r="X198" s="201"/>
      <c r="Y198" s="201"/>
      <c r="Z198" s="201"/>
      <c r="AA198" s="206"/>
      <c r="AT198" s="207" t="s">
        <v>172</v>
      </c>
      <c r="AU198" s="207" t="s">
        <v>86</v>
      </c>
      <c r="AV198" s="14" t="s">
        <v>169</v>
      </c>
      <c r="AW198" s="14" t="s">
        <v>31</v>
      </c>
      <c r="AX198" s="14" t="s">
        <v>81</v>
      </c>
      <c r="AY198" s="207" t="s">
        <v>164</v>
      </c>
    </row>
    <row r="199" spans="2:65" s="1" customFormat="1" ht="16.5" customHeight="1">
      <c r="B199" s="141"/>
      <c r="C199" s="170" t="s">
        <v>231</v>
      </c>
      <c r="D199" s="170" t="s">
        <v>165</v>
      </c>
      <c r="E199" s="171" t="s">
        <v>232</v>
      </c>
      <c r="F199" s="289" t="s">
        <v>233</v>
      </c>
      <c r="G199" s="289"/>
      <c r="H199" s="289"/>
      <c r="I199" s="289"/>
      <c r="J199" s="172" t="s">
        <v>234</v>
      </c>
      <c r="K199" s="173">
        <v>197.47</v>
      </c>
      <c r="L199" s="290"/>
      <c r="M199" s="290"/>
      <c r="N199" s="291"/>
      <c r="O199" s="291"/>
      <c r="P199" s="291"/>
      <c r="Q199" s="291"/>
      <c r="R199" s="144"/>
      <c r="T199" s="174" t="s">
        <v>5</v>
      </c>
      <c r="U199" s="48" t="s">
        <v>41</v>
      </c>
      <c r="V199" s="40"/>
      <c r="W199" s="175">
        <f>V199*K199</f>
        <v>0</v>
      </c>
      <c r="X199" s="175">
        <v>5.2999999999999998E-4</v>
      </c>
      <c r="Y199" s="175">
        <f>X199*K199</f>
        <v>0.10465909999999999</v>
      </c>
      <c r="Z199" s="175">
        <v>0</v>
      </c>
      <c r="AA199" s="176">
        <f>Z199*K199</f>
        <v>0</v>
      </c>
      <c r="AR199" s="23" t="s">
        <v>169</v>
      </c>
      <c r="AT199" s="23" t="s">
        <v>165</v>
      </c>
      <c r="AU199" s="23" t="s">
        <v>86</v>
      </c>
      <c r="AY199" s="23" t="s">
        <v>164</v>
      </c>
      <c r="BE199" s="118">
        <f>IF(U199="základná",N199,0)</f>
        <v>0</v>
      </c>
      <c r="BF199" s="118">
        <f>IF(U199="znížená",N199,0)</f>
        <v>0</v>
      </c>
      <c r="BG199" s="118">
        <f>IF(U199="zákl. prenesená",N199,0)</f>
        <v>0</v>
      </c>
      <c r="BH199" s="118">
        <f>IF(U199="zníž. prenesená",N199,0)</f>
        <v>0</v>
      </c>
      <c r="BI199" s="118">
        <f>IF(U199="nulová",N199,0)</f>
        <v>0</v>
      </c>
      <c r="BJ199" s="23" t="s">
        <v>86</v>
      </c>
      <c r="BK199" s="118">
        <f>ROUND(L199*K199,2)</f>
        <v>0</v>
      </c>
      <c r="BL199" s="23" t="s">
        <v>169</v>
      </c>
      <c r="BM199" s="23" t="s">
        <v>235</v>
      </c>
    </row>
    <row r="200" spans="2:65" s="1" customFormat="1" ht="38.25" customHeight="1">
      <c r="B200" s="141"/>
      <c r="C200" s="170" t="s">
        <v>236</v>
      </c>
      <c r="D200" s="170" t="s">
        <v>165</v>
      </c>
      <c r="E200" s="171" t="s">
        <v>237</v>
      </c>
      <c r="F200" s="289" t="s">
        <v>238</v>
      </c>
      <c r="G200" s="289"/>
      <c r="H200" s="289"/>
      <c r="I200" s="289"/>
      <c r="J200" s="172" t="s">
        <v>168</v>
      </c>
      <c r="K200" s="173">
        <v>1430.81</v>
      </c>
      <c r="L200" s="290"/>
      <c r="M200" s="290"/>
      <c r="N200" s="291"/>
      <c r="O200" s="291"/>
      <c r="P200" s="291"/>
      <c r="Q200" s="291"/>
      <c r="R200" s="144"/>
      <c r="T200" s="174" t="s">
        <v>5</v>
      </c>
      <c r="U200" s="48" t="s">
        <v>41</v>
      </c>
      <c r="V200" s="40"/>
      <c r="W200" s="175">
        <f>V200*K200</f>
        <v>0</v>
      </c>
      <c r="X200" s="175">
        <v>3.5049999999999998E-2</v>
      </c>
      <c r="Y200" s="175">
        <f>X200*K200</f>
        <v>50.149890499999998</v>
      </c>
      <c r="Z200" s="175">
        <v>0</v>
      </c>
      <c r="AA200" s="176">
        <f>Z200*K200</f>
        <v>0</v>
      </c>
      <c r="AR200" s="23" t="s">
        <v>169</v>
      </c>
      <c r="AT200" s="23" t="s">
        <v>165</v>
      </c>
      <c r="AU200" s="23" t="s">
        <v>86</v>
      </c>
      <c r="AY200" s="23" t="s">
        <v>164</v>
      </c>
      <c r="BE200" s="118">
        <f>IF(U200="základná",N200,0)</f>
        <v>0</v>
      </c>
      <c r="BF200" s="118">
        <f>IF(U200="znížená",N200,0)</f>
        <v>0</v>
      </c>
      <c r="BG200" s="118">
        <f>IF(U200="zákl. prenesená",N200,0)</f>
        <v>0</v>
      </c>
      <c r="BH200" s="118">
        <f>IF(U200="zníž. prenesená",N200,0)</f>
        <v>0</v>
      </c>
      <c r="BI200" s="118">
        <f>IF(U200="nulová",N200,0)</f>
        <v>0</v>
      </c>
      <c r="BJ200" s="23" t="s">
        <v>86</v>
      </c>
      <c r="BK200" s="118">
        <f>ROUND(L200*K200,2)</f>
        <v>0</v>
      </c>
      <c r="BL200" s="23" t="s">
        <v>169</v>
      </c>
      <c r="BM200" s="23" t="s">
        <v>239</v>
      </c>
    </row>
    <row r="201" spans="2:65" s="11" customFormat="1" ht="16.5" customHeight="1">
      <c r="B201" s="177"/>
      <c r="C201" s="178"/>
      <c r="D201" s="178"/>
      <c r="E201" s="179" t="s">
        <v>5</v>
      </c>
      <c r="F201" s="292" t="s">
        <v>171</v>
      </c>
      <c r="G201" s="293"/>
      <c r="H201" s="293"/>
      <c r="I201" s="293"/>
      <c r="J201" s="178"/>
      <c r="K201" s="179" t="s">
        <v>5</v>
      </c>
      <c r="L201" s="178"/>
      <c r="M201" s="178"/>
      <c r="N201" s="178"/>
      <c r="O201" s="178"/>
      <c r="P201" s="178"/>
      <c r="Q201" s="178"/>
      <c r="R201" s="180"/>
      <c r="T201" s="181"/>
      <c r="U201" s="178"/>
      <c r="V201" s="178"/>
      <c r="W201" s="178"/>
      <c r="X201" s="178"/>
      <c r="Y201" s="178"/>
      <c r="Z201" s="178"/>
      <c r="AA201" s="182"/>
      <c r="AT201" s="183" t="s">
        <v>172</v>
      </c>
      <c r="AU201" s="183" t="s">
        <v>86</v>
      </c>
      <c r="AV201" s="11" t="s">
        <v>81</v>
      </c>
      <c r="AW201" s="11" t="s">
        <v>31</v>
      </c>
      <c r="AX201" s="11" t="s">
        <v>74</v>
      </c>
      <c r="AY201" s="183" t="s">
        <v>164</v>
      </c>
    </row>
    <row r="202" spans="2:65" s="12" customFormat="1" ht="16.5" customHeight="1">
      <c r="B202" s="184"/>
      <c r="C202" s="185"/>
      <c r="D202" s="185"/>
      <c r="E202" s="186" t="s">
        <v>5</v>
      </c>
      <c r="F202" s="298" t="s">
        <v>240</v>
      </c>
      <c r="G202" s="299"/>
      <c r="H202" s="299"/>
      <c r="I202" s="299"/>
      <c r="J202" s="185"/>
      <c r="K202" s="187">
        <v>478.27699999999999</v>
      </c>
      <c r="L202" s="185"/>
      <c r="M202" s="185"/>
      <c r="N202" s="185"/>
      <c r="O202" s="185"/>
      <c r="P202" s="185"/>
      <c r="Q202" s="185"/>
      <c r="R202" s="188"/>
      <c r="T202" s="189"/>
      <c r="U202" s="185"/>
      <c r="V202" s="185"/>
      <c r="W202" s="185"/>
      <c r="X202" s="185"/>
      <c r="Y202" s="185"/>
      <c r="Z202" s="185"/>
      <c r="AA202" s="190"/>
      <c r="AT202" s="191" t="s">
        <v>172</v>
      </c>
      <c r="AU202" s="191" t="s">
        <v>86</v>
      </c>
      <c r="AV202" s="12" t="s">
        <v>86</v>
      </c>
      <c r="AW202" s="12" t="s">
        <v>31</v>
      </c>
      <c r="AX202" s="12" t="s">
        <v>74</v>
      </c>
      <c r="AY202" s="191" t="s">
        <v>164</v>
      </c>
    </row>
    <row r="203" spans="2:65" s="12" customFormat="1" ht="16.5" customHeight="1">
      <c r="B203" s="184"/>
      <c r="C203" s="185"/>
      <c r="D203" s="185"/>
      <c r="E203" s="186" t="s">
        <v>5</v>
      </c>
      <c r="F203" s="298" t="s">
        <v>241</v>
      </c>
      <c r="G203" s="299"/>
      <c r="H203" s="299"/>
      <c r="I203" s="299"/>
      <c r="J203" s="185"/>
      <c r="K203" s="187">
        <v>32.831000000000003</v>
      </c>
      <c r="L203" s="185"/>
      <c r="M203" s="185"/>
      <c r="N203" s="185"/>
      <c r="O203" s="185"/>
      <c r="P203" s="185"/>
      <c r="Q203" s="185"/>
      <c r="R203" s="188"/>
      <c r="T203" s="189"/>
      <c r="U203" s="185"/>
      <c r="V203" s="185"/>
      <c r="W203" s="185"/>
      <c r="X203" s="185"/>
      <c r="Y203" s="185"/>
      <c r="Z203" s="185"/>
      <c r="AA203" s="190"/>
      <c r="AT203" s="191" t="s">
        <v>172</v>
      </c>
      <c r="AU203" s="191" t="s">
        <v>86</v>
      </c>
      <c r="AV203" s="12" t="s">
        <v>86</v>
      </c>
      <c r="AW203" s="12" t="s">
        <v>31</v>
      </c>
      <c r="AX203" s="12" t="s">
        <v>74</v>
      </c>
      <c r="AY203" s="191" t="s">
        <v>164</v>
      </c>
    </row>
    <row r="204" spans="2:65" s="12" customFormat="1" ht="16.5" customHeight="1">
      <c r="B204" s="184"/>
      <c r="C204" s="185"/>
      <c r="D204" s="185"/>
      <c r="E204" s="186" t="s">
        <v>5</v>
      </c>
      <c r="F204" s="298" t="s">
        <v>242</v>
      </c>
      <c r="G204" s="299"/>
      <c r="H204" s="299"/>
      <c r="I204" s="299"/>
      <c r="J204" s="185"/>
      <c r="K204" s="187">
        <v>76.152000000000001</v>
      </c>
      <c r="L204" s="185"/>
      <c r="M204" s="185"/>
      <c r="N204" s="185"/>
      <c r="O204" s="185"/>
      <c r="P204" s="185"/>
      <c r="Q204" s="185"/>
      <c r="R204" s="188"/>
      <c r="T204" s="189"/>
      <c r="U204" s="185"/>
      <c r="V204" s="185"/>
      <c r="W204" s="185"/>
      <c r="X204" s="185"/>
      <c r="Y204" s="185"/>
      <c r="Z204" s="185"/>
      <c r="AA204" s="190"/>
      <c r="AT204" s="191" t="s">
        <v>172</v>
      </c>
      <c r="AU204" s="191" t="s">
        <v>86</v>
      </c>
      <c r="AV204" s="12" t="s">
        <v>86</v>
      </c>
      <c r="AW204" s="12" t="s">
        <v>31</v>
      </c>
      <c r="AX204" s="12" t="s">
        <v>74</v>
      </c>
      <c r="AY204" s="191" t="s">
        <v>164</v>
      </c>
    </row>
    <row r="205" spans="2:65" s="11" customFormat="1" ht="16.5" customHeight="1">
      <c r="B205" s="177"/>
      <c r="C205" s="178"/>
      <c r="D205" s="178"/>
      <c r="E205" s="179" t="s">
        <v>5</v>
      </c>
      <c r="F205" s="302" t="s">
        <v>243</v>
      </c>
      <c r="G205" s="303"/>
      <c r="H205" s="303"/>
      <c r="I205" s="303"/>
      <c r="J205" s="178"/>
      <c r="K205" s="179" t="s">
        <v>5</v>
      </c>
      <c r="L205" s="178"/>
      <c r="M205" s="178"/>
      <c r="N205" s="178"/>
      <c r="O205" s="178"/>
      <c r="P205" s="178"/>
      <c r="Q205" s="178"/>
      <c r="R205" s="180"/>
      <c r="T205" s="181"/>
      <c r="U205" s="178"/>
      <c r="V205" s="178"/>
      <c r="W205" s="178"/>
      <c r="X205" s="178"/>
      <c r="Y205" s="178"/>
      <c r="Z205" s="178"/>
      <c r="AA205" s="182"/>
      <c r="AT205" s="183" t="s">
        <v>172</v>
      </c>
      <c r="AU205" s="183" t="s">
        <v>86</v>
      </c>
      <c r="AV205" s="11" t="s">
        <v>81</v>
      </c>
      <c r="AW205" s="11" t="s">
        <v>31</v>
      </c>
      <c r="AX205" s="11" t="s">
        <v>74</v>
      </c>
      <c r="AY205" s="183" t="s">
        <v>164</v>
      </c>
    </row>
    <row r="206" spans="2:65" s="12" customFormat="1" ht="16.5" customHeight="1">
      <c r="B206" s="184"/>
      <c r="C206" s="185"/>
      <c r="D206" s="185"/>
      <c r="E206" s="186" t="s">
        <v>5</v>
      </c>
      <c r="F206" s="298" t="s">
        <v>244</v>
      </c>
      <c r="G206" s="299"/>
      <c r="H206" s="299"/>
      <c r="I206" s="299"/>
      <c r="J206" s="185"/>
      <c r="K206" s="187">
        <v>-8.3699999999999992</v>
      </c>
      <c r="L206" s="185"/>
      <c r="M206" s="185"/>
      <c r="N206" s="185"/>
      <c r="O206" s="185"/>
      <c r="P206" s="185"/>
      <c r="Q206" s="185"/>
      <c r="R206" s="188"/>
      <c r="T206" s="189"/>
      <c r="U206" s="185"/>
      <c r="V206" s="185"/>
      <c r="W206" s="185"/>
      <c r="X206" s="185"/>
      <c r="Y206" s="185"/>
      <c r="Z206" s="185"/>
      <c r="AA206" s="190"/>
      <c r="AT206" s="191" t="s">
        <v>172</v>
      </c>
      <c r="AU206" s="191" t="s">
        <v>86</v>
      </c>
      <c r="AV206" s="12" t="s">
        <v>86</v>
      </c>
      <c r="AW206" s="12" t="s">
        <v>31</v>
      </c>
      <c r="AX206" s="12" t="s">
        <v>74</v>
      </c>
      <c r="AY206" s="191" t="s">
        <v>164</v>
      </c>
    </row>
    <row r="207" spans="2:65" s="11" customFormat="1" ht="16.5" customHeight="1">
      <c r="B207" s="177"/>
      <c r="C207" s="178"/>
      <c r="D207" s="178"/>
      <c r="E207" s="179" t="s">
        <v>5</v>
      </c>
      <c r="F207" s="302" t="s">
        <v>245</v>
      </c>
      <c r="G207" s="303"/>
      <c r="H207" s="303"/>
      <c r="I207" s="303"/>
      <c r="J207" s="178"/>
      <c r="K207" s="179" t="s">
        <v>5</v>
      </c>
      <c r="L207" s="178"/>
      <c r="M207" s="178"/>
      <c r="N207" s="178"/>
      <c r="O207" s="178"/>
      <c r="P207" s="178"/>
      <c r="Q207" s="178"/>
      <c r="R207" s="180"/>
      <c r="T207" s="181"/>
      <c r="U207" s="178"/>
      <c r="V207" s="178"/>
      <c r="W207" s="178"/>
      <c r="X207" s="178"/>
      <c r="Y207" s="178"/>
      <c r="Z207" s="178"/>
      <c r="AA207" s="182"/>
      <c r="AT207" s="183" t="s">
        <v>172</v>
      </c>
      <c r="AU207" s="183" t="s">
        <v>86</v>
      </c>
      <c r="AV207" s="11" t="s">
        <v>81</v>
      </c>
      <c r="AW207" s="11" t="s">
        <v>31</v>
      </c>
      <c r="AX207" s="11" t="s">
        <v>74</v>
      </c>
      <c r="AY207" s="183" t="s">
        <v>164</v>
      </c>
    </row>
    <row r="208" spans="2:65" s="12" customFormat="1" ht="16.5" customHeight="1">
      <c r="B208" s="184"/>
      <c r="C208" s="185"/>
      <c r="D208" s="185"/>
      <c r="E208" s="186" t="s">
        <v>5</v>
      </c>
      <c r="F208" s="298" t="s">
        <v>246</v>
      </c>
      <c r="G208" s="299"/>
      <c r="H208" s="299"/>
      <c r="I208" s="299"/>
      <c r="J208" s="185"/>
      <c r="K208" s="187">
        <v>-70.875</v>
      </c>
      <c r="L208" s="185"/>
      <c r="M208" s="185"/>
      <c r="N208" s="185"/>
      <c r="O208" s="185"/>
      <c r="P208" s="185"/>
      <c r="Q208" s="185"/>
      <c r="R208" s="188"/>
      <c r="T208" s="189"/>
      <c r="U208" s="185"/>
      <c r="V208" s="185"/>
      <c r="W208" s="185"/>
      <c r="X208" s="185"/>
      <c r="Y208" s="185"/>
      <c r="Z208" s="185"/>
      <c r="AA208" s="190"/>
      <c r="AT208" s="191" t="s">
        <v>172</v>
      </c>
      <c r="AU208" s="191" t="s">
        <v>86</v>
      </c>
      <c r="AV208" s="12" t="s">
        <v>86</v>
      </c>
      <c r="AW208" s="12" t="s">
        <v>31</v>
      </c>
      <c r="AX208" s="12" t="s">
        <v>74</v>
      </c>
      <c r="AY208" s="191" t="s">
        <v>164</v>
      </c>
    </row>
    <row r="209" spans="2:51" s="12" customFormat="1" ht="16.5" customHeight="1">
      <c r="B209" s="184"/>
      <c r="C209" s="185"/>
      <c r="D209" s="185"/>
      <c r="E209" s="186" t="s">
        <v>5</v>
      </c>
      <c r="F209" s="298" t="s">
        <v>247</v>
      </c>
      <c r="G209" s="299"/>
      <c r="H209" s="299"/>
      <c r="I209" s="299"/>
      <c r="J209" s="185"/>
      <c r="K209" s="187">
        <v>-19</v>
      </c>
      <c r="L209" s="185"/>
      <c r="M209" s="185"/>
      <c r="N209" s="185"/>
      <c r="O209" s="185"/>
      <c r="P209" s="185"/>
      <c r="Q209" s="185"/>
      <c r="R209" s="188"/>
      <c r="T209" s="189"/>
      <c r="U209" s="185"/>
      <c r="V209" s="185"/>
      <c r="W209" s="185"/>
      <c r="X209" s="185"/>
      <c r="Y209" s="185"/>
      <c r="Z209" s="185"/>
      <c r="AA209" s="190"/>
      <c r="AT209" s="191" t="s">
        <v>172</v>
      </c>
      <c r="AU209" s="191" t="s">
        <v>86</v>
      </c>
      <c r="AV209" s="12" t="s">
        <v>86</v>
      </c>
      <c r="AW209" s="12" t="s">
        <v>31</v>
      </c>
      <c r="AX209" s="12" t="s">
        <v>74</v>
      </c>
      <c r="AY209" s="191" t="s">
        <v>164</v>
      </c>
    </row>
    <row r="210" spans="2:51" s="12" customFormat="1" ht="16.5" customHeight="1">
      <c r="B210" s="184"/>
      <c r="C210" s="185"/>
      <c r="D210" s="185"/>
      <c r="E210" s="186" t="s">
        <v>5</v>
      </c>
      <c r="F210" s="298" t="s">
        <v>248</v>
      </c>
      <c r="G210" s="299"/>
      <c r="H210" s="299"/>
      <c r="I210" s="299"/>
      <c r="J210" s="185"/>
      <c r="K210" s="187">
        <v>-10.45</v>
      </c>
      <c r="L210" s="185"/>
      <c r="M210" s="185"/>
      <c r="N210" s="185"/>
      <c r="O210" s="185"/>
      <c r="P210" s="185"/>
      <c r="Q210" s="185"/>
      <c r="R210" s="188"/>
      <c r="T210" s="189"/>
      <c r="U210" s="185"/>
      <c r="V210" s="185"/>
      <c r="W210" s="185"/>
      <c r="X210" s="185"/>
      <c r="Y210" s="185"/>
      <c r="Z210" s="185"/>
      <c r="AA210" s="190"/>
      <c r="AT210" s="191" t="s">
        <v>172</v>
      </c>
      <c r="AU210" s="191" t="s">
        <v>86</v>
      </c>
      <c r="AV210" s="12" t="s">
        <v>86</v>
      </c>
      <c r="AW210" s="12" t="s">
        <v>31</v>
      </c>
      <c r="AX210" s="12" t="s">
        <v>74</v>
      </c>
      <c r="AY210" s="191" t="s">
        <v>164</v>
      </c>
    </row>
    <row r="211" spans="2:51" s="12" customFormat="1" ht="16.5" customHeight="1">
      <c r="B211" s="184"/>
      <c r="C211" s="185"/>
      <c r="D211" s="185"/>
      <c r="E211" s="186" t="s">
        <v>5</v>
      </c>
      <c r="F211" s="298" t="s">
        <v>249</v>
      </c>
      <c r="G211" s="299"/>
      <c r="H211" s="299"/>
      <c r="I211" s="299"/>
      <c r="J211" s="185"/>
      <c r="K211" s="187">
        <v>-5.4</v>
      </c>
      <c r="L211" s="185"/>
      <c r="M211" s="185"/>
      <c r="N211" s="185"/>
      <c r="O211" s="185"/>
      <c r="P211" s="185"/>
      <c r="Q211" s="185"/>
      <c r="R211" s="188"/>
      <c r="T211" s="189"/>
      <c r="U211" s="185"/>
      <c r="V211" s="185"/>
      <c r="W211" s="185"/>
      <c r="X211" s="185"/>
      <c r="Y211" s="185"/>
      <c r="Z211" s="185"/>
      <c r="AA211" s="190"/>
      <c r="AT211" s="191" t="s">
        <v>172</v>
      </c>
      <c r="AU211" s="191" t="s">
        <v>86</v>
      </c>
      <c r="AV211" s="12" t="s">
        <v>86</v>
      </c>
      <c r="AW211" s="12" t="s">
        <v>31</v>
      </c>
      <c r="AX211" s="12" t="s">
        <v>74</v>
      </c>
      <c r="AY211" s="191" t="s">
        <v>164</v>
      </c>
    </row>
    <row r="212" spans="2:51" s="12" customFormat="1" ht="16.5" customHeight="1">
      <c r="B212" s="184"/>
      <c r="C212" s="185"/>
      <c r="D212" s="185"/>
      <c r="E212" s="186" t="s">
        <v>5</v>
      </c>
      <c r="F212" s="298" t="s">
        <v>250</v>
      </c>
      <c r="G212" s="299"/>
      <c r="H212" s="299"/>
      <c r="I212" s="299"/>
      <c r="J212" s="185"/>
      <c r="K212" s="187">
        <v>-3.3</v>
      </c>
      <c r="L212" s="185"/>
      <c r="M212" s="185"/>
      <c r="N212" s="185"/>
      <c r="O212" s="185"/>
      <c r="P212" s="185"/>
      <c r="Q212" s="185"/>
      <c r="R212" s="188"/>
      <c r="T212" s="189"/>
      <c r="U212" s="185"/>
      <c r="V212" s="185"/>
      <c r="W212" s="185"/>
      <c r="X212" s="185"/>
      <c r="Y212" s="185"/>
      <c r="Z212" s="185"/>
      <c r="AA212" s="190"/>
      <c r="AT212" s="191" t="s">
        <v>172</v>
      </c>
      <c r="AU212" s="191" t="s">
        <v>86</v>
      </c>
      <c r="AV212" s="12" t="s">
        <v>86</v>
      </c>
      <c r="AW212" s="12" t="s">
        <v>31</v>
      </c>
      <c r="AX212" s="12" t="s">
        <v>74</v>
      </c>
      <c r="AY212" s="191" t="s">
        <v>164</v>
      </c>
    </row>
    <row r="213" spans="2:51" s="13" customFormat="1" ht="16.5" customHeight="1">
      <c r="B213" s="192"/>
      <c r="C213" s="193"/>
      <c r="D213" s="193"/>
      <c r="E213" s="194" t="s">
        <v>5</v>
      </c>
      <c r="F213" s="300" t="s">
        <v>178</v>
      </c>
      <c r="G213" s="301"/>
      <c r="H213" s="301"/>
      <c r="I213" s="301"/>
      <c r="J213" s="193"/>
      <c r="K213" s="195">
        <v>469.86500000000001</v>
      </c>
      <c r="L213" s="193"/>
      <c r="M213" s="193"/>
      <c r="N213" s="193"/>
      <c r="O213" s="193"/>
      <c r="P213" s="193"/>
      <c r="Q213" s="193"/>
      <c r="R213" s="196"/>
      <c r="T213" s="197"/>
      <c r="U213" s="193"/>
      <c r="V213" s="193"/>
      <c r="W213" s="193"/>
      <c r="X213" s="193"/>
      <c r="Y213" s="193"/>
      <c r="Z213" s="193"/>
      <c r="AA213" s="198"/>
      <c r="AT213" s="199" t="s">
        <v>172</v>
      </c>
      <c r="AU213" s="199" t="s">
        <v>86</v>
      </c>
      <c r="AV213" s="13" t="s">
        <v>179</v>
      </c>
      <c r="AW213" s="13" t="s">
        <v>31</v>
      </c>
      <c r="AX213" s="13" t="s">
        <v>74</v>
      </c>
      <c r="AY213" s="199" t="s">
        <v>164</v>
      </c>
    </row>
    <row r="214" spans="2:51" s="11" customFormat="1" ht="16.5" customHeight="1">
      <c r="B214" s="177"/>
      <c r="C214" s="178"/>
      <c r="D214" s="178"/>
      <c r="E214" s="179" t="s">
        <v>5</v>
      </c>
      <c r="F214" s="302" t="s">
        <v>251</v>
      </c>
      <c r="G214" s="303"/>
      <c r="H214" s="303"/>
      <c r="I214" s="303"/>
      <c r="J214" s="178"/>
      <c r="K214" s="179" t="s">
        <v>5</v>
      </c>
      <c r="L214" s="178"/>
      <c r="M214" s="178"/>
      <c r="N214" s="178"/>
      <c r="O214" s="178"/>
      <c r="P214" s="178"/>
      <c r="Q214" s="178"/>
      <c r="R214" s="180"/>
      <c r="T214" s="181"/>
      <c r="U214" s="178"/>
      <c r="V214" s="178"/>
      <c r="W214" s="178"/>
      <c r="X214" s="178"/>
      <c r="Y214" s="178"/>
      <c r="Z214" s="178"/>
      <c r="AA214" s="182"/>
      <c r="AT214" s="183" t="s">
        <v>172</v>
      </c>
      <c r="AU214" s="183" t="s">
        <v>86</v>
      </c>
      <c r="AV214" s="11" t="s">
        <v>81</v>
      </c>
      <c r="AW214" s="11" t="s">
        <v>31</v>
      </c>
      <c r="AX214" s="11" t="s">
        <v>74</v>
      </c>
      <c r="AY214" s="183" t="s">
        <v>164</v>
      </c>
    </row>
    <row r="215" spans="2:51" s="12" customFormat="1" ht="16.5" customHeight="1">
      <c r="B215" s="184"/>
      <c r="C215" s="185"/>
      <c r="D215" s="185"/>
      <c r="E215" s="186" t="s">
        <v>5</v>
      </c>
      <c r="F215" s="298" t="s">
        <v>252</v>
      </c>
      <c r="G215" s="299"/>
      <c r="H215" s="299"/>
      <c r="I215" s="299"/>
      <c r="J215" s="185"/>
      <c r="K215" s="187">
        <v>491.84</v>
      </c>
      <c r="L215" s="185"/>
      <c r="M215" s="185"/>
      <c r="N215" s="185"/>
      <c r="O215" s="185"/>
      <c r="P215" s="185"/>
      <c r="Q215" s="185"/>
      <c r="R215" s="188"/>
      <c r="T215" s="189"/>
      <c r="U215" s="185"/>
      <c r="V215" s="185"/>
      <c r="W215" s="185"/>
      <c r="X215" s="185"/>
      <c r="Y215" s="185"/>
      <c r="Z215" s="185"/>
      <c r="AA215" s="190"/>
      <c r="AT215" s="191" t="s">
        <v>172</v>
      </c>
      <c r="AU215" s="191" t="s">
        <v>86</v>
      </c>
      <c r="AV215" s="12" t="s">
        <v>86</v>
      </c>
      <c r="AW215" s="12" t="s">
        <v>31</v>
      </c>
      <c r="AX215" s="12" t="s">
        <v>74</v>
      </c>
      <c r="AY215" s="191" t="s">
        <v>164</v>
      </c>
    </row>
    <row r="216" spans="2:51" s="11" customFormat="1" ht="16.5" customHeight="1">
      <c r="B216" s="177"/>
      <c r="C216" s="178"/>
      <c r="D216" s="178"/>
      <c r="E216" s="179" t="s">
        <v>5</v>
      </c>
      <c r="F216" s="302" t="s">
        <v>245</v>
      </c>
      <c r="G216" s="303"/>
      <c r="H216" s="303"/>
      <c r="I216" s="303"/>
      <c r="J216" s="178"/>
      <c r="K216" s="179" t="s">
        <v>5</v>
      </c>
      <c r="L216" s="178"/>
      <c r="M216" s="178"/>
      <c r="N216" s="178"/>
      <c r="O216" s="178"/>
      <c r="P216" s="178"/>
      <c r="Q216" s="178"/>
      <c r="R216" s="180"/>
      <c r="T216" s="181"/>
      <c r="U216" s="178"/>
      <c r="V216" s="178"/>
      <c r="W216" s="178"/>
      <c r="X216" s="178"/>
      <c r="Y216" s="178"/>
      <c r="Z216" s="178"/>
      <c r="AA216" s="182"/>
      <c r="AT216" s="183" t="s">
        <v>172</v>
      </c>
      <c r="AU216" s="183" t="s">
        <v>86</v>
      </c>
      <c r="AV216" s="11" t="s">
        <v>81</v>
      </c>
      <c r="AW216" s="11" t="s">
        <v>31</v>
      </c>
      <c r="AX216" s="11" t="s">
        <v>74</v>
      </c>
      <c r="AY216" s="183" t="s">
        <v>164</v>
      </c>
    </row>
    <row r="217" spans="2:51" s="12" customFormat="1" ht="16.5" customHeight="1">
      <c r="B217" s="184"/>
      <c r="C217" s="185"/>
      <c r="D217" s="185"/>
      <c r="E217" s="186" t="s">
        <v>5</v>
      </c>
      <c r="F217" s="298" t="s">
        <v>253</v>
      </c>
      <c r="G217" s="299"/>
      <c r="H217" s="299"/>
      <c r="I217" s="299"/>
      <c r="J217" s="185"/>
      <c r="K217" s="187">
        <v>-113.4</v>
      </c>
      <c r="L217" s="185"/>
      <c r="M217" s="185"/>
      <c r="N217" s="185"/>
      <c r="O217" s="185"/>
      <c r="P217" s="185"/>
      <c r="Q217" s="185"/>
      <c r="R217" s="188"/>
      <c r="T217" s="189"/>
      <c r="U217" s="185"/>
      <c r="V217" s="185"/>
      <c r="W217" s="185"/>
      <c r="X217" s="185"/>
      <c r="Y217" s="185"/>
      <c r="Z217" s="185"/>
      <c r="AA217" s="190"/>
      <c r="AT217" s="191" t="s">
        <v>172</v>
      </c>
      <c r="AU217" s="191" t="s">
        <v>86</v>
      </c>
      <c r="AV217" s="12" t="s">
        <v>86</v>
      </c>
      <c r="AW217" s="12" t="s">
        <v>31</v>
      </c>
      <c r="AX217" s="12" t="s">
        <v>74</v>
      </c>
      <c r="AY217" s="191" t="s">
        <v>164</v>
      </c>
    </row>
    <row r="218" spans="2:51" s="13" customFormat="1" ht="16.5" customHeight="1">
      <c r="B218" s="192"/>
      <c r="C218" s="193"/>
      <c r="D218" s="193"/>
      <c r="E218" s="194" t="s">
        <v>5</v>
      </c>
      <c r="F218" s="300" t="s">
        <v>178</v>
      </c>
      <c r="G218" s="301"/>
      <c r="H218" s="301"/>
      <c r="I218" s="301"/>
      <c r="J218" s="193"/>
      <c r="K218" s="195">
        <v>378.44</v>
      </c>
      <c r="L218" s="193"/>
      <c r="M218" s="193"/>
      <c r="N218" s="193"/>
      <c r="O218" s="193"/>
      <c r="P218" s="193"/>
      <c r="Q218" s="193"/>
      <c r="R218" s="196"/>
      <c r="T218" s="197"/>
      <c r="U218" s="193"/>
      <c r="V218" s="193"/>
      <c r="W218" s="193"/>
      <c r="X218" s="193"/>
      <c r="Y218" s="193"/>
      <c r="Z218" s="193"/>
      <c r="AA218" s="198"/>
      <c r="AT218" s="199" t="s">
        <v>172</v>
      </c>
      <c r="AU218" s="199" t="s">
        <v>86</v>
      </c>
      <c r="AV218" s="13" t="s">
        <v>179</v>
      </c>
      <c r="AW218" s="13" t="s">
        <v>31</v>
      </c>
      <c r="AX218" s="13" t="s">
        <v>74</v>
      </c>
      <c r="AY218" s="199" t="s">
        <v>164</v>
      </c>
    </row>
    <row r="219" spans="2:51" s="11" customFormat="1" ht="16.5" customHeight="1">
      <c r="B219" s="177"/>
      <c r="C219" s="178"/>
      <c r="D219" s="178"/>
      <c r="E219" s="179" t="s">
        <v>5</v>
      </c>
      <c r="F219" s="302" t="s">
        <v>182</v>
      </c>
      <c r="G219" s="303"/>
      <c r="H219" s="303"/>
      <c r="I219" s="303"/>
      <c r="J219" s="178"/>
      <c r="K219" s="179" t="s">
        <v>5</v>
      </c>
      <c r="L219" s="178"/>
      <c r="M219" s="178"/>
      <c r="N219" s="178"/>
      <c r="O219" s="178"/>
      <c r="P219" s="178"/>
      <c r="Q219" s="178"/>
      <c r="R219" s="180"/>
      <c r="T219" s="181"/>
      <c r="U219" s="178"/>
      <c r="V219" s="178"/>
      <c r="W219" s="178"/>
      <c r="X219" s="178"/>
      <c r="Y219" s="178"/>
      <c r="Z219" s="178"/>
      <c r="AA219" s="182"/>
      <c r="AT219" s="183" t="s">
        <v>172</v>
      </c>
      <c r="AU219" s="183" t="s">
        <v>86</v>
      </c>
      <c r="AV219" s="11" t="s">
        <v>81</v>
      </c>
      <c r="AW219" s="11" t="s">
        <v>31</v>
      </c>
      <c r="AX219" s="11" t="s">
        <v>74</v>
      </c>
      <c r="AY219" s="183" t="s">
        <v>164</v>
      </c>
    </row>
    <row r="220" spans="2:51" s="12" customFormat="1" ht="16.5" customHeight="1">
      <c r="B220" s="184"/>
      <c r="C220" s="185"/>
      <c r="D220" s="185"/>
      <c r="E220" s="186" t="s">
        <v>5</v>
      </c>
      <c r="F220" s="298" t="s">
        <v>254</v>
      </c>
      <c r="G220" s="299"/>
      <c r="H220" s="299"/>
      <c r="I220" s="299"/>
      <c r="J220" s="185"/>
      <c r="K220" s="187">
        <v>466.61200000000002</v>
      </c>
      <c r="L220" s="185"/>
      <c r="M220" s="185"/>
      <c r="N220" s="185"/>
      <c r="O220" s="185"/>
      <c r="P220" s="185"/>
      <c r="Q220" s="185"/>
      <c r="R220" s="188"/>
      <c r="T220" s="189"/>
      <c r="U220" s="185"/>
      <c r="V220" s="185"/>
      <c r="W220" s="185"/>
      <c r="X220" s="185"/>
      <c r="Y220" s="185"/>
      <c r="Z220" s="185"/>
      <c r="AA220" s="190"/>
      <c r="AT220" s="191" t="s">
        <v>172</v>
      </c>
      <c r="AU220" s="191" t="s">
        <v>86</v>
      </c>
      <c r="AV220" s="12" t="s">
        <v>86</v>
      </c>
      <c r="AW220" s="12" t="s">
        <v>31</v>
      </c>
      <c r="AX220" s="12" t="s">
        <v>74</v>
      </c>
      <c r="AY220" s="191" t="s">
        <v>164</v>
      </c>
    </row>
    <row r="221" spans="2:51" s="12" customFormat="1" ht="16.5" customHeight="1">
      <c r="B221" s="184"/>
      <c r="C221" s="185"/>
      <c r="D221" s="185"/>
      <c r="E221" s="186" t="s">
        <v>5</v>
      </c>
      <c r="F221" s="298" t="s">
        <v>255</v>
      </c>
      <c r="G221" s="299"/>
      <c r="H221" s="299"/>
      <c r="I221" s="299"/>
      <c r="J221" s="185"/>
      <c r="K221" s="187">
        <v>201.4</v>
      </c>
      <c r="L221" s="185"/>
      <c r="M221" s="185"/>
      <c r="N221" s="185"/>
      <c r="O221" s="185"/>
      <c r="P221" s="185"/>
      <c r="Q221" s="185"/>
      <c r="R221" s="188"/>
      <c r="T221" s="189"/>
      <c r="U221" s="185"/>
      <c r="V221" s="185"/>
      <c r="W221" s="185"/>
      <c r="X221" s="185"/>
      <c r="Y221" s="185"/>
      <c r="Z221" s="185"/>
      <c r="AA221" s="190"/>
      <c r="AT221" s="191" t="s">
        <v>172</v>
      </c>
      <c r="AU221" s="191" t="s">
        <v>86</v>
      </c>
      <c r="AV221" s="12" t="s">
        <v>86</v>
      </c>
      <c r="AW221" s="12" t="s">
        <v>31</v>
      </c>
      <c r="AX221" s="12" t="s">
        <v>74</v>
      </c>
      <c r="AY221" s="191" t="s">
        <v>164</v>
      </c>
    </row>
    <row r="222" spans="2:51" s="12" customFormat="1" ht="16.5" customHeight="1">
      <c r="B222" s="184"/>
      <c r="C222" s="185"/>
      <c r="D222" s="185"/>
      <c r="E222" s="186" t="s">
        <v>5</v>
      </c>
      <c r="F222" s="298" t="s">
        <v>256</v>
      </c>
      <c r="G222" s="299"/>
      <c r="H222" s="299"/>
      <c r="I222" s="299"/>
      <c r="J222" s="185"/>
      <c r="K222" s="187">
        <v>15.12</v>
      </c>
      <c r="L222" s="185"/>
      <c r="M222" s="185"/>
      <c r="N222" s="185"/>
      <c r="O222" s="185"/>
      <c r="P222" s="185"/>
      <c r="Q222" s="185"/>
      <c r="R222" s="188"/>
      <c r="T222" s="189"/>
      <c r="U222" s="185"/>
      <c r="V222" s="185"/>
      <c r="W222" s="185"/>
      <c r="X222" s="185"/>
      <c r="Y222" s="185"/>
      <c r="Z222" s="185"/>
      <c r="AA222" s="190"/>
      <c r="AT222" s="191" t="s">
        <v>172</v>
      </c>
      <c r="AU222" s="191" t="s">
        <v>86</v>
      </c>
      <c r="AV222" s="12" t="s">
        <v>86</v>
      </c>
      <c r="AW222" s="12" t="s">
        <v>31</v>
      </c>
      <c r="AX222" s="12" t="s">
        <v>74</v>
      </c>
      <c r="AY222" s="191" t="s">
        <v>164</v>
      </c>
    </row>
    <row r="223" spans="2:51" s="12" customFormat="1" ht="16.5" customHeight="1">
      <c r="B223" s="184"/>
      <c r="C223" s="185"/>
      <c r="D223" s="185"/>
      <c r="E223" s="186" t="s">
        <v>5</v>
      </c>
      <c r="F223" s="298" t="s">
        <v>257</v>
      </c>
      <c r="G223" s="299"/>
      <c r="H223" s="299"/>
      <c r="I223" s="299"/>
      <c r="J223" s="185"/>
      <c r="K223" s="187">
        <v>41.655999999999999</v>
      </c>
      <c r="L223" s="185"/>
      <c r="M223" s="185"/>
      <c r="N223" s="185"/>
      <c r="O223" s="185"/>
      <c r="P223" s="185"/>
      <c r="Q223" s="185"/>
      <c r="R223" s="188"/>
      <c r="T223" s="189"/>
      <c r="U223" s="185"/>
      <c r="V223" s="185"/>
      <c r="W223" s="185"/>
      <c r="X223" s="185"/>
      <c r="Y223" s="185"/>
      <c r="Z223" s="185"/>
      <c r="AA223" s="190"/>
      <c r="AT223" s="191" t="s">
        <v>172</v>
      </c>
      <c r="AU223" s="191" t="s">
        <v>86</v>
      </c>
      <c r="AV223" s="12" t="s">
        <v>86</v>
      </c>
      <c r="AW223" s="12" t="s">
        <v>31</v>
      </c>
      <c r="AX223" s="12" t="s">
        <v>74</v>
      </c>
      <c r="AY223" s="191" t="s">
        <v>164</v>
      </c>
    </row>
    <row r="224" spans="2:51" s="11" customFormat="1" ht="16.5" customHeight="1">
      <c r="B224" s="177"/>
      <c r="C224" s="178"/>
      <c r="D224" s="178"/>
      <c r="E224" s="179" t="s">
        <v>5</v>
      </c>
      <c r="F224" s="302" t="s">
        <v>245</v>
      </c>
      <c r="G224" s="303"/>
      <c r="H224" s="303"/>
      <c r="I224" s="303"/>
      <c r="J224" s="178"/>
      <c r="K224" s="179" t="s">
        <v>5</v>
      </c>
      <c r="L224" s="178"/>
      <c r="M224" s="178"/>
      <c r="N224" s="178"/>
      <c r="O224" s="178"/>
      <c r="P224" s="178"/>
      <c r="Q224" s="178"/>
      <c r="R224" s="180"/>
      <c r="T224" s="181"/>
      <c r="U224" s="178"/>
      <c r="V224" s="178"/>
      <c r="W224" s="178"/>
      <c r="X224" s="178"/>
      <c r="Y224" s="178"/>
      <c r="Z224" s="178"/>
      <c r="AA224" s="182"/>
      <c r="AT224" s="183" t="s">
        <v>172</v>
      </c>
      <c r="AU224" s="183" t="s">
        <v>86</v>
      </c>
      <c r="AV224" s="11" t="s">
        <v>81</v>
      </c>
      <c r="AW224" s="11" t="s">
        <v>31</v>
      </c>
      <c r="AX224" s="11" t="s">
        <v>74</v>
      </c>
      <c r="AY224" s="183" t="s">
        <v>164</v>
      </c>
    </row>
    <row r="225" spans="2:65" s="12" customFormat="1" ht="16.5" customHeight="1">
      <c r="B225" s="184"/>
      <c r="C225" s="185"/>
      <c r="D225" s="185"/>
      <c r="E225" s="186" t="s">
        <v>5</v>
      </c>
      <c r="F225" s="298" t="s">
        <v>258</v>
      </c>
      <c r="G225" s="299"/>
      <c r="H225" s="299"/>
      <c r="I225" s="299"/>
      <c r="J225" s="185"/>
      <c r="K225" s="187">
        <v>-82.688000000000002</v>
      </c>
      <c r="L225" s="185"/>
      <c r="M225" s="185"/>
      <c r="N225" s="185"/>
      <c r="O225" s="185"/>
      <c r="P225" s="185"/>
      <c r="Q225" s="185"/>
      <c r="R225" s="188"/>
      <c r="T225" s="189"/>
      <c r="U225" s="185"/>
      <c r="V225" s="185"/>
      <c r="W225" s="185"/>
      <c r="X225" s="185"/>
      <c r="Y225" s="185"/>
      <c r="Z225" s="185"/>
      <c r="AA225" s="190"/>
      <c r="AT225" s="191" t="s">
        <v>172</v>
      </c>
      <c r="AU225" s="191" t="s">
        <v>86</v>
      </c>
      <c r="AV225" s="12" t="s">
        <v>86</v>
      </c>
      <c r="AW225" s="12" t="s">
        <v>31</v>
      </c>
      <c r="AX225" s="12" t="s">
        <v>74</v>
      </c>
      <c r="AY225" s="191" t="s">
        <v>164</v>
      </c>
    </row>
    <row r="226" spans="2:65" s="12" customFormat="1" ht="16.5" customHeight="1">
      <c r="B226" s="184"/>
      <c r="C226" s="185"/>
      <c r="D226" s="185"/>
      <c r="E226" s="186" t="s">
        <v>5</v>
      </c>
      <c r="F226" s="298" t="s">
        <v>259</v>
      </c>
      <c r="G226" s="299"/>
      <c r="H226" s="299"/>
      <c r="I226" s="299"/>
      <c r="J226" s="185"/>
      <c r="K226" s="187">
        <v>-12.96</v>
      </c>
      <c r="L226" s="185"/>
      <c r="M226" s="185"/>
      <c r="N226" s="185"/>
      <c r="O226" s="185"/>
      <c r="P226" s="185"/>
      <c r="Q226" s="185"/>
      <c r="R226" s="188"/>
      <c r="T226" s="189"/>
      <c r="U226" s="185"/>
      <c r="V226" s="185"/>
      <c r="W226" s="185"/>
      <c r="X226" s="185"/>
      <c r="Y226" s="185"/>
      <c r="Z226" s="185"/>
      <c r="AA226" s="190"/>
      <c r="AT226" s="191" t="s">
        <v>172</v>
      </c>
      <c r="AU226" s="191" t="s">
        <v>86</v>
      </c>
      <c r="AV226" s="12" t="s">
        <v>86</v>
      </c>
      <c r="AW226" s="12" t="s">
        <v>31</v>
      </c>
      <c r="AX226" s="12" t="s">
        <v>74</v>
      </c>
      <c r="AY226" s="191" t="s">
        <v>164</v>
      </c>
    </row>
    <row r="227" spans="2:65" s="12" customFormat="1" ht="16.5" customHeight="1">
      <c r="B227" s="184"/>
      <c r="C227" s="185"/>
      <c r="D227" s="185"/>
      <c r="E227" s="186" t="s">
        <v>5</v>
      </c>
      <c r="F227" s="298" t="s">
        <v>260</v>
      </c>
      <c r="G227" s="299"/>
      <c r="H227" s="299"/>
      <c r="I227" s="299"/>
      <c r="J227" s="185"/>
      <c r="K227" s="187">
        <v>-1.5</v>
      </c>
      <c r="L227" s="185"/>
      <c r="M227" s="185"/>
      <c r="N227" s="185"/>
      <c r="O227" s="185"/>
      <c r="P227" s="185"/>
      <c r="Q227" s="185"/>
      <c r="R227" s="188"/>
      <c r="T227" s="189"/>
      <c r="U227" s="185"/>
      <c r="V227" s="185"/>
      <c r="W227" s="185"/>
      <c r="X227" s="185"/>
      <c r="Y227" s="185"/>
      <c r="Z227" s="185"/>
      <c r="AA227" s="190"/>
      <c r="AT227" s="191" t="s">
        <v>172</v>
      </c>
      <c r="AU227" s="191" t="s">
        <v>86</v>
      </c>
      <c r="AV227" s="12" t="s">
        <v>86</v>
      </c>
      <c r="AW227" s="12" t="s">
        <v>31</v>
      </c>
      <c r="AX227" s="12" t="s">
        <v>74</v>
      </c>
      <c r="AY227" s="191" t="s">
        <v>164</v>
      </c>
    </row>
    <row r="228" spans="2:65" s="12" customFormat="1" ht="16.5" customHeight="1">
      <c r="B228" s="184"/>
      <c r="C228" s="185"/>
      <c r="D228" s="185"/>
      <c r="E228" s="186" t="s">
        <v>5</v>
      </c>
      <c r="F228" s="298" t="s">
        <v>261</v>
      </c>
      <c r="G228" s="299"/>
      <c r="H228" s="299"/>
      <c r="I228" s="299"/>
      <c r="J228" s="185"/>
      <c r="K228" s="187">
        <v>-21.177</v>
      </c>
      <c r="L228" s="185"/>
      <c r="M228" s="185"/>
      <c r="N228" s="185"/>
      <c r="O228" s="185"/>
      <c r="P228" s="185"/>
      <c r="Q228" s="185"/>
      <c r="R228" s="188"/>
      <c r="T228" s="189"/>
      <c r="U228" s="185"/>
      <c r="V228" s="185"/>
      <c r="W228" s="185"/>
      <c r="X228" s="185"/>
      <c r="Y228" s="185"/>
      <c r="Z228" s="185"/>
      <c r="AA228" s="190"/>
      <c r="AT228" s="191" t="s">
        <v>172</v>
      </c>
      <c r="AU228" s="191" t="s">
        <v>86</v>
      </c>
      <c r="AV228" s="12" t="s">
        <v>86</v>
      </c>
      <c r="AW228" s="12" t="s">
        <v>31</v>
      </c>
      <c r="AX228" s="12" t="s">
        <v>74</v>
      </c>
      <c r="AY228" s="191" t="s">
        <v>164</v>
      </c>
    </row>
    <row r="229" spans="2:65" s="12" customFormat="1" ht="16.5" customHeight="1">
      <c r="B229" s="184"/>
      <c r="C229" s="185"/>
      <c r="D229" s="185"/>
      <c r="E229" s="186" t="s">
        <v>5</v>
      </c>
      <c r="F229" s="298" t="s">
        <v>262</v>
      </c>
      <c r="G229" s="299"/>
      <c r="H229" s="299"/>
      <c r="I229" s="299"/>
      <c r="J229" s="185"/>
      <c r="K229" s="187">
        <v>-3.363</v>
      </c>
      <c r="L229" s="185"/>
      <c r="M229" s="185"/>
      <c r="N229" s="185"/>
      <c r="O229" s="185"/>
      <c r="P229" s="185"/>
      <c r="Q229" s="185"/>
      <c r="R229" s="188"/>
      <c r="T229" s="189"/>
      <c r="U229" s="185"/>
      <c r="V229" s="185"/>
      <c r="W229" s="185"/>
      <c r="X229" s="185"/>
      <c r="Y229" s="185"/>
      <c r="Z229" s="185"/>
      <c r="AA229" s="190"/>
      <c r="AT229" s="191" t="s">
        <v>172</v>
      </c>
      <c r="AU229" s="191" t="s">
        <v>86</v>
      </c>
      <c r="AV229" s="12" t="s">
        <v>86</v>
      </c>
      <c r="AW229" s="12" t="s">
        <v>31</v>
      </c>
      <c r="AX229" s="12" t="s">
        <v>74</v>
      </c>
      <c r="AY229" s="191" t="s">
        <v>164</v>
      </c>
    </row>
    <row r="230" spans="2:65" s="12" customFormat="1" ht="16.5" customHeight="1">
      <c r="B230" s="184"/>
      <c r="C230" s="185"/>
      <c r="D230" s="185"/>
      <c r="E230" s="186" t="s">
        <v>5</v>
      </c>
      <c r="F230" s="298" t="s">
        <v>263</v>
      </c>
      <c r="G230" s="299"/>
      <c r="H230" s="299"/>
      <c r="I230" s="299"/>
      <c r="J230" s="185"/>
      <c r="K230" s="187">
        <v>-2.4</v>
      </c>
      <c r="L230" s="185"/>
      <c r="M230" s="185"/>
      <c r="N230" s="185"/>
      <c r="O230" s="185"/>
      <c r="P230" s="185"/>
      <c r="Q230" s="185"/>
      <c r="R230" s="188"/>
      <c r="T230" s="189"/>
      <c r="U230" s="185"/>
      <c r="V230" s="185"/>
      <c r="W230" s="185"/>
      <c r="X230" s="185"/>
      <c r="Y230" s="185"/>
      <c r="Z230" s="185"/>
      <c r="AA230" s="190"/>
      <c r="AT230" s="191" t="s">
        <v>172</v>
      </c>
      <c r="AU230" s="191" t="s">
        <v>86</v>
      </c>
      <c r="AV230" s="12" t="s">
        <v>86</v>
      </c>
      <c r="AW230" s="12" t="s">
        <v>31</v>
      </c>
      <c r="AX230" s="12" t="s">
        <v>74</v>
      </c>
      <c r="AY230" s="191" t="s">
        <v>164</v>
      </c>
    </row>
    <row r="231" spans="2:65" s="12" customFormat="1" ht="16.5" customHeight="1">
      <c r="B231" s="184"/>
      <c r="C231" s="185"/>
      <c r="D231" s="185"/>
      <c r="E231" s="186" t="s">
        <v>5</v>
      </c>
      <c r="F231" s="298" t="s">
        <v>264</v>
      </c>
      <c r="G231" s="299"/>
      <c r="H231" s="299"/>
      <c r="I231" s="299"/>
      <c r="J231" s="185"/>
      <c r="K231" s="187">
        <v>-1.26</v>
      </c>
      <c r="L231" s="185"/>
      <c r="M231" s="185"/>
      <c r="N231" s="185"/>
      <c r="O231" s="185"/>
      <c r="P231" s="185"/>
      <c r="Q231" s="185"/>
      <c r="R231" s="188"/>
      <c r="T231" s="189"/>
      <c r="U231" s="185"/>
      <c r="V231" s="185"/>
      <c r="W231" s="185"/>
      <c r="X231" s="185"/>
      <c r="Y231" s="185"/>
      <c r="Z231" s="185"/>
      <c r="AA231" s="190"/>
      <c r="AT231" s="191" t="s">
        <v>172</v>
      </c>
      <c r="AU231" s="191" t="s">
        <v>86</v>
      </c>
      <c r="AV231" s="12" t="s">
        <v>86</v>
      </c>
      <c r="AW231" s="12" t="s">
        <v>31</v>
      </c>
      <c r="AX231" s="12" t="s">
        <v>74</v>
      </c>
      <c r="AY231" s="191" t="s">
        <v>164</v>
      </c>
    </row>
    <row r="232" spans="2:65" s="12" customFormat="1" ht="16.5" customHeight="1">
      <c r="B232" s="184"/>
      <c r="C232" s="185"/>
      <c r="D232" s="185"/>
      <c r="E232" s="186" t="s">
        <v>5</v>
      </c>
      <c r="F232" s="298" t="s">
        <v>265</v>
      </c>
      <c r="G232" s="299"/>
      <c r="H232" s="299"/>
      <c r="I232" s="299"/>
      <c r="J232" s="185"/>
      <c r="K232" s="187">
        <v>-1.8</v>
      </c>
      <c r="L232" s="185"/>
      <c r="M232" s="185"/>
      <c r="N232" s="185"/>
      <c r="O232" s="185"/>
      <c r="P232" s="185"/>
      <c r="Q232" s="185"/>
      <c r="R232" s="188"/>
      <c r="T232" s="189"/>
      <c r="U232" s="185"/>
      <c r="V232" s="185"/>
      <c r="W232" s="185"/>
      <c r="X232" s="185"/>
      <c r="Y232" s="185"/>
      <c r="Z232" s="185"/>
      <c r="AA232" s="190"/>
      <c r="AT232" s="191" t="s">
        <v>172</v>
      </c>
      <c r="AU232" s="191" t="s">
        <v>86</v>
      </c>
      <c r="AV232" s="12" t="s">
        <v>86</v>
      </c>
      <c r="AW232" s="12" t="s">
        <v>31</v>
      </c>
      <c r="AX232" s="12" t="s">
        <v>74</v>
      </c>
      <c r="AY232" s="191" t="s">
        <v>164</v>
      </c>
    </row>
    <row r="233" spans="2:65" s="12" customFormat="1" ht="16.5" customHeight="1">
      <c r="B233" s="184"/>
      <c r="C233" s="185"/>
      <c r="D233" s="185"/>
      <c r="E233" s="186" t="s">
        <v>5</v>
      </c>
      <c r="F233" s="298" t="s">
        <v>266</v>
      </c>
      <c r="G233" s="299"/>
      <c r="H233" s="299"/>
      <c r="I233" s="299"/>
      <c r="J233" s="185"/>
      <c r="K233" s="187">
        <v>-14.175000000000001</v>
      </c>
      <c r="L233" s="185"/>
      <c r="M233" s="185"/>
      <c r="N233" s="185"/>
      <c r="O233" s="185"/>
      <c r="P233" s="185"/>
      <c r="Q233" s="185"/>
      <c r="R233" s="188"/>
      <c r="T233" s="189"/>
      <c r="U233" s="185"/>
      <c r="V233" s="185"/>
      <c r="W233" s="185"/>
      <c r="X233" s="185"/>
      <c r="Y233" s="185"/>
      <c r="Z233" s="185"/>
      <c r="AA233" s="190"/>
      <c r="AT233" s="191" t="s">
        <v>172</v>
      </c>
      <c r="AU233" s="191" t="s">
        <v>86</v>
      </c>
      <c r="AV233" s="12" t="s">
        <v>86</v>
      </c>
      <c r="AW233" s="12" t="s">
        <v>31</v>
      </c>
      <c r="AX233" s="12" t="s">
        <v>74</v>
      </c>
      <c r="AY233" s="191" t="s">
        <v>164</v>
      </c>
    </row>
    <row r="234" spans="2:65" s="12" customFormat="1" ht="16.5" customHeight="1">
      <c r="B234" s="184"/>
      <c r="C234" s="185"/>
      <c r="D234" s="185"/>
      <c r="E234" s="186" t="s">
        <v>5</v>
      </c>
      <c r="F234" s="298" t="s">
        <v>267</v>
      </c>
      <c r="G234" s="299"/>
      <c r="H234" s="299"/>
      <c r="I234" s="299"/>
      <c r="J234" s="185"/>
      <c r="K234" s="187">
        <v>-0.96</v>
      </c>
      <c r="L234" s="185"/>
      <c r="M234" s="185"/>
      <c r="N234" s="185"/>
      <c r="O234" s="185"/>
      <c r="P234" s="185"/>
      <c r="Q234" s="185"/>
      <c r="R234" s="188"/>
      <c r="T234" s="189"/>
      <c r="U234" s="185"/>
      <c r="V234" s="185"/>
      <c r="W234" s="185"/>
      <c r="X234" s="185"/>
      <c r="Y234" s="185"/>
      <c r="Z234" s="185"/>
      <c r="AA234" s="190"/>
      <c r="AT234" s="191" t="s">
        <v>172</v>
      </c>
      <c r="AU234" s="191" t="s">
        <v>86</v>
      </c>
      <c r="AV234" s="12" t="s">
        <v>86</v>
      </c>
      <c r="AW234" s="12" t="s">
        <v>31</v>
      </c>
      <c r="AX234" s="12" t="s">
        <v>74</v>
      </c>
      <c r="AY234" s="191" t="s">
        <v>164</v>
      </c>
    </row>
    <row r="235" spans="2:65" s="13" customFormat="1" ht="16.5" customHeight="1">
      <c r="B235" s="192"/>
      <c r="C235" s="193"/>
      <c r="D235" s="193"/>
      <c r="E235" s="194" t="s">
        <v>5</v>
      </c>
      <c r="F235" s="300" t="s">
        <v>178</v>
      </c>
      <c r="G235" s="301"/>
      <c r="H235" s="301"/>
      <c r="I235" s="301"/>
      <c r="J235" s="193"/>
      <c r="K235" s="195">
        <v>582.505</v>
      </c>
      <c r="L235" s="193"/>
      <c r="M235" s="193"/>
      <c r="N235" s="193"/>
      <c r="O235" s="193"/>
      <c r="P235" s="193"/>
      <c r="Q235" s="193"/>
      <c r="R235" s="196"/>
      <c r="T235" s="197"/>
      <c r="U235" s="193"/>
      <c r="V235" s="193"/>
      <c r="W235" s="193"/>
      <c r="X235" s="193"/>
      <c r="Y235" s="193"/>
      <c r="Z235" s="193"/>
      <c r="AA235" s="198"/>
      <c r="AT235" s="199" t="s">
        <v>172</v>
      </c>
      <c r="AU235" s="199" t="s">
        <v>86</v>
      </c>
      <c r="AV235" s="13" t="s">
        <v>179</v>
      </c>
      <c r="AW235" s="13" t="s">
        <v>31</v>
      </c>
      <c r="AX235" s="13" t="s">
        <v>74</v>
      </c>
      <c r="AY235" s="199" t="s">
        <v>164</v>
      </c>
    </row>
    <row r="236" spans="2:65" s="14" customFormat="1" ht="16.5" customHeight="1">
      <c r="B236" s="200"/>
      <c r="C236" s="201"/>
      <c r="D236" s="201"/>
      <c r="E236" s="202" t="s">
        <v>5</v>
      </c>
      <c r="F236" s="304" t="s">
        <v>191</v>
      </c>
      <c r="G236" s="305"/>
      <c r="H236" s="305"/>
      <c r="I236" s="305"/>
      <c r="J236" s="201"/>
      <c r="K236" s="203">
        <v>1430.81</v>
      </c>
      <c r="L236" s="201"/>
      <c r="M236" s="201"/>
      <c r="N236" s="201"/>
      <c r="O236" s="201"/>
      <c r="P236" s="201"/>
      <c r="Q236" s="201"/>
      <c r="R236" s="204"/>
      <c r="T236" s="205"/>
      <c r="U236" s="201"/>
      <c r="V236" s="201"/>
      <c r="W236" s="201"/>
      <c r="X236" s="201"/>
      <c r="Y236" s="201"/>
      <c r="Z236" s="201"/>
      <c r="AA236" s="206"/>
      <c r="AT236" s="207" t="s">
        <v>172</v>
      </c>
      <c r="AU236" s="207" t="s">
        <v>86</v>
      </c>
      <c r="AV236" s="14" t="s">
        <v>169</v>
      </c>
      <c r="AW236" s="14" t="s">
        <v>31</v>
      </c>
      <c r="AX236" s="14" t="s">
        <v>81</v>
      </c>
      <c r="AY236" s="207" t="s">
        <v>164</v>
      </c>
    </row>
    <row r="237" spans="2:65" s="1" customFormat="1" ht="25.5" customHeight="1">
      <c r="B237" s="141"/>
      <c r="C237" s="170" t="s">
        <v>268</v>
      </c>
      <c r="D237" s="170" t="s">
        <v>165</v>
      </c>
      <c r="E237" s="171" t="s">
        <v>269</v>
      </c>
      <c r="F237" s="289" t="s">
        <v>270</v>
      </c>
      <c r="G237" s="289"/>
      <c r="H237" s="289"/>
      <c r="I237" s="289"/>
      <c r="J237" s="172" t="s">
        <v>168</v>
      </c>
      <c r="K237" s="173">
        <v>199.55500000000001</v>
      </c>
      <c r="L237" s="290"/>
      <c r="M237" s="290"/>
      <c r="N237" s="291"/>
      <c r="O237" s="291"/>
      <c r="P237" s="291"/>
      <c r="Q237" s="291"/>
      <c r="R237" s="144"/>
      <c r="T237" s="174" t="s">
        <v>5</v>
      </c>
      <c r="U237" s="48" t="s">
        <v>41</v>
      </c>
      <c r="V237" s="40"/>
      <c r="W237" s="175">
        <f>V237*K237</f>
        <v>0</v>
      </c>
      <c r="X237" s="175">
        <v>2.223E-2</v>
      </c>
      <c r="Y237" s="175">
        <f>X237*K237</f>
        <v>4.4361076500000003</v>
      </c>
      <c r="Z237" s="175">
        <v>0</v>
      </c>
      <c r="AA237" s="176">
        <f>Z237*K237</f>
        <v>0</v>
      </c>
      <c r="AR237" s="23" t="s">
        <v>169</v>
      </c>
      <c r="AT237" s="23" t="s">
        <v>165</v>
      </c>
      <c r="AU237" s="23" t="s">
        <v>86</v>
      </c>
      <c r="AY237" s="23" t="s">
        <v>164</v>
      </c>
      <c r="BE237" s="118">
        <f>IF(U237="základná",N237,0)</f>
        <v>0</v>
      </c>
      <c r="BF237" s="118">
        <f>IF(U237="znížená",N237,0)</f>
        <v>0</v>
      </c>
      <c r="BG237" s="118">
        <f>IF(U237="zákl. prenesená",N237,0)</f>
        <v>0</v>
      </c>
      <c r="BH237" s="118">
        <f>IF(U237="zníž. prenesená",N237,0)</f>
        <v>0</v>
      </c>
      <c r="BI237" s="118">
        <f>IF(U237="nulová",N237,0)</f>
        <v>0</v>
      </c>
      <c r="BJ237" s="23" t="s">
        <v>86</v>
      </c>
      <c r="BK237" s="118">
        <f>ROUND(L237*K237,2)</f>
        <v>0</v>
      </c>
      <c r="BL237" s="23" t="s">
        <v>169</v>
      </c>
      <c r="BM237" s="23" t="s">
        <v>271</v>
      </c>
    </row>
    <row r="238" spans="2:65" s="11" customFormat="1" ht="16.5" customHeight="1">
      <c r="B238" s="177"/>
      <c r="C238" s="178"/>
      <c r="D238" s="178"/>
      <c r="E238" s="179" t="s">
        <v>5</v>
      </c>
      <c r="F238" s="292" t="s">
        <v>171</v>
      </c>
      <c r="G238" s="293"/>
      <c r="H238" s="293"/>
      <c r="I238" s="293"/>
      <c r="J238" s="178"/>
      <c r="K238" s="179" t="s">
        <v>5</v>
      </c>
      <c r="L238" s="178"/>
      <c r="M238" s="178"/>
      <c r="N238" s="178"/>
      <c r="O238" s="178"/>
      <c r="P238" s="178"/>
      <c r="Q238" s="178"/>
      <c r="R238" s="180"/>
      <c r="T238" s="181"/>
      <c r="U238" s="178"/>
      <c r="V238" s="178"/>
      <c r="W238" s="178"/>
      <c r="X238" s="178"/>
      <c r="Y238" s="178"/>
      <c r="Z238" s="178"/>
      <c r="AA238" s="182"/>
      <c r="AT238" s="183" t="s">
        <v>172</v>
      </c>
      <c r="AU238" s="183" t="s">
        <v>86</v>
      </c>
      <c r="AV238" s="11" t="s">
        <v>81</v>
      </c>
      <c r="AW238" s="11" t="s">
        <v>31</v>
      </c>
      <c r="AX238" s="11" t="s">
        <v>74</v>
      </c>
      <c r="AY238" s="183" t="s">
        <v>164</v>
      </c>
    </row>
    <row r="239" spans="2:65" s="12" customFormat="1" ht="16.5" customHeight="1">
      <c r="B239" s="184"/>
      <c r="C239" s="185"/>
      <c r="D239" s="185"/>
      <c r="E239" s="186" t="s">
        <v>5</v>
      </c>
      <c r="F239" s="298" t="s">
        <v>272</v>
      </c>
      <c r="G239" s="299"/>
      <c r="H239" s="299"/>
      <c r="I239" s="299"/>
      <c r="J239" s="185"/>
      <c r="K239" s="187">
        <v>44.02</v>
      </c>
      <c r="L239" s="185"/>
      <c r="M239" s="185"/>
      <c r="N239" s="185"/>
      <c r="O239" s="185"/>
      <c r="P239" s="185"/>
      <c r="Q239" s="185"/>
      <c r="R239" s="188"/>
      <c r="T239" s="189"/>
      <c r="U239" s="185"/>
      <c r="V239" s="185"/>
      <c r="W239" s="185"/>
      <c r="X239" s="185"/>
      <c r="Y239" s="185"/>
      <c r="Z239" s="185"/>
      <c r="AA239" s="190"/>
      <c r="AT239" s="191" t="s">
        <v>172</v>
      </c>
      <c r="AU239" s="191" t="s">
        <v>86</v>
      </c>
      <c r="AV239" s="12" t="s">
        <v>86</v>
      </c>
      <c r="AW239" s="12" t="s">
        <v>31</v>
      </c>
      <c r="AX239" s="12" t="s">
        <v>74</v>
      </c>
      <c r="AY239" s="191" t="s">
        <v>164</v>
      </c>
    </row>
    <row r="240" spans="2:65" s="12" customFormat="1" ht="16.5" customHeight="1">
      <c r="B240" s="184"/>
      <c r="C240" s="185"/>
      <c r="D240" s="185"/>
      <c r="E240" s="186" t="s">
        <v>5</v>
      </c>
      <c r="F240" s="298" t="s">
        <v>273</v>
      </c>
      <c r="G240" s="299"/>
      <c r="H240" s="299"/>
      <c r="I240" s="299"/>
      <c r="J240" s="185"/>
      <c r="K240" s="187">
        <v>12.75</v>
      </c>
      <c r="L240" s="185"/>
      <c r="M240" s="185"/>
      <c r="N240" s="185"/>
      <c r="O240" s="185"/>
      <c r="P240" s="185"/>
      <c r="Q240" s="185"/>
      <c r="R240" s="188"/>
      <c r="T240" s="189"/>
      <c r="U240" s="185"/>
      <c r="V240" s="185"/>
      <c r="W240" s="185"/>
      <c r="X240" s="185"/>
      <c r="Y240" s="185"/>
      <c r="Z240" s="185"/>
      <c r="AA240" s="190"/>
      <c r="AT240" s="191" t="s">
        <v>172</v>
      </c>
      <c r="AU240" s="191" t="s">
        <v>86</v>
      </c>
      <c r="AV240" s="12" t="s">
        <v>86</v>
      </c>
      <c r="AW240" s="12" t="s">
        <v>31</v>
      </c>
      <c r="AX240" s="12" t="s">
        <v>74</v>
      </c>
      <c r="AY240" s="191" t="s">
        <v>164</v>
      </c>
    </row>
    <row r="241" spans="2:51" s="12" customFormat="1" ht="16.5" customHeight="1">
      <c r="B241" s="184"/>
      <c r="C241" s="185"/>
      <c r="D241" s="185"/>
      <c r="E241" s="186" t="s">
        <v>5</v>
      </c>
      <c r="F241" s="298" t="s">
        <v>274</v>
      </c>
      <c r="G241" s="299"/>
      <c r="H241" s="299"/>
      <c r="I241" s="299"/>
      <c r="J241" s="185"/>
      <c r="K241" s="187">
        <v>5.78</v>
      </c>
      <c r="L241" s="185"/>
      <c r="M241" s="185"/>
      <c r="N241" s="185"/>
      <c r="O241" s="185"/>
      <c r="P241" s="185"/>
      <c r="Q241" s="185"/>
      <c r="R241" s="188"/>
      <c r="T241" s="189"/>
      <c r="U241" s="185"/>
      <c r="V241" s="185"/>
      <c r="W241" s="185"/>
      <c r="X241" s="185"/>
      <c r="Y241" s="185"/>
      <c r="Z241" s="185"/>
      <c r="AA241" s="190"/>
      <c r="AT241" s="191" t="s">
        <v>172</v>
      </c>
      <c r="AU241" s="191" t="s">
        <v>86</v>
      </c>
      <c r="AV241" s="12" t="s">
        <v>86</v>
      </c>
      <c r="AW241" s="12" t="s">
        <v>31</v>
      </c>
      <c r="AX241" s="12" t="s">
        <v>74</v>
      </c>
      <c r="AY241" s="191" t="s">
        <v>164</v>
      </c>
    </row>
    <row r="242" spans="2:51" s="12" customFormat="1" ht="16.5" customHeight="1">
      <c r="B242" s="184"/>
      <c r="C242" s="185"/>
      <c r="D242" s="185"/>
      <c r="E242" s="186" t="s">
        <v>5</v>
      </c>
      <c r="F242" s="298" t="s">
        <v>275</v>
      </c>
      <c r="G242" s="299"/>
      <c r="H242" s="299"/>
      <c r="I242" s="299"/>
      <c r="J242" s="185"/>
      <c r="K242" s="187">
        <v>2.7</v>
      </c>
      <c r="L242" s="185"/>
      <c r="M242" s="185"/>
      <c r="N242" s="185"/>
      <c r="O242" s="185"/>
      <c r="P242" s="185"/>
      <c r="Q242" s="185"/>
      <c r="R242" s="188"/>
      <c r="T242" s="189"/>
      <c r="U242" s="185"/>
      <c r="V242" s="185"/>
      <c r="W242" s="185"/>
      <c r="X242" s="185"/>
      <c r="Y242" s="185"/>
      <c r="Z242" s="185"/>
      <c r="AA242" s="190"/>
      <c r="AT242" s="191" t="s">
        <v>172</v>
      </c>
      <c r="AU242" s="191" t="s">
        <v>86</v>
      </c>
      <c r="AV242" s="12" t="s">
        <v>86</v>
      </c>
      <c r="AW242" s="12" t="s">
        <v>31</v>
      </c>
      <c r="AX242" s="12" t="s">
        <v>74</v>
      </c>
      <c r="AY242" s="191" t="s">
        <v>164</v>
      </c>
    </row>
    <row r="243" spans="2:51" s="13" customFormat="1" ht="16.5" customHeight="1">
      <c r="B243" s="192"/>
      <c r="C243" s="193"/>
      <c r="D243" s="193"/>
      <c r="E243" s="194" t="s">
        <v>5</v>
      </c>
      <c r="F243" s="300" t="s">
        <v>178</v>
      </c>
      <c r="G243" s="301"/>
      <c r="H243" s="301"/>
      <c r="I243" s="301"/>
      <c r="J243" s="193"/>
      <c r="K243" s="195">
        <v>65.25</v>
      </c>
      <c r="L243" s="193"/>
      <c r="M243" s="193"/>
      <c r="N243" s="193"/>
      <c r="O243" s="193"/>
      <c r="P243" s="193"/>
      <c r="Q243" s="193"/>
      <c r="R243" s="196"/>
      <c r="T243" s="197"/>
      <c r="U243" s="193"/>
      <c r="V243" s="193"/>
      <c r="W243" s="193"/>
      <c r="X243" s="193"/>
      <c r="Y243" s="193"/>
      <c r="Z243" s="193"/>
      <c r="AA243" s="198"/>
      <c r="AT243" s="199" t="s">
        <v>172</v>
      </c>
      <c r="AU243" s="199" t="s">
        <v>86</v>
      </c>
      <c r="AV243" s="13" t="s">
        <v>179</v>
      </c>
      <c r="AW243" s="13" t="s">
        <v>31</v>
      </c>
      <c r="AX243" s="13" t="s">
        <v>74</v>
      </c>
      <c r="AY243" s="199" t="s">
        <v>164</v>
      </c>
    </row>
    <row r="244" spans="2:51" s="11" customFormat="1" ht="16.5" customHeight="1">
      <c r="B244" s="177"/>
      <c r="C244" s="178"/>
      <c r="D244" s="178"/>
      <c r="E244" s="179" t="s">
        <v>5</v>
      </c>
      <c r="F244" s="302" t="s">
        <v>251</v>
      </c>
      <c r="G244" s="303"/>
      <c r="H244" s="303"/>
      <c r="I244" s="303"/>
      <c r="J244" s="178"/>
      <c r="K244" s="179" t="s">
        <v>5</v>
      </c>
      <c r="L244" s="178"/>
      <c r="M244" s="178"/>
      <c r="N244" s="178"/>
      <c r="O244" s="178"/>
      <c r="P244" s="178"/>
      <c r="Q244" s="178"/>
      <c r="R244" s="180"/>
      <c r="T244" s="181"/>
      <c r="U244" s="178"/>
      <c r="V244" s="178"/>
      <c r="W244" s="178"/>
      <c r="X244" s="178"/>
      <c r="Y244" s="178"/>
      <c r="Z244" s="178"/>
      <c r="AA244" s="182"/>
      <c r="AT244" s="183" t="s">
        <v>172</v>
      </c>
      <c r="AU244" s="183" t="s">
        <v>86</v>
      </c>
      <c r="AV244" s="11" t="s">
        <v>81</v>
      </c>
      <c r="AW244" s="11" t="s">
        <v>31</v>
      </c>
      <c r="AX244" s="11" t="s">
        <v>74</v>
      </c>
      <c r="AY244" s="183" t="s">
        <v>164</v>
      </c>
    </row>
    <row r="245" spans="2:51" s="12" customFormat="1" ht="16.5" customHeight="1">
      <c r="B245" s="184"/>
      <c r="C245" s="185"/>
      <c r="D245" s="185"/>
      <c r="E245" s="186" t="s">
        <v>5</v>
      </c>
      <c r="F245" s="298" t="s">
        <v>276</v>
      </c>
      <c r="G245" s="299"/>
      <c r="H245" s="299"/>
      <c r="I245" s="299"/>
      <c r="J245" s="185"/>
      <c r="K245" s="187">
        <v>46.4</v>
      </c>
      <c r="L245" s="185"/>
      <c r="M245" s="185"/>
      <c r="N245" s="185"/>
      <c r="O245" s="185"/>
      <c r="P245" s="185"/>
      <c r="Q245" s="185"/>
      <c r="R245" s="188"/>
      <c r="T245" s="189"/>
      <c r="U245" s="185"/>
      <c r="V245" s="185"/>
      <c r="W245" s="185"/>
      <c r="X245" s="185"/>
      <c r="Y245" s="185"/>
      <c r="Z245" s="185"/>
      <c r="AA245" s="190"/>
      <c r="AT245" s="191" t="s">
        <v>172</v>
      </c>
      <c r="AU245" s="191" t="s">
        <v>86</v>
      </c>
      <c r="AV245" s="12" t="s">
        <v>86</v>
      </c>
      <c r="AW245" s="12" t="s">
        <v>31</v>
      </c>
      <c r="AX245" s="12" t="s">
        <v>74</v>
      </c>
      <c r="AY245" s="191" t="s">
        <v>164</v>
      </c>
    </row>
    <row r="246" spans="2:51" s="13" customFormat="1" ht="16.5" customHeight="1">
      <c r="B246" s="192"/>
      <c r="C246" s="193"/>
      <c r="D246" s="193"/>
      <c r="E246" s="194" t="s">
        <v>5</v>
      </c>
      <c r="F246" s="300" t="s">
        <v>178</v>
      </c>
      <c r="G246" s="301"/>
      <c r="H246" s="301"/>
      <c r="I246" s="301"/>
      <c r="J246" s="193"/>
      <c r="K246" s="195">
        <v>46.4</v>
      </c>
      <c r="L246" s="193"/>
      <c r="M246" s="193"/>
      <c r="N246" s="193"/>
      <c r="O246" s="193"/>
      <c r="P246" s="193"/>
      <c r="Q246" s="193"/>
      <c r="R246" s="196"/>
      <c r="T246" s="197"/>
      <c r="U246" s="193"/>
      <c r="V246" s="193"/>
      <c r="W246" s="193"/>
      <c r="X246" s="193"/>
      <c r="Y246" s="193"/>
      <c r="Z246" s="193"/>
      <c r="AA246" s="198"/>
      <c r="AT246" s="199" t="s">
        <v>172</v>
      </c>
      <c r="AU246" s="199" t="s">
        <v>86</v>
      </c>
      <c r="AV246" s="13" t="s">
        <v>179</v>
      </c>
      <c r="AW246" s="13" t="s">
        <v>31</v>
      </c>
      <c r="AX246" s="13" t="s">
        <v>74</v>
      </c>
      <c r="AY246" s="199" t="s">
        <v>164</v>
      </c>
    </row>
    <row r="247" spans="2:51" s="11" customFormat="1" ht="16.5" customHeight="1">
      <c r="B247" s="177"/>
      <c r="C247" s="178"/>
      <c r="D247" s="178"/>
      <c r="E247" s="179" t="s">
        <v>5</v>
      </c>
      <c r="F247" s="302" t="s">
        <v>182</v>
      </c>
      <c r="G247" s="303"/>
      <c r="H247" s="303"/>
      <c r="I247" s="303"/>
      <c r="J247" s="178"/>
      <c r="K247" s="179" t="s">
        <v>5</v>
      </c>
      <c r="L247" s="178"/>
      <c r="M247" s="178"/>
      <c r="N247" s="178"/>
      <c r="O247" s="178"/>
      <c r="P247" s="178"/>
      <c r="Q247" s="178"/>
      <c r="R247" s="180"/>
      <c r="T247" s="181"/>
      <c r="U247" s="178"/>
      <c r="V247" s="178"/>
      <c r="W247" s="178"/>
      <c r="X247" s="178"/>
      <c r="Y247" s="178"/>
      <c r="Z247" s="178"/>
      <c r="AA247" s="182"/>
      <c r="AT247" s="183" t="s">
        <v>172</v>
      </c>
      <c r="AU247" s="183" t="s">
        <v>86</v>
      </c>
      <c r="AV247" s="11" t="s">
        <v>81</v>
      </c>
      <c r="AW247" s="11" t="s">
        <v>31</v>
      </c>
      <c r="AX247" s="11" t="s">
        <v>74</v>
      </c>
      <c r="AY247" s="183" t="s">
        <v>164</v>
      </c>
    </row>
    <row r="248" spans="2:51" s="12" customFormat="1" ht="16.5" customHeight="1">
      <c r="B248" s="184"/>
      <c r="C248" s="185"/>
      <c r="D248" s="185"/>
      <c r="E248" s="186" t="s">
        <v>5</v>
      </c>
      <c r="F248" s="298" t="s">
        <v>272</v>
      </c>
      <c r="G248" s="299"/>
      <c r="H248" s="299"/>
      <c r="I248" s="299"/>
      <c r="J248" s="185"/>
      <c r="K248" s="187">
        <v>44.02</v>
      </c>
      <c r="L248" s="185"/>
      <c r="M248" s="185"/>
      <c r="N248" s="185"/>
      <c r="O248" s="185"/>
      <c r="P248" s="185"/>
      <c r="Q248" s="185"/>
      <c r="R248" s="188"/>
      <c r="T248" s="189"/>
      <c r="U248" s="185"/>
      <c r="V248" s="185"/>
      <c r="W248" s="185"/>
      <c r="X248" s="185"/>
      <c r="Y248" s="185"/>
      <c r="Z248" s="185"/>
      <c r="AA248" s="190"/>
      <c r="AT248" s="191" t="s">
        <v>172</v>
      </c>
      <c r="AU248" s="191" t="s">
        <v>86</v>
      </c>
      <c r="AV248" s="12" t="s">
        <v>86</v>
      </c>
      <c r="AW248" s="12" t="s">
        <v>31</v>
      </c>
      <c r="AX248" s="12" t="s">
        <v>74</v>
      </c>
      <c r="AY248" s="191" t="s">
        <v>164</v>
      </c>
    </row>
    <row r="249" spans="2:51" s="12" customFormat="1" ht="16.5" customHeight="1">
      <c r="B249" s="184"/>
      <c r="C249" s="185"/>
      <c r="D249" s="185"/>
      <c r="E249" s="186" t="s">
        <v>5</v>
      </c>
      <c r="F249" s="298" t="s">
        <v>277</v>
      </c>
      <c r="G249" s="299"/>
      <c r="H249" s="299"/>
      <c r="I249" s="299"/>
      <c r="J249" s="185"/>
      <c r="K249" s="187">
        <v>19</v>
      </c>
      <c r="L249" s="185"/>
      <c r="M249" s="185"/>
      <c r="N249" s="185"/>
      <c r="O249" s="185"/>
      <c r="P249" s="185"/>
      <c r="Q249" s="185"/>
      <c r="R249" s="188"/>
      <c r="T249" s="189"/>
      <c r="U249" s="185"/>
      <c r="V249" s="185"/>
      <c r="W249" s="185"/>
      <c r="X249" s="185"/>
      <c r="Y249" s="185"/>
      <c r="Z249" s="185"/>
      <c r="AA249" s="190"/>
      <c r="AT249" s="191" t="s">
        <v>172</v>
      </c>
      <c r="AU249" s="191" t="s">
        <v>86</v>
      </c>
      <c r="AV249" s="12" t="s">
        <v>86</v>
      </c>
      <c r="AW249" s="12" t="s">
        <v>31</v>
      </c>
      <c r="AX249" s="12" t="s">
        <v>74</v>
      </c>
      <c r="AY249" s="191" t="s">
        <v>164</v>
      </c>
    </row>
    <row r="250" spans="2:51" s="12" customFormat="1" ht="16.5" customHeight="1">
      <c r="B250" s="184"/>
      <c r="C250" s="185"/>
      <c r="D250" s="185"/>
      <c r="E250" s="186" t="s">
        <v>5</v>
      </c>
      <c r="F250" s="298" t="s">
        <v>278</v>
      </c>
      <c r="G250" s="299"/>
      <c r="H250" s="299"/>
      <c r="I250" s="299"/>
      <c r="J250" s="185"/>
      <c r="K250" s="187">
        <v>7.2</v>
      </c>
      <c r="L250" s="185"/>
      <c r="M250" s="185"/>
      <c r="N250" s="185"/>
      <c r="O250" s="185"/>
      <c r="P250" s="185"/>
      <c r="Q250" s="185"/>
      <c r="R250" s="188"/>
      <c r="T250" s="189"/>
      <c r="U250" s="185"/>
      <c r="V250" s="185"/>
      <c r="W250" s="185"/>
      <c r="X250" s="185"/>
      <c r="Y250" s="185"/>
      <c r="Z250" s="185"/>
      <c r="AA250" s="190"/>
      <c r="AT250" s="191" t="s">
        <v>172</v>
      </c>
      <c r="AU250" s="191" t="s">
        <v>86</v>
      </c>
      <c r="AV250" s="12" t="s">
        <v>86</v>
      </c>
      <c r="AW250" s="12" t="s">
        <v>31</v>
      </c>
      <c r="AX250" s="12" t="s">
        <v>74</v>
      </c>
      <c r="AY250" s="191" t="s">
        <v>164</v>
      </c>
    </row>
    <row r="251" spans="2:51" s="12" customFormat="1" ht="16.5" customHeight="1">
      <c r="B251" s="184"/>
      <c r="C251" s="185"/>
      <c r="D251" s="185"/>
      <c r="E251" s="186" t="s">
        <v>5</v>
      </c>
      <c r="F251" s="298" t="s">
        <v>279</v>
      </c>
      <c r="G251" s="299"/>
      <c r="H251" s="299"/>
      <c r="I251" s="299"/>
      <c r="J251" s="185"/>
      <c r="K251" s="187">
        <v>3.28</v>
      </c>
      <c r="L251" s="185"/>
      <c r="M251" s="185"/>
      <c r="N251" s="185"/>
      <c r="O251" s="185"/>
      <c r="P251" s="185"/>
      <c r="Q251" s="185"/>
      <c r="R251" s="188"/>
      <c r="T251" s="189"/>
      <c r="U251" s="185"/>
      <c r="V251" s="185"/>
      <c r="W251" s="185"/>
      <c r="X251" s="185"/>
      <c r="Y251" s="185"/>
      <c r="Z251" s="185"/>
      <c r="AA251" s="190"/>
      <c r="AT251" s="191" t="s">
        <v>172</v>
      </c>
      <c r="AU251" s="191" t="s">
        <v>86</v>
      </c>
      <c r="AV251" s="12" t="s">
        <v>86</v>
      </c>
      <c r="AW251" s="12" t="s">
        <v>31</v>
      </c>
      <c r="AX251" s="12" t="s">
        <v>74</v>
      </c>
      <c r="AY251" s="191" t="s">
        <v>164</v>
      </c>
    </row>
    <row r="252" spans="2:51" s="11" customFormat="1" ht="16.5" customHeight="1">
      <c r="B252" s="177"/>
      <c r="C252" s="178"/>
      <c r="D252" s="178"/>
      <c r="E252" s="179" t="s">
        <v>5</v>
      </c>
      <c r="F252" s="302" t="s">
        <v>280</v>
      </c>
      <c r="G252" s="303"/>
      <c r="H252" s="303"/>
      <c r="I252" s="303"/>
      <c r="J252" s="178"/>
      <c r="K252" s="179" t="s">
        <v>5</v>
      </c>
      <c r="L252" s="178"/>
      <c r="M252" s="178"/>
      <c r="N252" s="178"/>
      <c r="O252" s="178"/>
      <c r="P252" s="178"/>
      <c r="Q252" s="178"/>
      <c r="R252" s="180"/>
      <c r="T252" s="181"/>
      <c r="U252" s="178"/>
      <c r="V252" s="178"/>
      <c r="W252" s="178"/>
      <c r="X252" s="178"/>
      <c r="Y252" s="178"/>
      <c r="Z252" s="178"/>
      <c r="AA252" s="182"/>
      <c r="AT252" s="183" t="s">
        <v>172</v>
      </c>
      <c r="AU252" s="183" t="s">
        <v>86</v>
      </c>
      <c r="AV252" s="11" t="s">
        <v>81</v>
      </c>
      <c r="AW252" s="11" t="s">
        <v>31</v>
      </c>
      <c r="AX252" s="11" t="s">
        <v>74</v>
      </c>
      <c r="AY252" s="183" t="s">
        <v>164</v>
      </c>
    </row>
    <row r="253" spans="2:51" s="12" customFormat="1" ht="16.5" customHeight="1">
      <c r="B253" s="184"/>
      <c r="C253" s="185"/>
      <c r="D253" s="185"/>
      <c r="E253" s="186" t="s">
        <v>5</v>
      </c>
      <c r="F253" s="298" t="s">
        <v>281</v>
      </c>
      <c r="G253" s="299"/>
      <c r="H253" s="299"/>
      <c r="I253" s="299"/>
      <c r="J253" s="185"/>
      <c r="K253" s="187">
        <v>2.89</v>
      </c>
      <c r="L253" s="185"/>
      <c r="M253" s="185"/>
      <c r="N253" s="185"/>
      <c r="O253" s="185"/>
      <c r="P253" s="185"/>
      <c r="Q253" s="185"/>
      <c r="R253" s="188"/>
      <c r="T253" s="189"/>
      <c r="U253" s="185"/>
      <c r="V253" s="185"/>
      <c r="W253" s="185"/>
      <c r="X253" s="185"/>
      <c r="Y253" s="185"/>
      <c r="Z253" s="185"/>
      <c r="AA253" s="190"/>
      <c r="AT253" s="191" t="s">
        <v>172</v>
      </c>
      <c r="AU253" s="191" t="s">
        <v>86</v>
      </c>
      <c r="AV253" s="12" t="s">
        <v>86</v>
      </c>
      <c r="AW253" s="12" t="s">
        <v>31</v>
      </c>
      <c r="AX253" s="12" t="s">
        <v>74</v>
      </c>
      <c r="AY253" s="191" t="s">
        <v>164</v>
      </c>
    </row>
    <row r="254" spans="2:51" s="12" customFormat="1" ht="16.5" customHeight="1">
      <c r="B254" s="184"/>
      <c r="C254" s="185"/>
      <c r="D254" s="185"/>
      <c r="E254" s="186" t="s">
        <v>5</v>
      </c>
      <c r="F254" s="298" t="s">
        <v>282</v>
      </c>
      <c r="G254" s="299"/>
      <c r="H254" s="299"/>
      <c r="I254" s="299"/>
      <c r="J254" s="185"/>
      <c r="K254" s="187">
        <v>6.2750000000000004</v>
      </c>
      <c r="L254" s="185"/>
      <c r="M254" s="185"/>
      <c r="N254" s="185"/>
      <c r="O254" s="185"/>
      <c r="P254" s="185"/>
      <c r="Q254" s="185"/>
      <c r="R254" s="188"/>
      <c r="T254" s="189"/>
      <c r="U254" s="185"/>
      <c r="V254" s="185"/>
      <c r="W254" s="185"/>
      <c r="X254" s="185"/>
      <c r="Y254" s="185"/>
      <c r="Z254" s="185"/>
      <c r="AA254" s="190"/>
      <c r="AT254" s="191" t="s">
        <v>172</v>
      </c>
      <c r="AU254" s="191" t="s">
        <v>86</v>
      </c>
      <c r="AV254" s="12" t="s">
        <v>86</v>
      </c>
      <c r="AW254" s="12" t="s">
        <v>31</v>
      </c>
      <c r="AX254" s="12" t="s">
        <v>74</v>
      </c>
      <c r="AY254" s="191" t="s">
        <v>164</v>
      </c>
    </row>
    <row r="255" spans="2:51" s="12" customFormat="1" ht="16.5" customHeight="1">
      <c r="B255" s="184"/>
      <c r="C255" s="185"/>
      <c r="D255" s="185"/>
      <c r="E255" s="186" t="s">
        <v>5</v>
      </c>
      <c r="F255" s="298" t="s">
        <v>283</v>
      </c>
      <c r="G255" s="299"/>
      <c r="H255" s="299"/>
      <c r="I255" s="299"/>
      <c r="J255" s="185"/>
      <c r="K255" s="187">
        <v>1.64</v>
      </c>
      <c r="L255" s="185"/>
      <c r="M255" s="185"/>
      <c r="N255" s="185"/>
      <c r="O255" s="185"/>
      <c r="P255" s="185"/>
      <c r="Q255" s="185"/>
      <c r="R255" s="188"/>
      <c r="T255" s="189"/>
      <c r="U255" s="185"/>
      <c r="V255" s="185"/>
      <c r="W255" s="185"/>
      <c r="X255" s="185"/>
      <c r="Y255" s="185"/>
      <c r="Z255" s="185"/>
      <c r="AA255" s="190"/>
      <c r="AT255" s="191" t="s">
        <v>172</v>
      </c>
      <c r="AU255" s="191" t="s">
        <v>86</v>
      </c>
      <c r="AV255" s="12" t="s">
        <v>86</v>
      </c>
      <c r="AW255" s="12" t="s">
        <v>31</v>
      </c>
      <c r="AX255" s="12" t="s">
        <v>74</v>
      </c>
      <c r="AY255" s="191" t="s">
        <v>164</v>
      </c>
    </row>
    <row r="256" spans="2:51" s="12" customFormat="1" ht="16.5" customHeight="1">
      <c r="B256" s="184"/>
      <c r="C256" s="185"/>
      <c r="D256" s="185"/>
      <c r="E256" s="186" t="s">
        <v>5</v>
      </c>
      <c r="F256" s="298" t="s">
        <v>284</v>
      </c>
      <c r="G256" s="299"/>
      <c r="H256" s="299"/>
      <c r="I256" s="299"/>
      <c r="J256" s="185"/>
      <c r="K256" s="187">
        <v>3.6</v>
      </c>
      <c r="L256" s="185"/>
      <c r="M256" s="185"/>
      <c r="N256" s="185"/>
      <c r="O256" s="185"/>
      <c r="P256" s="185"/>
      <c r="Q256" s="185"/>
      <c r="R256" s="188"/>
      <c r="T256" s="189"/>
      <c r="U256" s="185"/>
      <c r="V256" s="185"/>
      <c r="W256" s="185"/>
      <c r="X256" s="185"/>
      <c r="Y256" s="185"/>
      <c r="Z256" s="185"/>
      <c r="AA256" s="190"/>
      <c r="AT256" s="191" t="s">
        <v>172</v>
      </c>
      <c r="AU256" s="191" t="s">
        <v>86</v>
      </c>
      <c r="AV256" s="12" t="s">
        <v>86</v>
      </c>
      <c r="AW256" s="12" t="s">
        <v>31</v>
      </c>
      <c r="AX256" s="12" t="s">
        <v>74</v>
      </c>
      <c r="AY256" s="191" t="s">
        <v>164</v>
      </c>
    </row>
    <row r="257" spans="2:65" s="14" customFormat="1" ht="16.5" customHeight="1">
      <c r="B257" s="200"/>
      <c r="C257" s="201"/>
      <c r="D257" s="201"/>
      <c r="E257" s="202" t="s">
        <v>5</v>
      </c>
      <c r="F257" s="304" t="s">
        <v>191</v>
      </c>
      <c r="G257" s="305"/>
      <c r="H257" s="305"/>
      <c r="I257" s="305"/>
      <c r="J257" s="201"/>
      <c r="K257" s="203">
        <v>199.55500000000001</v>
      </c>
      <c r="L257" s="201"/>
      <c r="M257" s="201"/>
      <c r="N257" s="201"/>
      <c r="O257" s="201"/>
      <c r="P257" s="201"/>
      <c r="Q257" s="201"/>
      <c r="R257" s="204"/>
      <c r="T257" s="205"/>
      <c r="U257" s="201"/>
      <c r="V257" s="201"/>
      <c r="W257" s="201"/>
      <c r="X257" s="201"/>
      <c r="Y257" s="201"/>
      <c r="Z257" s="201"/>
      <c r="AA257" s="206"/>
      <c r="AT257" s="207" t="s">
        <v>172</v>
      </c>
      <c r="AU257" s="207" t="s">
        <v>86</v>
      </c>
      <c r="AV257" s="14" t="s">
        <v>169</v>
      </c>
      <c r="AW257" s="14" t="s">
        <v>31</v>
      </c>
      <c r="AX257" s="14" t="s">
        <v>81</v>
      </c>
      <c r="AY257" s="207" t="s">
        <v>164</v>
      </c>
    </row>
    <row r="258" spans="2:65" s="1" customFormat="1" ht="16.5" customHeight="1">
      <c r="B258" s="141"/>
      <c r="C258" s="170" t="s">
        <v>285</v>
      </c>
      <c r="D258" s="170" t="s">
        <v>165</v>
      </c>
      <c r="E258" s="171" t="s">
        <v>286</v>
      </c>
      <c r="F258" s="289" t="s">
        <v>287</v>
      </c>
      <c r="G258" s="289"/>
      <c r="H258" s="289"/>
      <c r="I258" s="289"/>
      <c r="J258" s="172" t="s">
        <v>168</v>
      </c>
      <c r="K258" s="173">
        <v>199.55500000000001</v>
      </c>
      <c r="L258" s="290"/>
      <c r="M258" s="290"/>
      <c r="N258" s="291"/>
      <c r="O258" s="291"/>
      <c r="P258" s="291"/>
      <c r="Q258" s="291"/>
      <c r="R258" s="144"/>
      <c r="T258" s="174" t="s">
        <v>5</v>
      </c>
      <c r="U258" s="48" t="s">
        <v>41</v>
      </c>
      <c r="V258" s="40"/>
      <c r="W258" s="175">
        <f>V258*K258</f>
        <v>0</v>
      </c>
      <c r="X258" s="175">
        <v>2.223E-2</v>
      </c>
      <c r="Y258" s="175">
        <f>X258*K258</f>
        <v>4.4361076500000003</v>
      </c>
      <c r="Z258" s="175">
        <v>0</v>
      </c>
      <c r="AA258" s="176">
        <f>Z258*K258</f>
        <v>0</v>
      </c>
      <c r="AR258" s="23" t="s">
        <v>169</v>
      </c>
      <c r="AT258" s="23" t="s">
        <v>165</v>
      </c>
      <c r="AU258" s="23" t="s">
        <v>86</v>
      </c>
      <c r="AY258" s="23" t="s">
        <v>164</v>
      </c>
      <c r="BE258" s="118">
        <f>IF(U258="základná",N258,0)</f>
        <v>0</v>
      </c>
      <c r="BF258" s="118">
        <f>IF(U258="znížená",N258,0)</f>
        <v>0</v>
      </c>
      <c r="BG258" s="118">
        <f>IF(U258="zákl. prenesená",N258,0)</f>
        <v>0</v>
      </c>
      <c r="BH258" s="118">
        <f>IF(U258="zníž. prenesená",N258,0)</f>
        <v>0</v>
      </c>
      <c r="BI258" s="118">
        <f>IF(U258="nulová",N258,0)</f>
        <v>0</v>
      </c>
      <c r="BJ258" s="23" t="s">
        <v>86</v>
      </c>
      <c r="BK258" s="118">
        <f>ROUND(L258*K258,2)</f>
        <v>0</v>
      </c>
      <c r="BL258" s="23" t="s">
        <v>169</v>
      </c>
      <c r="BM258" s="23" t="s">
        <v>288</v>
      </c>
    </row>
    <row r="259" spans="2:65" s="11" customFormat="1" ht="16.5" customHeight="1">
      <c r="B259" s="177"/>
      <c r="C259" s="178"/>
      <c r="D259" s="178"/>
      <c r="E259" s="179" t="s">
        <v>5</v>
      </c>
      <c r="F259" s="292" t="s">
        <v>171</v>
      </c>
      <c r="G259" s="293"/>
      <c r="H259" s="293"/>
      <c r="I259" s="293"/>
      <c r="J259" s="178"/>
      <c r="K259" s="179" t="s">
        <v>5</v>
      </c>
      <c r="L259" s="178"/>
      <c r="M259" s="178"/>
      <c r="N259" s="178"/>
      <c r="O259" s="178"/>
      <c r="P259" s="178"/>
      <c r="Q259" s="178"/>
      <c r="R259" s="180"/>
      <c r="T259" s="181"/>
      <c r="U259" s="178"/>
      <c r="V259" s="178"/>
      <c r="W259" s="178"/>
      <c r="X259" s="178"/>
      <c r="Y259" s="178"/>
      <c r="Z259" s="178"/>
      <c r="AA259" s="182"/>
      <c r="AT259" s="183" t="s">
        <v>172</v>
      </c>
      <c r="AU259" s="183" t="s">
        <v>86</v>
      </c>
      <c r="AV259" s="11" t="s">
        <v>81</v>
      </c>
      <c r="AW259" s="11" t="s">
        <v>31</v>
      </c>
      <c r="AX259" s="11" t="s">
        <v>74</v>
      </c>
      <c r="AY259" s="183" t="s">
        <v>164</v>
      </c>
    </row>
    <row r="260" spans="2:65" s="12" customFormat="1" ht="16.5" customHeight="1">
      <c r="B260" s="184"/>
      <c r="C260" s="185"/>
      <c r="D260" s="185"/>
      <c r="E260" s="186" t="s">
        <v>5</v>
      </c>
      <c r="F260" s="298" t="s">
        <v>272</v>
      </c>
      <c r="G260" s="299"/>
      <c r="H260" s="299"/>
      <c r="I260" s="299"/>
      <c r="J260" s="185"/>
      <c r="K260" s="187">
        <v>44.02</v>
      </c>
      <c r="L260" s="185"/>
      <c r="M260" s="185"/>
      <c r="N260" s="185"/>
      <c r="O260" s="185"/>
      <c r="P260" s="185"/>
      <c r="Q260" s="185"/>
      <c r="R260" s="188"/>
      <c r="T260" s="189"/>
      <c r="U260" s="185"/>
      <c r="V260" s="185"/>
      <c r="W260" s="185"/>
      <c r="X260" s="185"/>
      <c r="Y260" s="185"/>
      <c r="Z260" s="185"/>
      <c r="AA260" s="190"/>
      <c r="AT260" s="191" t="s">
        <v>172</v>
      </c>
      <c r="AU260" s="191" t="s">
        <v>86</v>
      </c>
      <c r="AV260" s="12" t="s">
        <v>86</v>
      </c>
      <c r="AW260" s="12" t="s">
        <v>31</v>
      </c>
      <c r="AX260" s="12" t="s">
        <v>74</v>
      </c>
      <c r="AY260" s="191" t="s">
        <v>164</v>
      </c>
    </row>
    <row r="261" spans="2:65" s="12" customFormat="1" ht="16.5" customHeight="1">
      <c r="B261" s="184"/>
      <c r="C261" s="185"/>
      <c r="D261" s="185"/>
      <c r="E261" s="186" t="s">
        <v>5</v>
      </c>
      <c r="F261" s="298" t="s">
        <v>273</v>
      </c>
      <c r="G261" s="299"/>
      <c r="H261" s="299"/>
      <c r="I261" s="299"/>
      <c r="J261" s="185"/>
      <c r="K261" s="187">
        <v>12.75</v>
      </c>
      <c r="L261" s="185"/>
      <c r="M261" s="185"/>
      <c r="N261" s="185"/>
      <c r="O261" s="185"/>
      <c r="P261" s="185"/>
      <c r="Q261" s="185"/>
      <c r="R261" s="188"/>
      <c r="T261" s="189"/>
      <c r="U261" s="185"/>
      <c r="V261" s="185"/>
      <c r="W261" s="185"/>
      <c r="X261" s="185"/>
      <c r="Y261" s="185"/>
      <c r="Z261" s="185"/>
      <c r="AA261" s="190"/>
      <c r="AT261" s="191" t="s">
        <v>172</v>
      </c>
      <c r="AU261" s="191" t="s">
        <v>86</v>
      </c>
      <c r="AV261" s="12" t="s">
        <v>86</v>
      </c>
      <c r="AW261" s="12" t="s">
        <v>31</v>
      </c>
      <c r="AX261" s="12" t="s">
        <v>74</v>
      </c>
      <c r="AY261" s="191" t="s">
        <v>164</v>
      </c>
    </row>
    <row r="262" spans="2:65" s="12" customFormat="1" ht="16.5" customHeight="1">
      <c r="B262" s="184"/>
      <c r="C262" s="185"/>
      <c r="D262" s="185"/>
      <c r="E262" s="186" t="s">
        <v>5</v>
      </c>
      <c r="F262" s="298" t="s">
        <v>274</v>
      </c>
      <c r="G262" s="299"/>
      <c r="H262" s="299"/>
      <c r="I262" s="299"/>
      <c r="J262" s="185"/>
      <c r="K262" s="187">
        <v>5.78</v>
      </c>
      <c r="L262" s="185"/>
      <c r="M262" s="185"/>
      <c r="N262" s="185"/>
      <c r="O262" s="185"/>
      <c r="P262" s="185"/>
      <c r="Q262" s="185"/>
      <c r="R262" s="188"/>
      <c r="T262" s="189"/>
      <c r="U262" s="185"/>
      <c r="V262" s="185"/>
      <c r="W262" s="185"/>
      <c r="X262" s="185"/>
      <c r="Y262" s="185"/>
      <c r="Z262" s="185"/>
      <c r="AA262" s="190"/>
      <c r="AT262" s="191" t="s">
        <v>172</v>
      </c>
      <c r="AU262" s="191" t="s">
        <v>86</v>
      </c>
      <c r="AV262" s="12" t="s">
        <v>86</v>
      </c>
      <c r="AW262" s="12" t="s">
        <v>31</v>
      </c>
      <c r="AX262" s="12" t="s">
        <v>74</v>
      </c>
      <c r="AY262" s="191" t="s">
        <v>164</v>
      </c>
    </row>
    <row r="263" spans="2:65" s="12" customFormat="1" ht="16.5" customHeight="1">
      <c r="B263" s="184"/>
      <c r="C263" s="185"/>
      <c r="D263" s="185"/>
      <c r="E263" s="186" t="s">
        <v>5</v>
      </c>
      <c r="F263" s="298" t="s">
        <v>275</v>
      </c>
      <c r="G263" s="299"/>
      <c r="H263" s="299"/>
      <c r="I263" s="299"/>
      <c r="J263" s="185"/>
      <c r="K263" s="187">
        <v>2.7</v>
      </c>
      <c r="L263" s="185"/>
      <c r="M263" s="185"/>
      <c r="N263" s="185"/>
      <c r="O263" s="185"/>
      <c r="P263" s="185"/>
      <c r="Q263" s="185"/>
      <c r="R263" s="188"/>
      <c r="T263" s="189"/>
      <c r="U263" s="185"/>
      <c r="V263" s="185"/>
      <c r="W263" s="185"/>
      <c r="X263" s="185"/>
      <c r="Y263" s="185"/>
      <c r="Z263" s="185"/>
      <c r="AA263" s="190"/>
      <c r="AT263" s="191" t="s">
        <v>172</v>
      </c>
      <c r="AU263" s="191" t="s">
        <v>86</v>
      </c>
      <c r="AV263" s="12" t="s">
        <v>86</v>
      </c>
      <c r="AW263" s="12" t="s">
        <v>31</v>
      </c>
      <c r="AX263" s="12" t="s">
        <v>74</v>
      </c>
      <c r="AY263" s="191" t="s">
        <v>164</v>
      </c>
    </row>
    <row r="264" spans="2:65" s="13" customFormat="1" ht="16.5" customHeight="1">
      <c r="B264" s="192"/>
      <c r="C264" s="193"/>
      <c r="D264" s="193"/>
      <c r="E264" s="194" t="s">
        <v>5</v>
      </c>
      <c r="F264" s="300" t="s">
        <v>178</v>
      </c>
      <c r="G264" s="301"/>
      <c r="H264" s="301"/>
      <c r="I264" s="301"/>
      <c r="J264" s="193"/>
      <c r="K264" s="195">
        <v>65.25</v>
      </c>
      <c r="L264" s="193"/>
      <c r="M264" s="193"/>
      <c r="N264" s="193"/>
      <c r="O264" s="193"/>
      <c r="P264" s="193"/>
      <c r="Q264" s="193"/>
      <c r="R264" s="196"/>
      <c r="T264" s="197"/>
      <c r="U264" s="193"/>
      <c r="V264" s="193"/>
      <c r="W264" s="193"/>
      <c r="X264" s="193"/>
      <c r="Y264" s="193"/>
      <c r="Z264" s="193"/>
      <c r="AA264" s="198"/>
      <c r="AT264" s="199" t="s">
        <v>172</v>
      </c>
      <c r="AU264" s="199" t="s">
        <v>86</v>
      </c>
      <c r="AV264" s="13" t="s">
        <v>179</v>
      </c>
      <c r="AW264" s="13" t="s">
        <v>31</v>
      </c>
      <c r="AX264" s="13" t="s">
        <v>74</v>
      </c>
      <c r="AY264" s="199" t="s">
        <v>164</v>
      </c>
    </row>
    <row r="265" spans="2:65" s="11" customFormat="1" ht="16.5" customHeight="1">
      <c r="B265" s="177"/>
      <c r="C265" s="178"/>
      <c r="D265" s="178"/>
      <c r="E265" s="179" t="s">
        <v>5</v>
      </c>
      <c r="F265" s="302" t="s">
        <v>251</v>
      </c>
      <c r="G265" s="303"/>
      <c r="H265" s="303"/>
      <c r="I265" s="303"/>
      <c r="J265" s="178"/>
      <c r="K265" s="179" t="s">
        <v>5</v>
      </c>
      <c r="L265" s="178"/>
      <c r="M265" s="178"/>
      <c r="N265" s="178"/>
      <c r="O265" s="178"/>
      <c r="P265" s="178"/>
      <c r="Q265" s="178"/>
      <c r="R265" s="180"/>
      <c r="T265" s="181"/>
      <c r="U265" s="178"/>
      <c r="V265" s="178"/>
      <c r="W265" s="178"/>
      <c r="X265" s="178"/>
      <c r="Y265" s="178"/>
      <c r="Z265" s="178"/>
      <c r="AA265" s="182"/>
      <c r="AT265" s="183" t="s">
        <v>172</v>
      </c>
      <c r="AU265" s="183" t="s">
        <v>86</v>
      </c>
      <c r="AV265" s="11" t="s">
        <v>81</v>
      </c>
      <c r="AW265" s="11" t="s">
        <v>31</v>
      </c>
      <c r="AX265" s="11" t="s">
        <v>74</v>
      </c>
      <c r="AY265" s="183" t="s">
        <v>164</v>
      </c>
    </row>
    <row r="266" spans="2:65" s="12" customFormat="1" ht="16.5" customHeight="1">
      <c r="B266" s="184"/>
      <c r="C266" s="185"/>
      <c r="D266" s="185"/>
      <c r="E266" s="186" t="s">
        <v>5</v>
      </c>
      <c r="F266" s="298" t="s">
        <v>276</v>
      </c>
      <c r="G266" s="299"/>
      <c r="H266" s="299"/>
      <c r="I266" s="299"/>
      <c r="J266" s="185"/>
      <c r="K266" s="187">
        <v>46.4</v>
      </c>
      <c r="L266" s="185"/>
      <c r="M266" s="185"/>
      <c r="N266" s="185"/>
      <c r="O266" s="185"/>
      <c r="P266" s="185"/>
      <c r="Q266" s="185"/>
      <c r="R266" s="188"/>
      <c r="T266" s="189"/>
      <c r="U266" s="185"/>
      <c r="V266" s="185"/>
      <c r="W266" s="185"/>
      <c r="X266" s="185"/>
      <c r="Y266" s="185"/>
      <c r="Z266" s="185"/>
      <c r="AA266" s="190"/>
      <c r="AT266" s="191" t="s">
        <v>172</v>
      </c>
      <c r="AU266" s="191" t="s">
        <v>86</v>
      </c>
      <c r="AV266" s="12" t="s">
        <v>86</v>
      </c>
      <c r="AW266" s="12" t="s">
        <v>31</v>
      </c>
      <c r="AX266" s="12" t="s">
        <v>74</v>
      </c>
      <c r="AY266" s="191" t="s">
        <v>164</v>
      </c>
    </row>
    <row r="267" spans="2:65" s="13" customFormat="1" ht="16.5" customHeight="1">
      <c r="B267" s="192"/>
      <c r="C267" s="193"/>
      <c r="D267" s="193"/>
      <c r="E267" s="194" t="s">
        <v>5</v>
      </c>
      <c r="F267" s="300" t="s">
        <v>178</v>
      </c>
      <c r="G267" s="301"/>
      <c r="H267" s="301"/>
      <c r="I267" s="301"/>
      <c r="J267" s="193"/>
      <c r="K267" s="195">
        <v>46.4</v>
      </c>
      <c r="L267" s="193"/>
      <c r="M267" s="193"/>
      <c r="N267" s="193"/>
      <c r="O267" s="193"/>
      <c r="P267" s="193"/>
      <c r="Q267" s="193"/>
      <c r="R267" s="196"/>
      <c r="T267" s="197"/>
      <c r="U267" s="193"/>
      <c r="V267" s="193"/>
      <c r="W267" s="193"/>
      <c r="X267" s="193"/>
      <c r="Y267" s="193"/>
      <c r="Z267" s="193"/>
      <c r="AA267" s="198"/>
      <c r="AT267" s="199" t="s">
        <v>172</v>
      </c>
      <c r="AU267" s="199" t="s">
        <v>86</v>
      </c>
      <c r="AV267" s="13" t="s">
        <v>179</v>
      </c>
      <c r="AW267" s="13" t="s">
        <v>31</v>
      </c>
      <c r="AX267" s="13" t="s">
        <v>74</v>
      </c>
      <c r="AY267" s="199" t="s">
        <v>164</v>
      </c>
    </row>
    <row r="268" spans="2:65" s="11" customFormat="1" ht="16.5" customHeight="1">
      <c r="B268" s="177"/>
      <c r="C268" s="178"/>
      <c r="D268" s="178"/>
      <c r="E268" s="179" t="s">
        <v>5</v>
      </c>
      <c r="F268" s="302" t="s">
        <v>182</v>
      </c>
      <c r="G268" s="303"/>
      <c r="H268" s="303"/>
      <c r="I268" s="303"/>
      <c r="J268" s="178"/>
      <c r="K268" s="179" t="s">
        <v>5</v>
      </c>
      <c r="L268" s="178"/>
      <c r="M268" s="178"/>
      <c r="N268" s="178"/>
      <c r="O268" s="178"/>
      <c r="P268" s="178"/>
      <c r="Q268" s="178"/>
      <c r="R268" s="180"/>
      <c r="T268" s="181"/>
      <c r="U268" s="178"/>
      <c r="V268" s="178"/>
      <c r="W268" s="178"/>
      <c r="X268" s="178"/>
      <c r="Y268" s="178"/>
      <c r="Z268" s="178"/>
      <c r="AA268" s="182"/>
      <c r="AT268" s="183" t="s">
        <v>172</v>
      </c>
      <c r="AU268" s="183" t="s">
        <v>86</v>
      </c>
      <c r="AV268" s="11" t="s">
        <v>81</v>
      </c>
      <c r="AW268" s="11" t="s">
        <v>31</v>
      </c>
      <c r="AX268" s="11" t="s">
        <v>74</v>
      </c>
      <c r="AY268" s="183" t="s">
        <v>164</v>
      </c>
    </row>
    <row r="269" spans="2:65" s="12" customFormat="1" ht="16.5" customHeight="1">
      <c r="B269" s="184"/>
      <c r="C269" s="185"/>
      <c r="D269" s="185"/>
      <c r="E269" s="186" t="s">
        <v>5</v>
      </c>
      <c r="F269" s="298" t="s">
        <v>272</v>
      </c>
      <c r="G269" s="299"/>
      <c r="H269" s="299"/>
      <c r="I269" s="299"/>
      <c r="J269" s="185"/>
      <c r="K269" s="187">
        <v>44.02</v>
      </c>
      <c r="L269" s="185"/>
      <c r="M269" s="185"/>
      <c r="N269" s="185"/>
      <c r="O269" s="185"/>
      <c r="P269" s="185"/>
      <c r="Q269" s="185"/>
      <c r="R269" s="188"/>
      <c r="T269" s="189"/>
      <c r="U269" s="185"/>
      <c r="V269" s="185"/>
      <c r="W269" s="185"/>
      <c r="X269" s="185"/>
      <c r="Y269" s="185"/>
      <c r="Z269" s="185"/>
      <c r="AA269" s="190"/>
      <c r="AT269" s="191" t="s">
        <v>172</v>
      </c>
      <c r="AU269" s="191" t="s">
        <v>86</v>
      </c>
      <c r="AV269" s="12" t="s">
        <v>86</v>
      </c>
      <c r="AW269" s="12" t="s">
        <v>31</v>
      </c>
      <c r="AX269" s="12" t="s">
        <v>74</v>
      </c>
      <c r="AY269" s="191" t="s">
        <v>164</v>
      </c>
    </row>
    <row r="270" spans="2:65" s="12" customFormat="1" ht="16.5" customHeight="1">
      <c r="B270" s="184"/>
      <c r="C270" s="185"/>
      <c r="D270" s="185"/>
      <c r="E270" s="186" t="s">
        <v>5</v>
      </c>
      <c r="F270" s="298" t="s">
        <v>277</v>
      </c>
      <c r="G270" s="299"/>
      <c r="H270" s="299"/>
      <c r="I270" s="299"/>
      <c r="J270" s="185"/>
      <c r="K270" s="187">
        <v>19</v>
      </c>
      <c r="L270" s="185"/>
      <c r="M270" s="185"/>
      <c r="N270" s="185"/>
      <c r="O270" s="185"/>
      <c r="P270" s="185"/>
      <c r="Q270" s="185"/>
      <c r="R270" s="188"/>
      <c r="T270" s="189"/>
      <c r="U270" s="185"/>
      <c r="V270" s="185"/>
      <c r="W270" s="185"/>
      <c r="X270" s="185"/>
      <c r="Y270" s="185"/>
      <c r="Z270" s="185"/>
      <c r="AA270" s="190"/>
      <c r="AT270" s="191" t="s">
        <v>172</v>
      </c>
      <c r="AU270" s="191" t="s">
        <v>86</v>
      </c>
      <c r="AV270" s="12" t="s">
        <v>86</v>
      </c>
      <c r="AW270" s="12" t="s">
        <v>31</v>
      </c>
      <c r="AX270" s="12" t="s">
        <v>74</v>
      </c>
      <c r="AY270" s="191" t="s">
        <v>164</v>
      </c>
    </row>
    <row r="271" spans="2:65" s="12" customFormat="1" ht="16.5" customHeight="1">
      <c r="B271" s="184"/>
      <c r="C271" s="185"/>
      <c r="D271" s="185"/>
      <c r="E271" s="186" t="s">
        <v>5</v>
      </c>
      <c r="F271" s="298" t="s">
        <v>278</v>
      </c>
      <c r="G271" s="299"/>
      <c r="H271" s="299"/>
      <c r="I271" s="299"/>
      <c r="J271" s="185"/>
      <c r="K271" s="187">
        <v>7.2</v>
      </c>
      <c r="L271" s="185"/>
      <c r="M271" s="185"/>
      <c r="N271" s="185"/>
      <c r="O271" s="185"/>
      <c r="P271" s="185"/>
      <c r="Q271" s="185"/>
      <c r="R271" s="188"/>
      <c r="T271" s="189"/>
      <c r="U271" s="185"/>
      <c r="V271" s="185"/>
      <c r="W271" s="185"/>
      <c r="X271" s="185"/>
      <c r="Y271" s="185"/>
      <c r="Z271" s="185"/>
      <c r="AA271" s="190"/>
      <c r="AT271" s="191" t="s">
        <v>172</v>
      </c>
      <c r="AU271" s="191" t="s">
        <v>86</v>
      </c>
      <c r="AV271" s="12" t="s">
        <v>86</v>
      </c>
      <c r="AW271" s="12" t="s">
        <v>31</v>
      </c>
      <c r="AX271" s="12" t="s">
        <v>74</v>
      </c>
      <c r="AY271" s="191" t="s">
        <v>164</v>
      </c>
    </row>
    <row r="272" spans="2:65" s="12" customFormat="1" ht="16.5" customHeight="1">
      <c r="B272" s="184"/>
      <c r="C272" s="185"/>
      <c r="D272" s="185"/>
      <c r="E272" s="186" t="s">
        <v>5</v>
      </c>
      <c r="F272" s="298" t="s">
        <v>279</v>
      </c>
      <c r="G272" s="299"/>
      <c r="H272" s="299"/>
      <c r="I272" s="299"/>
      <c r="J272" s="185"/>
      <c r="K272" s="187">
        <v>3.28</v>
      </c>
      <c r="L272" s="185"/>
      <c r="M272" s="185"/>
      <c r="N272" s="185"/>
      <c r="O272" s="185"/>
      <c r="P272" s="185"/>
      <c r="Q272" s="185"/>
      <c r="R272" s="188"/>
      <c r="T272" s="189"/>
      <c r="U272" s="185"/>
      <c r="V272" s="185"/>
      <c r="W272" s="185"/>
      <c r="X272" s="185"/>
      <c r="Y272" s="185"/>
      <c r="Z272" s="185"/>
      <c r="AA272" s="190"/>
      <c r="AT272" s="191" t="s">
        <v>172</v>
      </c>
      <c r="AU272" s="191" t="s">
        <v>86</v>
      </c>
      <c r="AV272" s="12" t="s">
        <v>86</v>
      </c>
      <c r="AW272" s="12" t="s">
        <v>31</v>
      </c>
      <c r="AX272" s="12" t="s">
        <v>74</v>
      </c>
      <c r="AY272" s="191" t="s">
        <v>164</v>
      </c>
    </row>
    <row r="273" spans="2:65" s="11" customFormat="1" ht="16.5" customHeight="1">
      <c r="B273" s="177"/>
      <c r="C273" s="178"/>
      <c r="D273" s="178"/>
      <c r="E273" s="179" t="s">
        <v>5</v>
      </c>
      <c r="F273" s="302" t="s">
        <v>280</v>
      </c>
      <c r="G273" s="303"/>
      <c r="H273" s="303"/>
      <c r="I273" s="303"/>
      <c r="J273" s="178"/>
      <c r="K273" s="179" t="s">
        <v>5</v>
      </c>
      <c r="L273" s="178"/>
      <c r="M273" s="178"/>
      <c r="N273" s="178"/>
      <c r="O273" s="178"/>
      <c r="P273" s="178"/>
      <c r="Q273" s="178"/>
      <c r="R273" s="180"/>
      <c r="T273" s="181"/>
      <c r="U273" s="178"/>
      <c r="V273" s="178"/>
      <c r="W273" s="178"/>
      <c r="X273" s="178"/>
      <c r="Y273" s="178"/>
      <c r="Z273" s="178"/>
      <c r="AA273" s="182"/>
      <c r="AT273" s="183" t="s">
        <v>172</v>
      </c>
      <c r="AU273" s="183" t="s">
        <v>86</v>
      </c>
      <c r="AV273" s="11" t="s">
        <v>81</v>
      </c>
      <c r="AW273" s="11" t="s">
        <v>31</v>
      </c>
      <c r="AX273" s="11" t="s">
        <v>74</v>
      </c>
      <c r="AY273" s="183" t="s">
        <v>164</v>
      </c>
    </row>
    <row r="274" spans="2:65" s="12" customFormat="1" ht="16.5" customHeight="1">
      <c r="B274" s="184"/>
      <c r="C274" s="185"/>
      <c r="D274" s="185"/>
      <c r="E274" s="186" t="s">
        <v>5</v>
      </c>
      <c r="F274" s="298" t="s">
        <v>281</v>
      </c>
      <c r="G274" s="299"/>
      <c r="H274" s="299"/>
      <c r="I274" s="299"/>
      <c r="J274" s="185"/>
      <c r="K274" s="187">
        <v>2.89</v>
      </c>
      <c r="L274" s="185"/>
      <c r="M274" s="185"/>
      <c r="N274" s="185"/>
      <c r="O274" s="185"/>
      <c r="P274" s="185"/>
      <c r="Q274" s="185"/>
      <c r="R274" s="188"/>
      <c r="T274" s="189"/>
      <c r="U274" s="185"/>
      <c r="V274" s="185"/>
      <c r="W274" s="185"/>
      <c r="X274" s="185"/>
      <c r="Y274" s="185"/>
      <c r="Z274" s="185"/>
      <c r="AA274" s="190"/>
      <c r="AT274" s="191" t="s">
        <v>172</v>
      </c>
      <c r="AU274" s="191" t="s">
        <v>86</v>
      </c>
      <c r="AV274" s="12" t="s">
        <v>86</v>
      </c>
      <c r="AW274" s="12" t="s">
        <v>31</v>
      </c>
      <c r="AX274" s="12" t="s">
        <v>74</v>
      </c>
      <c r="AY274" s="191" t="s">
        <v>164</v>
      </c>
    </row>
    <row r="275" spans="2:65" s="12" customFormat="1" ht="16.5" customHeight="1">
      <c r="B275" s="184"/>
      <c r="C275" s="185"/>
      <c r="D275" s="185"/>
      <c r="E275" s="186" t="s">
        <v>5</v>
      </c>
      <c r="F275" s="298" t="s">
        <v>282</v>
      </c>
      <c r="G275" s="299"/>
      <c r="H275" s="299"/>
      <c r="I275" s="299"/>
      <c r="J275" s="185"/>
      <c r="K275" s="187">
        <v>6.2750000000000004</v>
      </c>
      <c r="L275" s="185"/>
      <c r="M275" s="185"/>
      <c r="N275" s="185"/>
      <c r="O275" s="185"/>
      <c r="P275" s="185"/>
      <c r="Q275" s="185"/>
      <c r="R275" s="188"/>
      <c r="T275" s="189"/>
      <c r="U275" s="185"/>
      <c r="V275" s="185"/>
      <c r="W275" s="185"/>
      <c r="X275" s="185"/>
      <c r="Y275" s="185"/>
      <c r="Z275" s="185"/>
      <c r="AA275" s="190"/>
      <c r="AT275" s="191" t="s">
        <v>172</v>
      </c>
      <c r="AU275" s="191" t="s">
        <v>86</v>
      </c>
      <c r="AV275" s="12" t="s">
        <v>86</v>
      </c>
      <c r="AW275" s="12" t="s">
        <v>31</v>
      </c>
      <c r="AX275" s="12" t="s">
        <v>74</v>
      </c>
      <c r="AY275" s="191" t="s">
        <v>164</v>
      </c>
    </row>
    <row r="276" spans="2:65" s="12" customFormat="1" ht="16.5" customHeight="1">
      <c r="B276" s="184"/>
      <c r="C276" s="185"/>
      <c r="D276" s="185"/>
      <c r="E276" s="186" t="s">
        <v>5</v>
      </c>
      <c r="F276" s="298" t="s">
        <v>283</v>
      </c>
      <c r="G276" s="299"/>
      <c r="H276" s="299"/>
      <c r="I276" s="299"/>
      <c r="J276" s="185"/>
      <c r="K276" s="187">
        <v>1.64</v>
      </c>
      <c r="L276" s="185"/>
      <c r="M276" s="185"/>
      <c r="N276" s="185"/>
      <c r="O276" s="185"/>
      <c r="P276" s="185"/>
      <c r="Q276" s="185"/>
      <c r="R276" s="188"/>
      <c r="T276" s="189"/>
      <c r="U276" s="185"/>
      <c r="V276" s="185"/>
      <c r="W276" s="185"/>
      <c r="X276" s="185"/>
      <c r="Y276" s="185"/>
      <c r="Z276" s="185"/>
      <c r="AA276" s="190"/>
      <c r="AT276" s="191" t="s">
        <v>172</v>
      </c>
      <c r="AU276" s="191" t="s">
        <v>86</v>
      </c>
      <c r="AV276" s="12" t="s">
        <v>86</v>
      </c>
      <c r="AW276" s="12" t="s">
        <v>31</v>
      </c>
      <c r="AX276" s="12" t="s">
        <v>74</v>
      </c>
      <c r="AY276" s="191" t="s">
        <v>164</v>
      </c>
    </row>
    <row r="277" spans="2:65" s="12" customFormat="1" ht="16.5" customHeight="1">
      <c r="B277" s="184"/>
      <c r="C277" s="185"/>
      <c r="D277" s="185"/>
      <c r="E277" s="186" t="s">
        <v>5</v>
      </c>
      <c r="F277" s="298" t="s">
        <v>284</v>
      </c>
      <c r="G277" s="299"/>
      <c r="H277" s="299"/>
      <c r="I277" s="299"/>
      <c r="J277" s="185"/>
      <c r="K277" s="187">
        <v>3.6</v>
      </c>
      <c r="L277" s="185"/>
      <c r="M277" s="185"/>
      <c r="N277" s="185"/>
      <c r="O277" s="185"/>
      <c r="P277" s="185"/>
      <c r="Q277" s="185"/>
      <c r="R277" s="188"/>
      <c r="T277" s="189"/>
      <c r="U277" s="185"/>
      <c r="V277" s="185"/>
      <c r="W277" s="185"/>
      <c r="X277" s="185"/>
      <c r="Y277" s="185"/>
      <c r="Z277" s="185"/>
      <c r="AA277" s="190"/>
      <c r="AT277" s="191" t="s">
        <v>172</v>
      </c>
      <c r="AU277" s="191" t="s">
        <v>86</v>
      </c>
      <c r="AV277" s="12" t="s">
        <v>86</v>
      </c>
      <c r="AW277" s="12" t="s">
        <v>31</v>
      </c>
      <c r="AX277" s="12" t="s">
        <v>74</v>
      </c>
      <c r="AY277" s="191" t="s">
        <v>164</v>
      </c>
    </row>
    <row r="278" spans="2:65" s="14" customFormat="1" ht="16.5" customHeight="1">
      <c r="B278" s="200"/>
      <c r="C278" s="201"/>
      <c r="D278" s="201"/>
      <c r="E278" s="202" t="s">
        <v>5</v>
      </c>
      <c r="F278" s="304" t="s">
        <v>191</v>
      </c>
      <c r="G278" s="305"/>
      <c r="H278" s="305"/>
      <c r="I278" s="305"/>
      <c r="J278" s="201"/>
      <c r="K278" s="203">
        <v>199.55500000000001</v>
      </c>
      <c r="L278" s="201"/>
      <c r="M278" s="201"/>
      <c r="N278" s="201"/>
      <c r="O278" s="201"/>
      <c r="P278" s="201"/>
      <c r="Q278" s="201"/>
      <c r="R278" s="204"/>
      <c r="T278" s="205"/>
      <c r="U278" s="201"/>
      <c r="V278" s="201"/>
      <c r="W278" s="201"/>
      <c r="X278" s="201"/>
      <c r="Y278" s="201"/>
      <c r="Z278" s="201"/>
      <c r="AA278" s="206"/>
      <c r="AT278" s="207" t="s">
        <v>172</v>
      </c>
      <c r="AU278" s="207" t="s">
        <v>86</v>
      </c>
      <c r="AV278" s="14" t="s">
        <v>169</v>
      </c>
      <c r="AW278" s="14" t="s">
        <v>31</v>
      </c>
      <c r="AX278" s="14" t="s">
        <v>81</v>
      </c>
      <c r="AY278" s="207" t="s">
        <v>164</v>
      </c>
    </row>
    <row r="279" spans="2:65" s="1" customFormat="1" ht="38.25" customHeight="1">
      <c r="B279" s="141"/>
      <c r="C279" s="170" t="s">
        <v>289</v>
      </c>
      <c r="D279" s="170" t="s">
        <v>165</v>
      </c>
      <c r="E279" s="171" t="s">
        <v>290</v>
      </c>
      <c r="F279" s="289" t="s">
        <v>291</v>
      </c>
      <c r="G279" s="289"/>
      <c r="H279" s="289"/>
      <c r="I279" s="289"/>
      <c r="J279" s="172" t="s">
        <v>168</v>
      </c>
      <c r="K279" s="173">
        <v>237.535</v>
      </c>
      <c r="L279" s="290"/>
      <c r="M279" s="290"/>
      <c r="N279" s="291"/>
      <c r="O279" s="291"/>
      <c r="P279" s="291"/>
      <c r="Q279" s="291"/>
      <c r="R279" s="144"/>
      <c r="T279" s="174" t="s">
        <v>5</v>
      </c>
      <c r="U279" s="48" t="s">
        <v>41</v>
      </c>
      <c r="V279" s="40"/>
      <c r="W279" s="175">
        <f>V279*K279</f>
        <v>0</v>
      </c>
      <c r="X279" s="175">
        <v>1.5890000000000001E-2</v>
      </c>
      <c r="Y279" s="175">
        <f>X279*K279</f>
        <v>3.7744311500000003</v>
      </c>
      <c r="Z279" s="175">
        <v>0</v>
      </c>
      <c r="AA279" s="176">
        <f>Z279*K279</f>
        <v>0</v>
      </c>
      <c r="AR279" s="23" t="s">
        <v>169</v>
      </c>
      <c r="AT279" s="23" t="s">
        <v>165</v>
      </c>
      <c r="AU279" s="23" t="s">
        <v>86</v>
      </c>
      <c r="AY279" s="23" t="s">
        <v>164</v>
      </c>
      <c r="BE279" s="118">
        <f>IF(U279="základná",N279,0)</f>
        <v>0</v>
      </c>
      <c r="BF279" s="118">
        <f>IF(U279="znížená",N279,0)</f>
        <v>0</v>
      </c>
      <c r="BG279" s="118">
        <f>IF(U279="zákl. prenesená",N279,0)</f>
        <v>0</v>
      </c>
      <c r="BH279" s="118">
        <f>IF(U279="zníž. prenesená",N279,0)</f>
        <v>0</v>
      </c>
      <c r="BI279" s="118">
        <f>IF(U279="nulová",N279,0)</f>
        <v>0</v>
      </c>
      <c r="BJ279" s="23" t="s">
        <v>86</v>
      </c>
      <c r="BK279" s="118">
        <f>ROUND(L279*K279,2)</f>
        <v>0</v>
      </c>
      <c r="BL279" s="23" t="s">
        <v>169</v>
      </c>
      <c r="BM279" s="23" t="s">
        <v>292</v>
      </c>
    </row>
    <row r="280" spans="2:65" s="11" customFormat="1" ht="16.5" customHeight="1">
      <c r="B280" s="177"/>
      <c r="C280" s="178"/>
      <c r="D280" s="178"/>
      <c r="E280" s="179" t="s">
        <v>5</v>
      </c>
      <c r="F280" s="292" t="s">
        <v>171</v>
      </c>
      <c r="G280" s="293"/>
      <c r="H280" s="293"/>
      <c r="I280" s="293"/>
      <c r="J280" s="178"/>
      <c r="K280" s="179" t="s">
        <v>5</v>
      </c>
      <c r="L280" s="178"/>
      <c r="M280" s="178"/>
      <c r="N280" s="178"/>
      <c r="O280" s="178"/>
      <c r="P280" s="178"/>
      <c r="Q280" s="178"/>
      <c r="R280" s="180"/>
      <c r="T280" s="181"/>
      <c r="U280" s="178"/>
      <c r="V280" s="178"/>
      <c r="W280" s="178"/>
      <c r="X280" s="178"/>
      <c r="Y280" s="178"/>
      <c r="Z280" s="178"/>
      <c r="AA280" s="182"/>
      <c r="AT280" s="183" t="s">
        <v>172</v>
      </c>
      <c r="AU280" s="183" t="s">
        <v>86</v>
      </c>
      <c r="AV280" s="11" t="s">
        <v>81</v>
      </c>
      <c r="AW280" s="11" t="s">
        <v>31</v>
      </c>
      <c r="AX280" s="11" t="s">
        <v>74</v>
      </c>
      <c r="AY280" s="183" t="s">
        <v>164</v>
      </c>
    </row>
    <row r="281" spans="2:65" s="12" customFormat="1" ht="16.5" customHeight="1">
      <c r="B281" s="184"/>
      <c r="C281" s="185"/>
      <c r="D281" s="185"/>
      <c r="E281" s="186" t="s">
        <v>5</v>
      </c>
      <c r="F281" s="298" t="s">
        <v>293</v>
      </c>
      <c r="G281" s="299"/>
      <c r="H281" s="299"/>
      <c r="I281" s="299"/>
      <c r="J281" s="185"/>
      <c r="K281" s="187">
        <v>20.25</v>
      </c>
      <c r="L281" s="185"/>
      <c r="M281" s="185"/>
      <c r="N281" s="185"/>
      <c r="O281" s="185"/>
      <c r="P281" s="185"/>
      <c r="Q281" s="185"/>
      <c r="R281" s="188"/>
      <c r="T281" s="189"/>
      <c r="U281" s="185"/>
      <c r="V281" s="185"/>
      <c r="W281" s="185"/>
      <c r="X281" s="185"/>
      <c r="Y281" s="185"/>
      <c r="Z281" s="185"/>
      <c r="AA281" s="190"/>
      <c r="AT281" s="191" t="s">
        <v>172</v>
      </c>
      <c r="AU281" s="191" t="s">
        <v>86</v>
      </c>
      <c r="AV281" s="12" t="s">
        <v>86</v>
      </c>
      <c r="AW281" s="12" t="s">
        <v>31</v>
      </c>
      <c r="AX281" s="12" t="s">
        <v>74</v>
      </c>
      <c r="AY281" s="191" t="s">
        <v>164</v>
      </c>
    </row>
    <row r="282" spans="2:65" s="12" customFormat="1" ht="16.5" customHeight="1">
      <c r="B282" s="184"/>
      <c r="C282" s="185"/>
      <c r="D282" s="185"/>
      <c r="E282" s="186" t="s">
        <v>5</v>
      </c>
      <c r="F282" s="298" t="s">
        <v>294</v>
      </c>
      <c r="G282" s="299"/>
      <c r="H282" s="299"/>
      <c r="I282" s="299"/>
      <c r="J282" s="185"/>
      <c r="K282" s="187">
        <v>26.25</v>
      </c>
      <c r="L282" s="185"/>
      <c r="M282" s="185"/>
      <c r="N282" s="185"/>
      <c r="O282" s="185"/>
      <c r="P282" s="185"/>
      <c r="Q282" s="185"/>
      <c r="R282" s="188"/>
      <c r="T282" s="189"/>
      <c r="U282" s="185"/>
      <c r="V282" s="185"/>
      <c r="W282" s="185"/>
      <c r="X282" s="185"/>
      <c r="Y282" s="185"/>
      <c r="Z282" s="185"/>
      <c r="AA282" s="190"/>
      <c r="AT282" s="191" t="s">
        <v>172</v>
      </c>
      <c r="AU282" s="191" t="s">
        <v>86</v>
      </c>
      <c r="AV282" s="12" t="s">
        <v>86</v>
      </c>
      <c r="AW282" s="12" t="s">
        <v>31</v>
      </c>
      <c r="AX282" s="12" t="s">
        <v>74</v>
      </c>
      <c r="AY282" s="191" t="s">
        <v>164</v>
      </c>
    </row>
    <row r="283" spans="2:65" s="12" customFormat="1" ht="16.5" customHeight="1">
      <c r="B283" s="184"/>
      <c r="C283" s="185"/>
      <c r="D283" s="185"/>
      <c r="E283" s="186" t="s">
        <v>5</v>
      </c>
      <c r="F283" s="298" t="s">
        <v>295</v>
      </c>
      <c r="G283" s="299"/>
      <c r="H283" s="299"/>
      <c r="I283" s="299"/>
      <c r="J283" s="185"/>
      <c r="K283" s="187">
        <v>2</v>
      </c>
      <c r="L283" s="185"/>
      <c r="M283" s="185"/>
      <c r="N283" s="185"/>
      <c r="O283" s="185"/>
      <c r="P283" s="185"/>
      <c r="Q283" s="185"/>
      <c r="R283" s="188"/>
      <c r="T283" s="189"/>
      <c r="U283" s="185"/>
      <c r="V283" s="185"/>
      <c r="W283" s="185"/>
      <c r="X283" s="185"/>
      <c r="Y283" s="185"/>
      <c r="Z283" s="185"/>
      <c r="AA283" s="190"/>
      <c r="AT283" s="191" t="s">
        <v>172</v>
      </c>
      <c r="AU283" s="191" t="s">
        <v>86</v>
      </c>
      <c r="AV283" s="12" t="s">
        <v>86</v>
      </c>
      <c r="AW283" s="12" t="s">
        <v>31</v>
      </c>
      <c r="AX283" s="12" t="s">
        <v>74</v>
      </c>
      <c r="AY283" s="191" t="s">
        <v>164</v>
      </c>
    </row>
    <row r="284" spans="2:65" s="12" customFormat="1" ht="16.5" customHeight="1">
      <c r="B284" s="184"/>
      <c r="C284" s="185"/>
      <c r="D284" s="185"/>
      <c r="E284" s="186" t="s">
        <v>5</v>
      </c>
      <c r="F284" s="298" t="s">
        <v>296</v>
      </c>
      <c r="G284" s="299"/>
      <c r="H284" s="299"/>
      <c r="I284" s="299"/>
      <c r="J284" s="185"/>
      <c r="K284" s="187">
        <v>4.75</v>
      </c>
      <c r="L284" s="185"/>
      <c r="M284" s="185"/>
      <c r="N284" s="185"/>
      <c r="O284" s="185"/>
      <c r="P284" s="185"/>
      <c r="Q284" s="185"/>
      <c r="R284" s="188"/>
      <c r="T284" s="189"/>
      <c r="U284" s="185"/>
      <c r="V284" s="185"/>
      <c r="W284" s="185"/>
      <c r="X284" s="185"/>
      <c r="Y284" s="185"/>
      <c r="Z284" s="185"/>
      <c r="AA284" s="190"/>
      <c r="AT284" s="191" t="s">
        <v>172</v>
      </c>
      <c r="AU284" s="191" t="s">
        <v>86</v>
      </c>
      <c r="AV284" s="12" t="s">
        <v>86</v>
      </c>
      <c r="AW284" s="12" t="s">
        <v>31</v>
      </c>
      <c r="AX284" s="12" t="s">
        <v>74</v>
      </c>
      <c r="AY284" s="191" t="s">
        <v>164</v>
      </c>
    </row>
    <row r="285" spans="2:65" s="12" customFormat="1" ht="16.5" customHeight="1">
      <c r="B285" s="184"/>
      <c r="C285" s="185"/>
      <c r="D285" s="185"/>
      <c r="E285" s="186" t="s">
        <v>5</v>
      </c>
      <c r="F285" s="298" t="s">
        <v>297</v>
      </c>
      <c r="G285" s="299"/>
      <c r="H285" s="299"/>
      <c r="I285" s="299"/>
      <c r="J285" s="185"/>
      <c r="K285" s="187">
        <v>1.1000000000000001</v>
      </c>
      <c r="L285" s="185"/>
      <c r="M285" s="185"/>
      <c r="N285" s="185"/>
      <c r="O285" s="185"/>
      <c r="P285" s="185"/>
      <c r="Q285" s="185"/>
      <c r="R285" s="188"/>
      <c r="T285" s="189"/>
      <c r="U285" s="185"/>
      <c r="V285" s="185"/>
      <c r="W285" s="185"/>
      <c r="X285" s="185"/>
      <c r="Y285" s="185"/>
      <c r="Z285" s="185"/>
      <c r="AA285" s="190"/>
      <c r="AT285" s="191" t="s">
        <v>172</v>
      </c>
      <c r="AU285" s="191" t="s">
        <v>86</v>
      </c>
      <c r="AV285" s="12" t="s">
        <v>86</v>
      </c>
      <c r="AW285" s="12" t="s">
        <v>31</v>
      </c>
      <c r="AX285" s="12" t="s">
        <v>74</v>
      </c>
      <c r="AY285" s="191" t="s">
        <v>164</v>
      </c>
    </row>
    <row r="286" spans="2:65" s="12" customFormat="1" ht="16.5" customHeight="1">
      <c r="B286" s="184"/>
      <c r="C286" s="185"/>
      <c r="D286" s="185"/>
      <c r="E286" s="186" t="s">
        <v>5</v>
      </c>
      <c r="F286" s="298" t="s">
        <v>298</v>
      </c>
      <c r="G286" s="299"/>
      <c r="H286" s="299"/>
      <c r="I286" s="299"/>
      <c r="J286" s="185"/>
      <c r="K286" s="187">
        <v>2.375</v>
      </c>
      <c r="L286" s="185"/>
      <c r="M286" s="185"/>
      <c r="N286" s="185"/>
      <c r="O286" s="185"/>
      <c r="P286" s="185"/>
      <c r="Q286" s="185"/>
      <c r="R286" s="188"/>
      <c r="T286" s="189"/>
      <c r="U286" s="185"/>
      <c r="V286" s="185"/>
      <c r="W286" s="185"/>
      <c r="X286" s="185"/>
      <c r="Y286" s="185"/>
      <c r="Z286" s="185"/>
      <c r="AA286" s="190"/>
      <c r="AT286" s="191" t="s">
        <v>172</v>
      </c>
      <c r="AU286" s="191" t="s">
        <v>86</v>
      </c>
      <c r="AV286" s="12" t="s">
        <v>86</v>
      </c>
      <c r="AW286" s="12" t="s">
        <v>31</v>
      </c>
      <c r="AX286" s="12" t="s">
        <v>74</v>
      </c>
      <c r="AY286" s="191" t="s">
        <v>164</v>
      </c>
    </row>
    <row r="287" spans="2:65" s="12" customFormat="1" ht="16.5" customHeight="1">
      <c r="B287" s="184"/>
      <c r="C287" s="185"/>
      <c r="D287" s="185"/>
      <c r="E287" s="186" t="s">
        <v>5</v>
      </c>
      <c r="F287" s="298" t="s">
        <v>295</v>
      </c>
      <c r="G287" s="299"/>
      <c r="H287" s="299"/>
      <c r="I287" s="299"/>
      <c r="J287" s="185"/>
      <c r="K287" s="187">
        <v>2</v>
      </c>
      <c r="L287" s="185"/>
      <c r="M287" s="185"/>
      <c r="N287" s="185"/>
      <c r="O287" s="185"/>
      <c r="P287" s="185"/>
      <c r="Q287" s="185"/>
      <c r="R287" s="188"/>
      <c r="T287" s="189"/>
      <c r="U287" s="185"/>
      <c r="V287" s="185"/>
      <c r="W287" s="185"/>
      <c r="X287" s="185"/>
      <c r="Y287" s="185"/>
      <c r="Z287" s="185"/>
      <c r="AA287" s="190"/>
      <c r="AT287" s="191" t="s">
        <v>172</v>
      </c>
      <c r="AU287" s="191" t="s">
        <v>86</v>
      </c>
      <c r="AV287" s="12" t="s">
        <v>86</v>
      </c>
      <c r="AW287" s="12" t="s">
        <v>31</v>
      </c>
      <c r="AX287" s="12" t="s">
        <v>74</v>
      </c>
      <c r="AY287" s="191" t="s">
        <v>164</v>
      </c>
    </row>
    <row r="288" spans="2:65" s="12" customFormat="1" ht="16.5" customHeight="1">
      <c r="B288" s="184"/>
      <c r="C288" s="185"/>
      <c r="D288" s="185"/>
      <c r="E288" s="186" t="s">
        <v>5</v>
      </c>
      <c r="F288" s="298" t="s">
        <v>299</v>
      </c>
      <c r="G288" s="299"/>
      <c r="H288" s="299"/>
      <c r="I288" s="299"/>
      <c r="J288" s="185"/>
      <c r="K288" s="187">
        <v>1.35</v>
      </c>
      <c r="L288" s="185"/>
      <c r="M288" s="185"/>
      <c r="N288" s="185"/>
      <c r="O288" s="185"/>
      <c r="P288" s="185"/>
      <c r="Q288" s="185"/>
      <c r="R288" s="188"/>
      <c r="T288" s="189"/>
      <c r="U288" s="185"/>
      <c r="V288" s="185"/>
      <c r="W288" s="185"/>
      <c r="X288" s="185"/>
      <c r="Y288" s="185"/>
      <c r="Z288" s="185"/>
      <c r="AA288" s="190"/>
      <c r="AT288" s="191" t="s">
        <v>172</v>
      </c>
      <c r="AU288" s="191" t="s">
        <v>86</v>
      </c>
      <c r="AV288" s="12" t="s">
        <v>86</v>
      </c>
      <c r="AW288" s="12" t="s">
        <v>31</v>
      </c>
      <c r="AX288" s="12" t="s">
        <v>74</v>
      </c>
      <c r="AY288" s="191" t="s">
        <v>164</v>
      </c>
    </row>
    <row r="289" spans="2:51" s="12" customFormat="1" ht="16.5" customHeight="1">
      <c r="B289" s="184"/>
      <c r="C289" s="185"/>
      <c r="D289" s="185"/>
      <c r="E289" s="186" t="s">
        <v>5</v>
      </c>
      <c r="F289" s="298" t="s">
        <v>297</v>
      </c>
      <c r="G289" s="299"/>
      <c r="H289" s="299"/>
      <c r="I289" s="299"/>
      <c r="J289" s="185"/>
      <c r="K289" s="187">
        <v>1.1000000000000001</v>
      </c>
      <c r="L289" s="185"/>
      <c r="M289" s="185"/>
      <c r="N289" s="185"/>
      <c r="O289" s="185"/>
      <c r="P289" s="185"/>
      <c r="Q289" s="185"/>
      <c r="R289" s="188"/>
      <c r="T289" s="189"/>
      <c r="U289" s="185"/>
      <c r="V289" s="185"/>
      <c r="W289" s="185"/>
      <c r="X289" s="185"/>
      <c r="Y289" s="185"/>
      <c r="Z289" s="185"/>
      <c r="AA289" s="190"/>
      <c r="AT289" s="191" t="s">
        <v>172</v>
      </c>
      <c r="AU289" s="191" t="s">
        <v>86</v>
      </c>
      <c r="AV289" s="12" t="s">
        <v>86</v>
      </c>
      <c r="AW289" s="12" t="s">
        <v>31</v>
      </c>
      <c r="AX289" s="12" t="s">
        <v>74</v>
      </c>
      <c r="AY289" s="191" t="s">
        <v>164</v>
      </c>
    </row>
    <row r="290" spans="2:51" s="12" customFormat="1" ht="16.5" customHeight="1">
      <c r="B290" s="184"/>
      <c r="C290" s="185"/>
      <c r="D290" s="185"/>
      <c r="E290" s="186" t="s">
        <v>5</v>
      </c>
      <c r="F290" s="298" t="s">
        <v>300</v>
      </c>
      <c r="G290" s="299"/>
      <c r="H290" s="299"/>
      <c r="I290" s="299"/>
      <c r="J290" s="185"/>
      <c r="K290" s="187">
        <v>0.75</v>
      </c>
      <c r="L290" s="185"/>
      <c r="M290" s="185"/>
      <c r="N290" s="185"/>
      <c r="O290" s="185"/>
      <c r="P290" s="185"/>
      <c r="Q290" s="185"/>
      <c r="R290" s="188"/>
      <c r="T290" s="189"/>
      <c r="U290" s="185"/>
      <c r="V290" s="185"/>
      <c r="W290" s="185"/>
      <c r="X290" s="185"/>
      <c r="Y290" s="185"/>
      <c r="Z290" s="185"/>
      <c r="AA290" s="190"/>
      <c r="AT290" s="191" t="s">
        <v>172</v>
      </c>
      <c r="AU290" s="191" t="s">
        <v>86</v>
      </c>
      <c r="AV290" s="12" t="s">
        <v>86</v>
      </c>
      <c r="AW290" s="12" t="s">
        <v>31</v>
      </c>
      <c r="AX290" s="12" t="s">
        <v>74</v>
      </c>
      <c r="AY290" s="191" t="s">
        <v>164</v>
      </c>
    </row>
    <row r="291" spans="2:51" s="13" customFormat="1" ht="16.5" customHeight="1">
      <c r="B291" s="192"/>
      <c r="C291" s="193"/>
      <c r="D291" s="193"/>
      <c r="E291" s="194" t="s">
        <v>5</v>
      </c>
      <c r="F291" s="300" t="s">
        <v>178</v>
      </c>
      <c r="G291" s="301"/>
      <c r="H291" s="301"/>
      <c r="I291" s="301"/>
      <c r="J291" s="193"/>
      <c r="K291" s="195">
        <v>61.924999999999997</v>
      </c>
      <c r="L291" s="193"/>
      <c r="M291" s="193"/>
      <c r="N291" s="193"/>
      <c r="O291" s="193"/>
      <c r="P291" s="193"/>
      <c r="Q291" s="193"/>
      <c r="R291" s="196"/>
      <c r="T291" s="197"/>
      <c r="U291" s="193"/>
      <c r="V291" s="193"/>
      <c r="W291" s="193"/>
      <c r="X291" s="193"/>
      <c r="Y291" s="193"/>
      <c r="Z291" s="193"/>
      <c r="AA291" s="198"/>
      <c r="AT291" s="199" t="s">
        <v>172</v>
      </c>
      <c r="AU291" s="199" t="s">
        <v>86</v>
      </c>
      <c r="AV291" s="13" t="s">
        <v>179</v>
      </c>
      <c r="AW291" s="13" t="s">
        <v>31</v>
      </c>
      <c r="AX291" s="13" t="s">
        <v>74</v>
      </c>
      <c r="AY291" s="199" t="s">
        <v>164</v>
      </c>
    </row>
    <row r="292" spans="2:51" s="11" customFormat="1" ht="16.5" customHeight="1">
      <c r="B292" s="177"/>
      <c r="C292" s="178"/>
      <c r="D292" s="178"/>
      <c r="E292" s="179" t="s">
        <v>5</v>
      </c>
      <c r="F292" s="302" t="s">
        <v>251</v>
      </c>
      <c r="G292" s="303"/>
      <c r="H292" s="303"/>
      <c r="I292" s="303"/>
      <c r="J292" s="178"/>
      <c r="K292" s="179" t="s">
        <v>5</v>
      </c>
      <c r="L292" s="178"/>
      <c r="M292" s="178"/>
      <c r="N292" s="178"/>
      <c r="O292" s="178"/>
      <c r="P292" s="178"/>
      <c r="Q292" s="178"/>
      <c r="R292" s="180"/>
      <c r="T292" s="181"/>
      <c r="U292" s="178"/>
      <c r="V292" s="178"/>
      <c r="W292" s="178"/>
      <c r="X292" s="178"/>
      <c r="Y292" s="178"/>
      <c r="Z292" s="178"/>
      <c r="AA292" s="182"/>
      <c r="AT292" s="183" t="s">
        <v>172</v>
      </c>
      <c r="AU292" s="183" t="s">
        <v>86</v>
      </c>
      <c r="AV292" s="11" t="s">
        <v>81</v>
      </c>
      <c r="AW292" s="11" t="s">
        <v>31</v>
      </c>
      <c r="AX292" s="11" t="s">
        <v>74</v>
      </c>
      <c r="AY292" s="183" t="s">
        <v>164</v>
      </c>
    </row>
    <row r="293" spans="2:51" s="12" customFormat="1" ht="16.5" customHeight="1">
      <c r="B293" s="184"/>
      <c r="C293" s="185"/>
      <c r="D293" s="185"/>
      <c r="E293" s="186" t="s">
        <v>5</v>
      </c>
      <c r="F293" s="298" t="s">
        <v>301</v>
      </c>
      <c r="G293" s="299"/>
      <c r="H293" s="299"/>
      <c r="I293" s="299"/>
      <c r="J293" s="185"/>
      <c r="K293" s="187">
        <v>32.4</v>
      </c>
      <c r="L293" s="185"/>
      <c r="M293" s="185"/>
      <c r="N293" s="185"/>
      <c r="O293" s="185"/>
      <c r="P293" s="185"/>
      <c r="Q293" s="185"/>
      <c r="R293" s="188"/>
      <c r="T293" s="189"/>
      <c r="U293" s="185"/>
      <c r="V293" s="185"/>
      <c r="W293" s="185"/>
      <c r="X293" s="185"/>
      <c r="Y293" s="185"/>
      <c r="Z293" s="185"/>
      <c r="AA293" s="190"/>
      <c r="AT293" s="191" t="s">
        <v>172</v>
      </c>
      <c r="AU293" s="191" t="s">
        <v>86</v>
      </c>
      <c r="AV293" s="12" t="s">
        <v>86</v>
      </c>
      <c r="AW293" s="12" t="s">
        <v>31</v>
      </c>
      <c r="AX293" s="12" t="s">
        <v>74</v>
      </c>
      <c r="AY293" s="191" t="s">
        <v>164</v>
      </c>
    </row>
    <row r="294" spans="2:51" s="12" customFormat="1" ht="16.5" customHeight="1">
      <c r="B294" s="184"/>
      <c r="C294" s="185"/>
      <c r="D294" s="185"/>
      <c r="E294" s="186" t="s">
        <v>5</v>
      </c>
      <c r="F294" s="298" t="s">
        <v>302</v>
      </c>
      <c r="G294" s="299"/>
      <c r="H294" s="299"/>
      <c r="I294" s="299"/>
      <c r="J294" s="185"/>
      <c r="K294" s="187">
        <v>42</v>
      </c>
      <c r="L294" s="185"/>
      <c r="M294" s="185"/>
      <c r="N294" s="185"/>
      <c r="O294" s="185"/>
      <c r="P294" s="185"/>
      <c r="Q294" s="185"/>
      <c r="R294" s="188"/>
      <c r="T294" s="189"/>
      <c r="U294" s="185"/>
      <c r="V294" s="185"/>
      <c r="W294" s="185"/>
      <c r="X294" s="185"/>
      <c r="Y294" s="185"/>
      <c r="Z294" s="185"/>
      <c r="AA294" s="190"/>
      <c r="AT294" s="191" t="s">
        <v>172</v>
      </c>
      <c r="AU294" s="191" t="s">
        <v>86</v>
      </c>
      <c r="AV294" s="12" t="s">
        <v>86</v>
      </c>
      <c r="AW294" s="12" t="s">
        <v>31</v>
      </c>
      <c r="AX294" s="12" t="s">
        <v>74</v>
      </c>
      <c r="AY294" s="191" t="s">
        <v>164</v>
      </c>
    </row>
    <row r="295" spans="2:51" s="13" customFormat="1" ht="16.5" customHeight="1">
      <c r="B295" s="192"/>
      <c r="C295" s="193"/>
      <c r="D295" s="193"/>
      <c r="E295" s="194" t="s">
        <v>5</v>
      </c>
      <c r="F295" s="300" t="s">
        <v>178</v>
      </c>
      <c r="G295" s="301"/>
      <c r="H295" s="301"/>
      <c r="I295" s="301"/>
      <c r="J295" s="193"/>
      <c r="K295" s="195">
        <v>74.400000000000006</v>
      </c>
      <c r="L295" s="193"/>
      <c r="M295" s="193"/>
      <c r="N295" s="193"/>
      <c r="O295" s="193"/>
      <c r="P295" s="193"/>
      <c r="Q295" s="193"/>
      <c r="R295" s="196"/>
      <c r="T295" s="197"/>
      <c r="U295" s="193"/>
      <c r="V295" s="193"/>
      <c r="W295" s="193"/>
      <c r="X295" s="193"/>
      <c r="Y295" s="193"/>
      <c r="Z295" s="193"/>
      <c r="AA295" s="198"/>
      <c r="AT295" s="199" t="s">
        <v>172</v>
      </c>
      <c r="AU295" s="199" t="s">
        <v>86</v>
      </c>
      <c r="AV295" s="13" t="s">
        <v>179</v>
      </c>
      <c r="AW295" s="13" t="s">
        <v>31</v>
      </c>
      <c r="AX295" s="13" t="s">
        <v>74</v>
      </c>
      <c r="AY295" s="199" t="s">
        <v>164</v>
      </c>
    </row>
    <row r="296" spans="2:51" s="11" customFormat="1" ht="16.5" customHeight="1">
      <c r="B296" s="177"/>
      <c r="C296" s="178"/>
      <c r="D296" s="178"/>
      <c r="E296" s="179" t="s">
        <v>5</v>
      </c>
      <c r="F296" s="302" t="s">
        <v>182</v>
      </c>
      <c r="G296" s="303"/>
      <c r="H296" s="303"/>
      <c r="I296" s="303"/>
      <c r="J296" s="178"/>
      <c r="K296" s="179" t="s">
        <v>5</v>
      </c>
      <c r="L296" s="178"/>
      <c r="M296" s="178"/>
      <c r="N296" s="178"/>
      <c r="O296" s="178"/>
      <c r="P296" s="178"/>
      <c r="Q296" s="178"/>
      <c r="R296" s="180"/>
      <c r="T296" s="181"/>
      <c r="U296" s="178"/>
      <c r="V296" s="178"/>
      <c r="W296" s="178"/>
      <c r="X296" s="178"/>
      <c r="Y296" s="178"/>
      <c r="Z296" s="178"/>
      <c r="AA296" s="182"/>
      <c r="AT296" s="183" t="s">
        <v>172</v>
      </c>
      <c r="AU296" s="183" t="s">
        <v>86</v>
      </c>
      <c r="AV296" s="11" t="s">
        <v>81</v>
      </c>
      <c r="AW296" s="11" t="s">
        <v>31</v>
      </c>
      <c r="AX296" s="11" t="s">
        <v>74</v>
      </c>
      <c r="AY296" s="183" t="s">
        <v>164</v>
      </c>
    </row>
    <row r="297" spans="2:51" s="12" customFormat="1" ht="16.5" customHeight="1">
      <c r="B297" s="184"/>
      <c r="C297" s="185"/>
      <c r="D297" s="185"/>
      <c r="E297" s="186" t="s">
        <v>5</v>
      </c>
      <c r="F297" s="298" t="s">
        <v>303</v>
      </c>
      <c r="G297" s="299"/>
      <c r="H297" s="299"/>
      <c r="I297" s="299"/>
      <c r="J297" s="185"/>
      <c r="K297" s="187">
        <v>31.725000000000001</v>
      </c>
      <c r="L297" s="185"/>
      <c r="M297" s="185"/>
      <c r="N297" s="185"/>
      <c r="O297" s="185"/>
      <c r="P297" s="185"/>
      <c r="Q297" s="185"/>
      <c r="R297" s="188"/>
      <c r="T297" s="189"/>
      <c r="U297" s="185"/>
      <c r="V297" s="185"/>
      <c r="W297" s="185"/>
      <c r="X297" s="185"/>
      <c r="Y297" s="185"/>
      <c r="Z297" s="185"/>
      <c r="AA297" s="190"/>
      <c r="AT297" s="191" t="s">
        <v>172</v>
      </c>
      <c r="AU297" s="191" t="s">
        <v>86</v>
      </c>
      <c r="AV297" s="12" t="s">
        <v>86</v>
      </c>
      <c r="AW297" s="12" t="s">
        <v>31</v>
      </c>
      <c r="AX297" s="12" t="s">
        <v>74</v>
      </c>
      <c r="AY297" s="191" t="s">
        <v>164</v>
      </c>
    </row>
    <row r="298" spans="2:51" s="12" customFormat="1" ht="16.5" customHeight="1">
      <c r="B298" s="184"/>
      <c r="C298" s="185"/>
      <c r="D298" s="185"/>
      <c r="E298" s="186" t="s">
        <v>5</v>
      </c>
      <c r="F298" s="298" t="s">
        <v>304</v>
      </c>
      <c r="G298" s="299"/>
      <c r="H298" s="299"/>
      <c r="I298" s="299"/>
      <c r="J298" s="185"/>
      <c r="K298" s="187">
        <v>41.125</v>
      </c>
      <c r="L298" s="185"/>
      <c r="M298" s="185"/>
      <c r="N298" s="185"/>
      <c r="O298" s="185"/>
      <c r="P298" s="185"/>
      <c r="Q298" s="185"/>
      <c r="R298" s="188"/>
      <c r="T298" s="189"/>
      <c r="U298" s="185"/>
      <c r="V298" s="185"/>
      <c r="W298" s="185"/>
      <c r="X298" s="185"/>
      <c r="Y298" s="185"/>
      <c r="Z298" s="185"/>
      <c r="AA298" s="190"/>
      <c r="AT298" s="191" t="s">
        <v>172</v>
      </c>
      <c r="AU298" s="191" t="s">
        <v>86</v>
      </c>
      <c r="AV298" s="12" t="s">
        <v>86</v>
      </c>
      <c r="AW298" s="12" t="s">
        <v>31</v>
      </c>
      <c r="AX298" s="12" t="s">
        <v>74</v>
      </c>
      <c r="AY298" s="191" t="s">
        <v>164</v>
      </c>
    </row>
    <row r="299" spans="2:51" s="12" customFormat="1" ht="16.5" customHeight="1">
      <c r="B299" s="184"/>
      <c r="C299" s="185"/>
      <c r="D299" s="185"/>
      <c r="E299" s="186" t="s">
        <v>5</v>
      </c>
      <c r="F299" s="298" t="s">
        <v>305</v>
      </c>
      <c r="G299" s="299"/>
      <c r="H299" s="299"/>
      <c r="I299" s="299"/>
      <c r="J299" s="185"/>
      <c r="K299" s="187">
        <v>3.6</v>
      </c>
      <c r="L299" s="185"/>
      <c r="M299" s="185"/>
      <c r="N299" s="185"/>
      <c r="O299" s="185"/>
      <c r="P299" s="185"/>
      <c r="Q299" s="185"/>
      <c r="R299" s="188"/>
      <c r="T299" s="189"/>
      <c r="U299" s="185"/>
      <c r="V299" s="185"/>
      <c r="W299" s="185"/>
      <c r="X299" s="185"/>
      <c r="Y299" s="185"/>
      <c r="Z299" s="185"/>
      <c r="AA299" s="190"/>
      <c r="AT299" s="191" t="s">
        <v>172</v>
      </c>
      <c r="AU299" s="191" t="s">
        <v>86</v>
      </c>
      <c r="AV299" s="12" t="s">
        <v>86</v>
      </c>
      <c r="AW299" s="12" t="s">
        <v>31</v>
      </c>
      <c r="AX299" s="12" t="s">
        <v>74</v>
      </c>
      <c r="AY299" s="191" t="s">
        <v>164</v>
      </c>
    </row>
    <row r="300" spans="2:51" s="12" customFormat="1" ht="16.5" customHeight="1">
      <c r="B300" s="184"/>
      <c r="C300" s="185"/>
      <c r="D300" s="185"/>
      <c r="E300" s="186" t="s">
        <v>5</v>
      </c>
      <c r="F300" s="298" t="s">
        <v>306</v>
      </c>
      <c r="G300" s="299"/>
      <c r="H300" s="299"/>
      <c r="I300" s="299"/>
      <c r="J300" s="185"/>
      <c r="K300" s="187">
        <v>10.8</v>
      </c>
      <c r="L300" s="185"/>
      <c r="M300" s="185"/>
      <c r="N300" s="185"/>
      <c r="O300" s="185"/>
      <c r="P300" s="185"/>
      <c r="Q300" s="185"/>
      <c r="R300" s="188"/>
      <c r="T300" s="189"/>
      <c r="U300" s="185"/>
      <c r="V300" s="185"/>
      <c r="W300" s="185"/>
      <c r="X300" s="185"/>
      <c r="Y300" s="185"/>
      <c r="Z300" s="185"/>
      <c r="AA300" s="190"/>
      <c r="AT300" s="191" t="s">
        <v>172</v>
      </c>
      <c r="AU300" s="191" t="s">
        <v>86</v>
      </c>
      <c r="AV300" s="12" t="s">
        <v>86</v>
      </c>
      <c r="AW300" s="12" t="s">
        <v>31</v>
      </c>
      <c r="AX300" s="12" t="s">
        <v>74</v>
      </c>
      <c r="AY300" s="191" t="s">
        <v>164</v>
      </c>
    </row>
    <row r="301" spans="2:51" s="12" customFormat="1" ht="16.5" customHeight="1">
      <c r="B301" s="184"/>
      <c r="C301" s="185"/>
      <c r="D301" s="185"/>
      <c r="E301" s="186" t="s">
        <v>5</v>
      </c>
      <c r="F301" s="298" t="s">
        <v>307</v>
      </c>
      <c r="G301" s="299"/>
      <c r="H301" s="299"/>
      <c r="I301" s="299"/>
      <c r="J301" s="185"/>
      <c r="K301" s="187">
        <v>1</v>
      </c>
      <c r="L301" s="185"/>
      <c r="M301" s="185"/>
      <c r="N301" s="185"/>
      <c r="O301" s="185"/>
      <c r="P301" s="185"/>
      <c r="Q301" s="185"/>
      <c r="R301" s="188"/>
      <c r="T301" s="189"/>
      <c r="U301" s="185"/>
      <c r="V301" s="185"/>
      <c r="W301" s="185"/>
      <c r="X301" s="185"/>
      <c r="Y301" s="185"/>
      <c r="Z301" s="185"/>
      <c r="AA301" s="190"/>
      <c r="AT301" s="191" t="s">
        <v>172</v>
      </c>
      <c r="AU301" s="191" t="s">
        <v>86</v>
      </c>
      <c r="AV301" s="12" t="s">
        <v>86</v>
      </c>
      <c r="AW301" s="12" t="s">
        <v>31</v>
      </c>
      <c r="AX301" s="12" t="s">
        <v>74</v>
      </c>
      <c r="AY301" s="191" t="s">
        <v>164</v>
      </c>
    </row>
    <row r="302" spans="2:51" s="12" customFormat="1" ht="16.5" customHeight="1">
      <c r="B302" s="184"/>
      <c r="C302" s="185"/>
      <c r="D302" s="185"/>
      <c r="E302" s="186" t="s">
        <v>5</v>
      </c>
      <c r="F302" s="298" t="s">
        <v>308</v>
      </c>
      <c r="G302" s="299"/>
      <c r="H302" s="299"/>
      <c r="I302" s="299"/>
      <c r="J302" s="185"/>
      <c r="K302" s="187">
        <v>1.875</v>
      </c>
      <c r="L302" s="185"/>
      <c r="M302" s="185"/>
      <c r="N302" s="185"/>
      <c r="O302" s="185"/>
      <c r="P302" s="185"/>
      <c r="Q302" s="185"/>
      <c r="R302" s="188"/>
      <c r="T302" s="189"/>
      <c r="U302" s="185"/>
      <c r="V302" s="185"/>
      <c r="W302" s="185"/>
      <c r="X302" s="185"/>
      <c r="Y302" s="185"/>
      <c r="Z302" s="185"/>
      <c r="AA302" s="190"/>
      <c r="AT302" s="191" t="s">
        <v>172</v>
      </c>
      <c r="AU302" s="191" t="s">
        <v>86</v>
      </c>
      <c r="AV302" s="12" t="s">
        <v>86</v>
      </c>
      <c r="AW302" s="12" t="s">
        <v>31</v>
      </c>
      <c r="AX302" s="12" t="s">
        <v>74</v>
      </c>
      <c r="AY302" s="191" t="s">
        <v>164</v>
      </c>
    </row>
    <row r="303" spans="2:51" s="12" customFormat="1" ht="16.5" customHeight="1">
      <c r="B303" s="184"/>
      <c r="C303" s="185"/>
      <c r="D303" s="185"/>
      <c r="E303" s="186" t="s">
        <v>5</v>
      </c>
      <c r="F303" s="298" t="s">
        <v>309</v>
      </c>
      <c r="G303" s="299"/>
      <c r="H303" s="299"/>
      <c r="I303" s="299"/>
      <c r="J303" s="185"/>
      <c r="K303" s="187">
        <v>1.81</v>
      </c>
      <c r="L303" s="185"/>
      <c r="M303" s="185"/>
      <c r="N303" s="185"/>
      <c r="O303" s="185"/>
      <c r="P303" s="185"/>
      <c r="Q303" s="185"/>
      <c r="R303" s="188"/>
      <c r="T303" s="189"/>
      <c r="U303" s="185"/>
      <c r="V303" s="185"/>
      <c r="W303" s="185"/>
      <c r="X303" s="185"/>
      <c r="Y303" s="185"/>
      <c r="Z303" s="185"/>
      <c r="AA303" s="190"/>
      <c r="AT303" s="191" t="s">
        <v>172</v>
      </c>
      <c r="AU303" s="191" t="s">
        <v>86</v>
      </c>
      <c r="AV303" s="12" t="s">
        <v>86</v>
      </c>
      <c r="AW303" s="12" t="s">
        <v>31</v>
      </c>
      <c r="AX303" s="12" t="s">
        <v>74</v>
      </c>
      <c r="AY303" s="191" t="s">
        <v>164</v>
      </c>
    </row>
    <row r="304" spans="2:51" s="12" customFormat="1" ht="16.5" customHeight="1">
      <c r="B304" s="184"/>
      <c r="C304" s="185"/>
      <c r="D304" s="185"/>
      <c r="E304" s="186" t="s">
        <v>5</v>
      </c>
      <c r="F304" s="298" t="s">
        <v>310</v>
      </c>
      <c r="G304" s="299"/>
      <c r="H304" s="299"/>
      <c r="I304" s="299"/>
      <c r="J304" s="185"/>
      <c r="K304" s="187">
        <v>2.9249999999999998</v>
      </c>
      <c r="L304" s="185"/>
      <c r="M304" s="185"/>
      <c r="N304" s="185"/>
      <c r="O304" s="185"/>
      <c r="P304" s="185"/>
      <c r="Q304" s="185"/>
      <c r="R304" s="188"/>
      <c r="T304" s="189"/>
      <c r="U304" s="185"/>
      <c r="V304" s="185"/>
      <c r="W304" s="185"/>
      <c r="X304" s="185"/>
      <c r="Y304" s="185"/>
      <c r="Z304" s="185"/>
      <c r="AA304" s="190"/>
      <c r="AT304" s="191" t="s">
        <v>172</v>
      </c>
      <c r="AU304" s="191" t="s">
        <v>86</v>
      </c>
      <c r="AV304" s="12" t="s">
        <v>86</v>
      </c>
      <c r="AW304" s="12" t="s">
        <v>31</v>
      </c>
      <c r="AX304" s="12" t="s">
        <v>74</v>
      </c>
      <c r="AY304" s="191" t="s">
        <v>164</v>
      </c>
    </row>
    <row r="305" spans="2:65" s="12" customFormat="1" ht="16.5" customHeight="1">
      <c r="B305" s="184"/>
      <c r="C305" s="185"/>
      <c r="D305" s="185"/>
      <c r="E305" s="186" t="s">
        <v>5</v>
      </c>
      <c r="F305" s="298" t="s">
        <v>311</v>
      </c>
      <c r="G305" s="299"/>
      <c r="H305" s="299"/>
      <c r="I305" s="299"/>
      <c r="J305" s="185"/>
      <c r="K305" s="187">
        <v>1</v>
      </c>
      <c r="L305" s="185"/>
      <c r="M305" s="185"/>
      <c r="N305" s="185"/>
      <c r="O305" s="185"/>
      <c r="P305" s="185"/>
      <c r="Q305" s="185"/>
      <c r="R305" s="188"/>
      <c r="T305" s="189"/>
      <c r="U305" s="185"/>
      <c r="V305" s="185"/>
      <c r="W305" s="185"/>
      <c r="X305" s="185"/>
      <c r="Y305" s="185"/>
      <c r="Z305" s="185"/>
      <c r="AA305" s="190"/>
      <c r="AT305" s="191" t="s">
        <v>172</v>
      </c>
      <c r="AU305" s="191" t="s">
        <v>86</v>
      </c>
      <c r="AV305" s="12" t="s">
        <v>86</v>
      </c>
      <c r="AW305" s="12" t="s">
        <v>31</v>
      </c>
      <c r="AX305" s="12" t="s">
        <v>74</v>
      </c>
      <c r="AY305" s="191" t="s">
        <v>164</v>
      </c>
    </row>
    <row r="306" spans="2:65" s="12" customFormat="1" ht="16.5" customHeight="1">
      <c r="B306" s="184"/>
      <c r="C306" s="185"/>
      <c r="D306" s="185"/>
      <c r="E306" s="186" t="s">
        <v>5</v>
      </c>
      <c r="F306" s="298" t="s">
        <v>312</v>
      </c>
      <c r="G306" s="299"/>
      <c r="H306" s="299"/>
      <c r="I306" s="299"/>
      <c r="J306" s="185"/>
      <c r="K306" s="187">
        <v>0.6</v>
      </c>
      <c r="L306" s="185"/>
      <c r="M306" s="185"/>
      <c r="N306" s="185"/>
      <c r="O306" s="185"/>
      <c r="P306" s="185"/>
      <c r="Q306" s="185"/>
      <c r="R306" s="188"/>
      <c r="T306" s="189"/>
      <c r="U306" s="185"/>
      <c r="V306" s="185"/>
      <c r="W306" s="185"/>
      <c r="X306" s="185"/>
      <c r="Y306" s="185"/>
      <c r="Z306" s="185"/>
      <c r="AA306" s="190"/>
      <c r="AT306" s="191" t="s">
        <v>172</v>
      </c>
      <c r="AU306" s="191" t="s">
        <v>86</v>
      </c>
      <c r="AV306" s="12" t="s">
        <v>86</v>
      </c>
      <c r="AW306" s="12" t="s">
        <v>31</v>
      </c>
      <c r="AX306" s="12" t="s">
        <v>74</v>
      </c>
      <c r="AY306" s="191" t="s">
        <v>164</v>
      </c>
    </row>
    <row r="307" spans="2:65" s="12" customFormat="1" ht="16.5" customHeight="1">
      <c r="B307" s="184"/>
      <c r="C307" s="185"/>
      <c r="D307" s="185"/>
      <c r="E307" s="186" t="s">
        <v>5</v>
      </c>
      <c r="F307" s="298" t="s">
        <v>313</v>
      </c>
      <c r="G307" s="299"/>
      <c r="H307" s="299"/>
      <c r="I307" s="299"/>
      <c r="J307" s="185"/>
      <c r="K307" s="187">
        <v>0.9</v>
      </c>
      <c r="L307" s="185"/>
      <c r="M307" s="185"/>
      <c r="N307" s="185"/>
      <c r="O307" s="185"/>
      <c r="P307" s="185"/>
      <c r="Q307" s="185"/>
      <c r="R307" s="188"/>
      <c r="T307" s="189"/>
      <c r="U307" s="185"/>
      <c r="V307" s="185"/>
      <c r="W307" s="185"/>
      <c r="X307" s="185"/>
      <c r="Y307" s="185"/>
      <c r="Z307" s="185"/>
      <c r="AA307" s="190"/>
      <c r="AT307" s="191" t="s">
        <v>172</v>
      </c>
      <c r="AU307" s="191" t="s">
        <v>86</v>
      </c>
      <c r="AV307" s="12" t="s">
        <v>86</v>
      </c>
      <c r="AW307" s="12" t="s">
        <v>31</v>
      </c>
      <c r="AX307" s="12" t="s">
        <v>74</v>
      </c>
      <c r="AY307" s="191" t="s">
        <v>164</v>
      </c>
    </row>
    <row r="308" spans="2:65" s="12" customFormat="1" ht="16.5" customHeight="1">
      <c r="B308" s="184"/>
      <c r="C308" s="185"/>
      <c r="D308" s="185"/>
      <c r="E308" s="186" t="s">
        <v>5</v>
      </c>
      <c r="F308" s="298" t="s">
        <v>314</v>
      </c>
      <c r="G308" s="299"/>
      <c r="H308" s="299"/>
      <c r="I308" s="299"/>
      <c r="J308" s="185"/>
      <c r="K308" s="187">
        <v>1.4</v>
      </c>
      <c r="L308" s="185"/>
      <c r="M308" s="185"/>
      <c r="N308" s="185"/>
      <c r="O308" s="185"/>
      <c r="P308" s="185"/>
      <c r="Q308" s="185"/>
      <c r="R308" s="188"/>
      <c r="T308" s="189"/>
      <c r="U308" s="185"/>
      <c r="V308" s="185"/>
      <c r="W308" s="185"/>
      <c r="X308" s="185"/>
      <c r="Y308" s="185"/>
      <c r="Z308" s="185"/>
      <c r="AA308" s="190"/>
      <c r="AT308" s="191" t="s">
        <v>172</v>
      </c>
      <c r="AU308" s="191" t="s">
        <v>86</v>
      </c>
      <c r="AV308" s="12" t="s">
        <v>86</v>
      </c>
      <c r="AW308" s="12" t="s">
        <v>31</v>
      </c>
      <c r="AX308" s="12" t="s">
        <v>74</v>
      </c>
      <c r="AY308" s="191" t="s">
        <v>164</v>
      </c>
    </row>
    <row r="309" spans="2:65" s="12" customFormat="1" ht="16.5" customHeight="1">
      <c r="B309" s="184"/>
      <c r="C309" s="185"/>
      <c r="D309" s="185"/>
      <c r="E309" s="186" t="s">
        <v>5</v>
      </c>
      <c r="F309" s="298" t="s">
        <v>300</v>
      </c>
      <c r="G309" s="299"/>
      <c r="H309" s="299"/>
      <c r="I309" s="299"/>
      <c r="J309" s="185"/>
      <c r="K309" s="187">
        <v>0.75</v>
      </c>
      <c r="L309" s="185"/>
      <c r="M309" s="185"/>
      <c r="N309" s="185"/>
      <c r="O309" s="185"/>
      <c r="P309" s="185"/>
      <c r="Q309" s="185"/>
      <c r="R309" s="188"/>
      <c r="T309" s="189"/>
      <c r="U309" s="185"/>
      <c r="V309" s="185"/>
      <c r="W309" s="185"/>
      <c r="X309" s="185"/>
      <c r="Y309" s="185"/>
      <c r="Z309" s="185"/>
      <c r="AA309" s="190"/>
      <c r="AT309" s="191" t="s">
        <v>172</v>
      </c>
      <c r="AU309" s="191" t="s">
        <v>86</v>
      </c>
      <c r="AV309" s="12" t="s">
        <v>86</v>
      </c>
      <c r="AW309" s="12" t="s">
        <v>31</v>
      </c>
      <c r="AX309" s="12" t="s">
        <v>74</v>
      </c>
      <c r="AY309" s="191" t="s">
        <v>164</v>
      </c>
    </row>
    <row r="310" spans="2:65" s="12" customFormat="1" ht="16.5" customHeight="1">
      <c r="B310" s="184"/>
      <c r="C310" s="185"/>
      <c r="D310" s="185"/>
      <c r="E310" s="186" t="s">
        <v>5</v>
      </c>
      <c r="F310" s="298" t="s">
        <v>315</v>
      </c>
      <c r="G310" s="299"/>
      <c r="H310" s="299"/>
      <c r="I310" s="299"/>
      <c r="J310" s="185"/>
      <c r="K310" s="187">
        <v>0.6</v>
      </c>
      <c r="L310" s="185"/>
      <c r="M310" s="185"/>
      <c r="N310" s="185"/>
      <c r="O310" s="185"/>
      <c r="P310" s="185"/>
      <c r="Q310" s="185"/>
      <c r="R310" s="188"/>
      <c r="T310" s="189"/>
      <c r="U310" s="185"/>
      <c r="V310" s="185"/>
      <c r="W310" s="185"/>
      <c r="X310" s="185"/>
      <c r="Y310" s="185"/>
      <c r="Z310" s="185"/>
      <c r="AA310" s="190"/>
      <c r="AT310" s="191" t="s">
        <v>172</v>
      </c>
      <c r="AU310" s="191" t="s">
        <v>86</v>
      </c>
      <c r="AV310" s="12" t="s">
        <v>86</v>
      </c>
      <c r="AW310" s="12" t="s">
        <v>31</v>
      </c>
      <c r="AX310" s="12" t="s">
        <v>74</v>
      </c>
      <c r="AY310" s="191" t="s">
        <v>164</v>
      </c>
    </row>
    <row r="311" spans="2:65" s="12" customFormat="1" ht="16.5" customHeight="1">
      <c r="B311" s="184"/>
      <c r="C311" s="185"/>
      <c r="D311" s="185"/>
      <c r="E311" s="186" t="s">
        <v>5</v>
      </c>
      <c r="F311" s="298" t="s">
        <v>316</v>
      </c>
      <c r="G311" s="299"/>
      <c r="H311" s="299"/>
      <c r="I311" s="299"/>
      <c r="J311" s="185"/>
      <c r="K311" s="187">
        <v>0.3</v>
      </c>
      <c r="L311" s="185"/>
      <c r="M311" s="185"/>
      <c r="N311" s="185"/>
      <c r="O311" s="185"/>
      <c r="P311" s="185"/>
      <c r="Q311" s="185"/>
      <c r="R311" s="188"/>
      <c r="T311" s="189"/>
      <c r="U311" s="185"/>
      <c r="V311" s="185"/>
      <c r="W311" s="185"/>
      <c r="X311" s="185"/>
      <c r="Y311" s="185"/>
      <c r="Z311" s="185"/>
      <c r="AA311" s="190"/>
      <c r="AT311" s="191" t="s">
        <v>172</v>
      </c>
      <c r="AU311" s="191" t="s">
        <v>86</v>
      </c>
      <c r="AV311" s="12" t="s">
        <v>86</v>
      </c>
      <c r="AW311" s="12" t="s">
        <v>31</v>
      </c>
      <c r="AX311" s="12" t="s">
        <v>74</v>
      </c>
      <c r="AY311" s="191" t="s">
        <v>164</v>
      </c>
    </row>
    <row r="312" spans="2:65" s="12" customFormat="1" ht="16.5" customHeight="1">
      <c r="B312" s="184"/>
      <c r="C312" s="185"/>
      <c r="D312" s="185"/>
      <c r="E312" s="186" t="s">
        <v>5</v>
      </c>
      <c r="F312" s="298" t="s">
        <v>317</v>
      </c>
      <c r="G312" s="299"/>
      <c r="H312" s="299"/>
      <c r="I312" s="299"/>
      <c r="J312" s="185"/>
      <c r="K312" s="187">
        <v>0.8</v>
      </c>
      <c r="L312" s="185"/>
      <c r="M312" s="185"/>
      <c r="N312" s="185"/>
      <c r="O312" s="185"/>
      <c r="P312" s="185"/>
      <c r="Q312" s="185"/>
      <c r="R312" s="188"/>
      <c r="T312" s="189"/>
      <c r="U312" s="185"/>
      <c r="V312" s="185"/>
      <c r="W312" s="185"/>
      <c r="X312" s="185"/>
      <c r="Y312" s="185"/>
      <c r="Z312" s="185"/>
      <c r="AA312" s="190"/>
      <c r="AT312" s="191" t="s">
        <v>172</v>
      </c>
      <c r="AU312" s="191" t="s">
        <v>86</v>
      </c>
      <c r="AV312" s="12" t="s">
        <v>86</v>
      </c>
      <c r="AW312" s="12" t="s">
        <v>31</v>
      </c>
      <c r="AX312" s="12" t="s">
        <v>74</v>
      </c>
      <c r="AY312" s="191" t="s">
        <v>164</v>
      </c>
    </row>
    <row r="313" spans="2:65" s="13" customFormat="1" ht="16.5" customHeight="1">
      <c r="B313" s="192"/>
      <c r="C313" s="193"/>
      <c r="D313" s="193"/>
      <c r="E313" s="194" t="s">
        <v>5</v>
      </c>
      <c r="F313" s="300" t="s">
        <v>178</v>
      </c>
      <c r="G313" s="301"/>
      <c r="H313" s="301"/>
      <c r="I313" s="301"/>
      <c r="J313" s="193"/>
      <c r="K313" s="195">
        <v>101.21</v>
      </c>
      <c r="L313" s="193"/>
      <c r="M313" s="193"/>
      <c r="N313" s="193"/>
      <c r="O313" s="193"/>
      <c r="P313" s="193"/>
      <c r="Q313" s="193"/>
      <c r="R313" s="196"/>
      <c r="T313" s="197"/>
      <c r="U313" s="193"/>
      <c r="V313" s="193"/>
      <c r="W313" s="193"/>
      <c r="X313" s="193"/>
      <c r="Y313" s="193"/>
      <c r="Z313" s="193"/>
      <c r="AA313" s="198"/>
      <c r="AT313" s="199" t="s">
        <v>172</v>
      </c>
      <c r="AU313" s="199" t="s">
        <v>86</v>
      </c>
      <c r="AV313" s="13" t="s">
        <v>179</v>
      </c>
      <c r="AW313" s="13" t="s">
        <v>31</v>
      </c>
      <c r="AX313" s="13" t="s">
        <v>74</v>
      </c>
      <c r="AY313" s="199" t="s">
        <v>164</v>
      </c>
    </row>
    <row r="314" spans="2:65" s="14" customFormat="1" ht="16.5" customHeight="1">
      <c r="B314" s="200"/>
      <c r="C314" s="201"/>
      <c r="D314" s="201"/>
      <c r="E314" s="202" t="s">
        <v>5</v>
      </c>
      <c r="F314" s="304" t="s">
        <v>191</v>
      </c>
      <c r="G314" s="305"/>
      <c r="H314" s="305"/>
      <c r="I314" s="305"/>
      <c r="J314" s="201"/>
      <c r="K314" s="203">
        <v>237.535</v>
      </c>
      <c r="L314" s="201"/>
      <c r="M314" s="201"/>
      <c r="N314" s="201"/>
      <c r="O314" s="201"/>
      <c r="P314" s="201"/>
      <c r="Q314" s="201"/>
      <c r="R314" s="204"/>
      <c r="T314" s="205"/>
      <c r="U314" s="201"/>
      <c r="V314" s="201"/>
      <c r="W314" s="201"/>
      <c r="X314" s="201"/>
      <c r="Y314" s="201"/>
      <c r="Z314" s="201"/>
      <c r="AA314" s="206"/>
      <c r="AT314" s="207" t="s">
        <v>172</v>
      </c>
      <c r="AU314" s="207" t="s">
        <v>86</v>
      </c>
      <c r="AV314" s="14" t="s">
        <v>169</v>
      </c>
      <c r="AW314" s="14" t="s">
        <v>31</v>
      </c>
      <c r="AX314" s="14" t="s">
        <v>81</v>
      </c>
      <c r="AY314" s="207" t="s">
        <v>164</v>
      </c>
    </row>
    <row r="315" spans="2:65" s="1" customFormat="1" ht="25.5" customHeight="1">
      <c r="B315" s="141"/>
      <c r="C315" s="170" t="s">
        <v>318</v>
      </c>
      <c r="D315" s="170" t="s">
        <v>165</v>
      </c>
      <c r="E315" s="171" t="s">
        <v>319</v>
      </c>
      <c r="F315" s="289" t="s">
        <v>320</v>
      </c>
      <c r="G315" s="289"/>
      <c r="H315" s="289"/>
      <c r="I315" s="289"/>
      <c r="J315" s="172" t="s">
        <v>168</v>
      </c>
      <c r="K315" s="173">
        <v>20.707999999999998</v>
      </c>
      <c r="L315" s="290"/>
      <c r="M315" s="290"/>
      <c r="N315" s="291"/>
      <c r="O315" s="291"/>
      <c r="P315" s="291"/>
      <c r="Q315" s="291"/>
      <c r="R315" s="144"/>
      <c r="T315" s="174" t="s">
        <v>5</v>
      </c>
      <c r="U315" s="48" t="s">
        <v>41</v>
      </c>
      <c r="V315" s="40"/>
      <c r="W315" s="175">
        <f>V315*K315</f>
        <v>0</v>
      </c>
      <c r="X315" s="175">
        <v>2.7699999999999999E-2</v>
      </c>
      <c r="Y315" s="175">
        <f>X315*K315</f>
        <v>0.57361159999999989</v>
      </c>
      <c r="Z315" s="175">
        <v>0</v>
      </c>
      <c r="AA315" s="176">
        <f>Z315*K315</f>
        <v>0</v>
      </c>
      <c r="AR315" s="23" t="s">
        <v>169</v>
      </c>
      <c r="AT315" s="23" t="s">
        <v>165</v>
      </c>
      <c r="AU315" s="23" t="s">
        <v>86</v>
      </c>
      <c r="AY315" s="23" t="s">
        <v>164</v>
      </c>
      <c r="BE315" s="118">
        <f>IF(U315="základná",N315,0)</f>
        <v>0</v>
      </c>
      <c r="BF315" s="118">
        <f>IF(U315="znížená",N315,0)</f>
        <v>0</v>
      </c>
      <c r="BG315" s="118">
        <f>IF(U315="zákl. prenesená",N315,0)</f>
        <v>0</v>
      </c>
      <c r="BH315" s="118">
        <f>IF(U315="zníž. prenesená",N315,0)</f>
        <v>0</v>
      </c>
      <c r="BI315" s="118">
        <f>IF(U315="nulová",N315,0)</f>
        <v>0</v>
      </c>
      <c r="BJ315" s="23" t="s">
        <v>86</v>
      </c>
      <c r="BK315" s="118">
        <f>ROUND(L315*K315,2)</f>
        <v>0</v>
      </c>
      <c r="BL315" s="23" t="s">
        <v>169</v>
      </c>
      <c r="BM315" s="23" t="s">
        <v>321</v>
      </c>
    </row>
    <row r="316" spans="2:65" s="11" customFormat="1" ht="16.5" customHeight="1">
      <c r="B316" s="177"/>
      <c r="C316" s="178"/>
      <c r="D316" s="178"/>
      <c r="E316" s="179" t="s">
        <v>5</v>
      </c>
      <c r="F316" s="292" t="s">
        <v>243</v>
      </c>
      <c r="G316" s="293"/>
      <c r="H316" s="293"/>
      <c r="I316" s="293"/>
      <c r="J316" s="178"/>
      <c r="K316" s="179" t="s">
        <v>5</v>
      </c>
      <c r="L316" s="178"/>
      <c r="M316" s="178"/>
      <c r="N316" s="178"/>
      <c r="O316" s="178"/>
      <c r="P316" s="178"/>
      <c r="Q316" s="178"/>
      <c r="R316" s="180"/>
      <c r="T316" s="181"/>
      <c r="U316" s="178"/>
      <c r="V316" s="178"/>
      <c r="W316" s="178"/>
      <c r="X316" s="178"/>
      <c r="Y316" s="178"/>
      <c r="Z316" s="178"/>
      <c r="AA316" s="182"/>
      <c r="AT316" s="183" t="s">
        <v>172</v>
      </c>
      <c r="AU316" s="183" t="s">
        <v>86</v>
      </c>
      <c r="AV316" s="11" t="s">
        <v>81</v>
      </c>
      <c r="AW316" s="11" t="s">
        <v>31</v>
      </c>
      <c r="AX316" s="11" t="s">
        <v>74</v>
      </c>
      <c r="AY316" s="183" t="s">
        <v>164</v>
      </c>
    </row>
    <row r="317" spans="2:65" s="12" customFormat="1" ht="16.5" customHeight="1">
      <c r="B317" s="184"/>
      <c r="C317" s="185"/>
      <c r="D317" s="185"/>
      <c r="E317" s="186" t="s">
        <v>5</v>
      </c>
      <c r="F317" s="298" t="s">
        <v>322</v>
      </c>
      <c r="G317" s="299"/>
      <c r="H317" s="299"/>
      <c r="I317" s="299"/>
      <c r="J317" s="185"/>
      <c r="K317" s="187">
        <v>20.707999999999998</v>
      </c>
      <c r="L317" s="185"/>
      <c r="M317" s="185"/>
      <c r="N317" s="185"/>
      <c r="O317" s="185"/>
      <c r="P317" s="185"/>
      <c r="Q317" s="185"/>
      <c r="R317" s="188"/>
      <c r="T317" s="189"/>
      <c r="U317" s="185"/>
      <c r="V317" s="185"/>
      <c r="W317" s="185"/>
      <c r="X317" s="185"/>
      <c r="Y317" s="185"/>
      <c r="Z317" s="185"/>
      <c r="AA317" s="190"/>
      <c r="AT317" s="191" t="s">
        <v>172</v>
      </c>
      <c r="AU317" s="191" t="s">
        <v>86</v>
      </c>
      <c r="AV317" s="12" t="s">
        <v>86</v>
      </c>
      <c r="AW317" s="12" t="s">
        <v>31</v>
      </c>
      <c r="AX317" s="12" t="s">
        <v>74</v>
      </c>
      <c r="AY317" s="191" t="s">
        <v>164</v>
      </c>
    </row>
    <row r="318" spans="2:65" s="14" customFormat="1" ht="16.5" customHeight="1">
      <c r="B318" s="200"/>
      <c r="C318" s="201"/>
      <c r="D318" s="201"/>
      <c r="E318" s="202" t="s">
        <v>5</v>
      </c>
      <c r="F318" s="304" t="s">
        <v>191</v>
      </c>
      <c r="G318" s="305"/>
      <c r="H318" s="305"/>
      <c r="I318" s="305"/>
      <c r="J318" s="201"/>
      <c r="K318" s="203">
        <v>20.707999999999998</v>
      </c>
      <c r="L318" s="201"/>
      <c r="M318" s="201"/>
      <c r="N318" s="201"/>
      <c r="O318" s="201"/>
      <c r="P318" s="201"/>
      <c r="Q318" s="201"/>
      <c r="R318" s="204"/>
      <c r="T318" s="205"/>
      <c r="U318" s="201"/>
      <c r="V318" s="201"/>
      <c r="W318" s="201"/>
      <c r="X318" s="201"/>
      <c r="Y318" s="201"/>
      <c r="Z318" s="201"/>
      <c r="AA318" s="206"/>
      <c r="AT318" s="207" t="s">
        <v>172</v>
      </c>
      <c r="AU318" s="207" t="s">
        <v>86</v>
      </c>
      <c r="AV318" s="14" t="s">
        <v>169</v>
      </c>
      <c r="AW318" s="14" t="s">
        <v>31</v>
      </c>
      <c r="AX318" s="14" t="s">
        <v>81</v>
      </c>
      <c r="AY318" s="207" t="s">
        <v>164</v>
      </c>
    </row>
    <row r="319" spans="2:65" s="10" customFormat="1" ht="29.85" customHeight="1">
      <c r="B319" s="159"/>
      <c r="C319" s="160"/>
      <c r="D319" s="169" t="s">
        <v>138</v>
      </c>
      <c r="E319" s="169"/>
      <c r="F319" s="169"/>
      <c r="G319" s="169"/>
      <c r="H319" s="169"/>
      <c r="I319" s="169"/>
      <c r="J319" s="169"/>
      <c r="K319" s="169"/>
      <c r="L319" s="169"/>
      <c r="M319" s="169"/>
      <c r="N319" s="296"/>
      <c r="O319" s="297"/>
      <c r="P319" s="297"/>
      <c r="Q319" s="297"/>
      <c r="R319" s="162"/>
      <c r="T319" s="163"/>
      <c r="U319" s="160"/>
      <c r="V319" s="160"/>
      <c r="W319" s="164">
        <f>SUM(W320:W512)</f>
        <v>0</v>
      </c>
      <c r="X319" s="160"/>
      <c r="Y319" s="164">
        <f>SUM(Y320:Y512)</f>
        <v>101.91573236000002</v>
      </c>
      <c r="Z319" s="160"/>
      <c r="AA319" s="165">
        <f>SUM(AA320:AA512)</f>
        <v>0</v>
      </c>
      <c r="AR319" s="166" t="s">
        <v>81</v>
      </c>
      <c r="AT319" s="167" t="s">
        <v>73</v>
      </c>
      <c r="AU319" s="167" t="s">
        <v>81</v>
      </c>
      <c r="AY319" s="166" t="s">
        <v>164</v>
      </c>
      <c r="BK319" s="168">
        <f>SUM(BK320:BK512)</f>
        <v>0</v>
      </c>
    </row>
    <row r="320" spans="2:65" s="1" customFormat="1" ht="38.25" customHeight="1">
      <c r="B320" s="141"/>
      <c r="C320" s="170" t="s">
        <v>323</v>
      </c>
      <c r="D320" s="170" t="s">
        <v>165</v>
      </c>
      <c r="E320" s="171" t="s">
        <v>324</v>
      </c>
      <c r="F320" s="289" t="s">
        <v>325</v>
      </c>
      <c r="G320" s="289"/>
      <c r="H320" s="289"/>
      <c r="I320" s="289"/>
      <c r="J320" s="172" t="s">
        <v>168</v>
      </c>
      <c r="K320" s="173">
        <v>2074.3330000000001</v>
      </c>
      <c r="L320" s="290"/>
      <c r="M320" s="290"/>
      <c r="N320" s="291"/>
      <c r="O320" s="291"/>
      <c r="P320" s="291"/>
      <c r="Q320" s="291"/>
      <c r="R320" s="144"/>
      <c r="T320" s="174" t="s">
        <v>5</v>
      </c>
      <c r="U320" s="48" t="s">
        <v>41</v>
      </c>
      <c r="V320" s="40"/>
      <c r="W320" s="175">
        <f>V320*K320</f>
        <v>0</v>
      </c>
      <c r="X320" s="175">
        <v>2.3990000000000001E-2</v>
      </c>
      <c r="Y320" s="175">
        <f>X320*K320</f>
        <v>49.763248670000003</v>
      </c>
      <c r="Z320" s="175">
        <v>0</v>
      </c>
      <c r="AA320" s="176">
        <f>Z320*K320</f>
        <v>0</v>
      </c>
      <c r="AR320" s="23" t="s">
        <v>169</v>
      </c>
      <c r="AT320" s="23" t="s">
        <v>165</v>
      </c>
      <c r="AU320" s="23" t="s">
        <v>86</v>
      </c>
      <c r="AY320" s="23" t="s">
        <v>164</v>
      </c>
      <c r="BE320" s="118">
        <f>IF(U320="základná",N320,0)</f>
        <v>0</v>
      </c>
      <c r="BF320" s="118">
        <f>IF(U320="znížená",N320,0)</f>
        <v>0</v>
      </c>
      <c r="BG320" s="118">
        <f>IF(U320="zákl. prenesená",N320,0)</f>
        <v>0</v>
      </c>
      <c r="BH320" s="118">
        <f>IF(U320="zníž. prenesená",N320,0)</f>
        <v>0</v>
      </c>
      <c r="BI320" s="118">
        <f>IF(U320="nulová",N320,0)</f>
        <v>0</v>
      </c>
      <c r="BJ320" s="23" t="s">
        <v>86</v>
      </c>
      <c r="BK320" s="118">
        <f>ROUND(L320*K320,2)</f>
        <v>0</v>
      </c>
      <c r="BL320" s="23" t="s">
        <v>169</v>
      </c>
      <c r="BM320" s="23" t="s">
        <v>326</v>
      </c>
    </row>
    <row r="321" spans="2:51" s="11" customFormat="1" ht="16.5" customHeight="1">
      <c r="B321" s="177"/>
      <c r="C321" s="178"/>
      <c r="D321" s="178"/>
      <c r="E321" s="179" t="s">
        <v>5</v>
      </c>
      <c r="F321" s="292" t="s">
        <v>171</v>
      </c>
      <c r="G321" s="293"/>
      <c r="H321" s="293"/>
      <c r="I321" s="293"/>
      <c r="J321" s="178"/>
      <c r="K321" s="179" t="s">
        <v>5</v>
      </c>
      <c r="L321" s="178"/>
      <c r="M321" s="178"/>
      <c r="N321" s="178"/>
      <c r="O321" s="178"/>
      <c r="P321" s="178"/>
      <c r="Q321" s="178"/>
      <c r="R321" s="180"/>
      <c r="T321" s="181"/>
      <c r="U321" s="178"/>
      <c r="V321" s="178"/>
      <c r="W321" s="178"/>
      <c r="X321" s="178"/>
      <c r="Y321" s="178"/>
      <c r="Z321" s="178"/>
      <c r="AA321" s="182"/>
      <c r="AT321" s="183" t="s">
        <v>172</v>
      </c>
      <c r="AU321" s="183" t="s">
        <v>86</v>
      </c>
      <c r="AV321" s="11" t="s">
        <v>81</v>
      </c>
      <c r="AW321" s="11" t="s">
        <v>31</v>
      </c>
      <c r="AX321" s="11" t="s">
        <v>74</v>
      </c>
      <c r="AY321" s="183" t="s">
        <v>164</v>
      </c>
    </row>
    <row r="322" spans="2:51" s="12" customFormat="1" ht="16.5" customHeight="1">
      <c r="B322" s="184"/>
      <c r="C322" s="185"/>
      <c r="D322" s="185"/>
      <c r="E322" s="186" t="s">
        <v>5</v>
      </c>
      <c r="F322" s="298" t="s">
        <v>327</v>
      </c>
      <c r="G322" s="299"/>
      <c r="H322" s="299"/>
      <c r="I322" s="299"/>
      <c r="J322" s="185"/>
      <c r="K322" s="187">
        <v>343.04</v>
      </c>
      <c r="L322" s="185"/>
      <c r="M322" s="185"/>
      <c r="N322" s="185"/>
      <c r="O322" s="185"/>
      <c r="P322" s="185"/>
      <c r="Q322" s="185"/>
      <c r="R322" s="188"/>
      <c r="T322" s="189"/>
      <c r="U322" s="185"/>
      <c r="V322" s="185"/>
      <c r="W322" s="185"/>
      <c r="X322" s="185"/>
      <c r="Y322" s="185"/>
      <c r="Z322" s="185"/>
      <c r="AA322" s="190"/>
      <c r="AT322" s="191" t="s">
        <v>172</v>
      </c>
      <c r="AU322" s="191" t="s">
        <v>86</v>
      </c>
      <c r="AV322" s="12" t="s">
        <v>86</v>
      </c>
      <c r="AW322" s="12" t="s">
        <v>31</v>
      </c>
      <c r="AX322" s="12" t="s">
        <v>74</v>
      </c>
      <c r="AY322" s="191" t="s">
        <v>164</v>
      </c>
    </row>
    <row r="323" spans="2:51" s="12" customFormat="1" ht="16.5" customHeight="1">
      <c r="B323" s="184"/>
      <c r="C323" s="185"/>
      <c r="D323" s="185"/>
      <c r="E323" s="186" t="s">
        <v>5</v>
      </c>
      <c r="F323" s="298" t="s">
        <v>328</v>
      </c>
      <c r="G323" s="299"/>
      <c r="H323" s="299"/>
      <c r="I323" s="299"/>
      <c r="J323" s="185"/>
      <c r="K323" s="187">
        <v>129.244</v>
      </c>
      <c r="L323" s="185"/>
      <c r="M323" s="185"/>
      <c r="N323" s="185"/>
      <c r="O323" s="185"/>
      <c r="P323" s="185"/>
      <c r="Q323" s="185"/>
      <c r="R323" s="188"/>
      <c r="T323" s="189"/>
      <c r="U323" s="185"/>
      <c r="V323" s="185"/>
      <c r="W323" s="185"/>
      <c r="X323" s="185"/>
      <c r="Y323" s="185"/>
      <c r="Z323" s="185"/>
      <c r="AA323" s="190"/>
      <c r="AT323" s="191" t="s">
        <v>172</v>
      </c>
      <c r="AU323" s="191" t="s">
        <v>86</v>
      </c>
      <c r="AV323" s="12" t="s">
        <v>86</v>
      </c>
      <c r="AW323" s="12" t="s">
        <v>31</v>
      </c>
      <c r="AX323" s="12" t="s">
        <v>74</v>
      </c>
      <c r="AY323" s="191" t="s">
        <v>164</v>
      </c>
    </row>
    <row r="324" spans="2:51" s="12" customFormat="1" ht="16.5" customHeight="1">
      <c r="B324" s="184"/>
      <c r="C324" s="185"/>
      <c r="D324" s="185"/>
      <c r="E324" s="186" t="s">
        <v>5</v>
      </c>
      <c r="F324" s="298" t="s">
        <v>329</v>
      </c>
      <c r="G324" s="299"/>
      <c r="H324" s="299"/>
      <c r="I324" s="299"/>
      <c r="J324" s="185"/>
      <c r="K324" s="187">
        <v>236.21</v>
      </c>
      <c r="L324" s="185"/>
      <c r="M324" s="185"/>
      <c r="N324" s="185"/>
      <c r="O324" s="185"/>
      <c r="P324" s="185"/>
      <c r="Q324" s="185"/>
      <c r="R324" s="188"/>
      <c r="T324" s="189"/>
      <c r="U324" s="185"/>
      <c r="V324" s="185"/>
      <c r="W324" s="185"/>
      <c r="X324" s="185"/>
      <c r="Y324" s="185"/>
      <c r="Z324" s="185"/>
      <c r="AA324" s="190"/>
      <c r="AT324" s="191" t="s">
        <v>172</v>
      </c>
      <c r="AU324" s="191" t="s">
        <v>86</v>
      </c>
      <c r="AV324" s="12" t="s">
        <v>86</v>
      </c>
      <c r="AW324" s="12" t="s">
        <v>31</v>
      </c>
      <c r="AX324" s="12" t="s">
        <v>74</v>
      </c>
      <c r="AY324" s="191" t="s">
        <v>164</v>
      </c>
    </row>
    <row r="325" spans="2:51" s="13" customFormat="1" ht="16.5" customHeight="1">
      <c r="B325" s="192"/>
      <c r="C325" s="193"/>
      <c r="D325" s="193"/>
      <c r="E325" s="194" t="s">
        <v>5</v>
      </c>
      <c r="F325" s="300" t="s">
        <v>178</v>
      </c>
      <c r="G325" s="301"/>
      <c r="H325" s="301"/>
      <c r="I325" s="301"/>
      <c r="J325" s="193"/>
      <c r="K325" s="195">
        <v>708.49400000000003</v>
      </c>
      <c r="L325" s="193"/>
      <c r="M325" s="193"/>
      <c r="N325" s="193"/>
      <c r="O325" s="193"/>
      <c r="P325" s="193"/>
      <c r="Q325" s="193"/>
      <c r="R325" s="196"/>
      <c r="T325" s="197"/>
      <c r="U325" s="193"/>
      <c r="V325" s="193"/>
      <c r="W325" s="193"/>
      <c r="X325" s="193"/>
      <c r="Y325" s="193"/>
      <c r="Z325" s="193"/>
      <c r="AA325" s="198"/>
      <c r="AT325" s="199" t="s">
        <v>172</v>
      </c>
      <c r="AU325" s="199" t="s">
        <v>86</v>
      </c>
      <c r="AV325" s="13" t="s">
        <v>179</v>
      </c>
      <c r="AW325" s="13" t="s">
        <v>31</v>
      </c>
      <c r="AX325" s="13" t="s">
        <v>74</v>
      </c>
      <c r="AY325" s="199" t="s">
        <v>164</v>
      </c>
    </row>
    <row r="326" spans="2:51" s="11" customFormat="1" ht="16.5" customHeight="1">
      <c r="B326" s="177"/>
      <c r="C326" s="178"/>
      <c r="D326" s="178"/>
      <c r="E326" s="179" t="s">
        <v>5</v>
      </c>
      <c r="F326" s="302" t="s">
        <v>330</v>
      </c>
      <c r="G326" s="303"/>
      <c r="H326" s="303"/>
      <c r="I326" s="303"/>
      <c r="J326" s="178"/>
      <c r="K326" s="179" t="s">
        <v>5</v>
      </c>
      <c r="L326" s="178"/>
      <c r="M326" s="178"/>
      <c r="N326" s="178"/>
      <c r="O326" s="178"/>
      <c r="P326" s="178"/>
      <c r="Q326" s="178"/>
      <c r="R326" s="180"/>
      <c r="T326" s="181"/>
      <c r="U326" s="178"/>
      <c r="V326" s="178"/>
      <c r="W326" s="178"/>
      <c r="X326" s="178"/>
      <c r="Y326" s="178"/>
      <c r="Z326" s="178"/>
      <c r="AA326" s="182"/>
      <c r="AT326" s="183" t="s">
        <v>172</v>
      </c>
      <c r="AU326" s="183" t="s">
        <v>86</v>
      </c>
      <c r="AV326" s="11" t="s">
        <v>81</v>
      </c>
      <c r="AW326" s="11" t="s">
        <v>31</v>
      </c>
      <c r="AX326" s="11" t="s">
        <v>74</v>
      </c>
      <c r="AY326" s="183" t="s">
        <v>164</v>
      </c>
    </row>
    <row r="327" spans="2:51" s="12" customFormat="1" ht="16.5" customHeight="1">
      <c r="B327" s="184"/>
      <c r="C327" s="185"/>
      <c r="D327" s="185"/>
      <c r="E327" s="186" t="s">
        <v>5</v>
      </c>
      <c r="F327" s="298" t="s">
        <v>331</v>
      </c>
      <c r="G327" s="299"/>
      <c r="H327" s="299"/>
      <c r="I327" s="299"/>
      <c r="J327" s="185"/>
      <c r="K327" s="187">
        <v>524.28800000000001</v>
      </c>
      <c r="L327" s="185"/>
      <c r="M327" s="185"/>
      <c r="N327" s="185"/>
      <c r="O327" s="185"/>
      <c r="P327" s="185"/>
      <c r="Q327" s="185"/>
      <c r="R327" s="188"/>
      <c r="T327" s="189"/>
      <c r="U327" s="185"/>
      <c r="V327" s="185"/>
      <c r="W327" s="185"/>
      <c r="X327" s="185"/>
      <c r="Y327" s="185"/>
      <c r="Z327" s="185"/>
      <c r="AA327" s="190"/>
      <c r="AT327" s="191" t="s">
        <v>172</v>
      </c>
      <c r="AU327" s="191" t="s">
        <v>86</v>
      </c>
      <c r="AV327" s="12" t="s">
        <v>86</v>
      </c>
      <c r="AW327" s="12" t="s">
        <v>31</v>
      </c>
      <c r="AX327" s="12" t="s">
        <v>74</v>
      </c>
      <c r="AY327" s="191" t="s">
        <v>164</v>
      </c>
    </row>
    <row r="328" spans="2:51" s="11" customFormat="1" ht="16.5" customHeight="1">
      <c r="B328" s="177"/>
      <c r="C328" s="178"/>
      <c r="D328" s="178"/>
      <c r="E328" s="179" t="s">
        <v>5</v>
      </c>
      <c r="F328" s="302" t="s">
        <v>182</v>
      </c>
      <c r="G328" s="303"/>
      <c r="H328" s="303"/>
      <c r="I328" s="303"/>
      <c r="J328" s="178"/>
      <c r="K328" s="179" t="s">
        <v>5</v>
      </c>
      <c r="L328" s="178"/>
      <c r="M328" s="178"/>
      <c r="N328" s="178"/>
      <c r="O328" s="178"/>
      <c r="P328" s="178"/>
      <c r="Q328" s="178"/>
      <c r="R328" s="180"/>
      <c r="T328" s="181"/>
      <c r="U328" s="178"/>
      <c r="V328" s="178"/>
      <c r="W328" s="178"/>
      <c r="X328" s="178"/>
      <c r="Y328" s="178"/>
      <c r="Z328" s="178"/>
      <c r="AA328" s="182"/>
      <c r="AT328" s="183" t="s">
        <v>172</v>
      </c>
      <c r="AU328" s="183" t="s">
        <v>86</v>
      </c>
      <c r="AV328" s="11" t="s">
        <v>81</v>
      </c>
      <c r="AW328" s="11" t="s">
        <v>31</v>
      </c>
      <c r="AX328" s="11" t="s">
        <v>74</v>
      </c>
      <c r="AY328" s="183" t="s">
        <v>164</v>
      </c>
    </row>
    <row r="329" spans="2:51" s="12" customFormat="1" ht="16.5" customHeight="1">
      <c r="B329" s="184"/>
      <c r="C329" s="185"/>
      <c r="D329" s="185"/>
      <c r="E329" s="186" t="s">
        <v>5</v>
      </c>
      <c r="F329" s="298" t="s">
        <v>332</v>
      </c>
      <c r="G329" s="299"/>
      <c r="H329" s="299"/>
      <c r="I329" s="299"/>
      <c r="J329" s="185"/>
      <c r="K329" s="187">
        <v>126.15300000000001</v>
      </c>
      <c r="L329" s="185"/>
      <c r="M329" s="185"/>
      <c r="N329" s="185"/>
      <c r="O329" s="185"/>
      <c r="P329" s="185"/>
      <c r="Q329" s="185"/>
      <c r="R329" s="188"/>
      <c r="T329" s="189"/>
      <c r="U329" s="185"/>
      <c r="V329" s="185"/>
      <c r="W329" s="185"/>
      <c r="X329" s="185"/>
      <c r="Y329" s="185"/>
      <c r="Z329" s="185"/>
      <c r="AA329" s="190"/>
      <c r="AT329" s="191" t="s">
        <v>172</v>
      </c>
      <c r="AU329" s="191" t="s">
        <v>86</v>
      </c>
      <c r="AV329" s="12" t="s">
        <v>86</v>
      </c>
      <c r="AW329" s="12" t="s">
        <v>31</v>
      </c>
      <c r="AX329" s="12" t="s">
        <v>74</v>
      </c>
      <c r="AY329" s="191" t="s">
        <v>164</v>
      </c>
    </row>
    <row r="330" spans="2:51" s="12" customFormat="1" ht="16.5" customHeight="1">
      <c r="B330" s="184"/>
      <c r="C330" s="185"/>
      <c r="D330" s="185"/>
      <c r="E330" s="186" t="s">
        <v>5</v>
      </c>
      <c r="F330" s="298" t="s">
        <v>333</v>
      </c>
      <c r="G330" s="299"/>
      <c r="H330" s="299"/>
      <c r="I330" s="299"/>
      <c r="J330" s="185"/>
      <c r="K330" s="187">
        <v>108.544</v>
      </c>
      <c r="L330" s="185"/>
      <c r="M330" s="185"/>
      <c r="N330" s="185"/>
      <c r="O330" s="185"/>
      <c r="P330" s="185"/>
      <c r="Q330" s="185"/>
      <c r="R330" s="188"/>
      <c r="T330" s="189"/>
      <c r="U330" s="185"/>
      <c r="V330" s="185"/>
      <c r="W330" s="185"/>
      <c r="X330" s="185"/>
      <c r="Y330" s="185"/>
      <c r="Z330" s="185"/>
      <c r="AA330" s="190"/>
      <c r="AT330" s="191" t="s">
        <v>172</v>
      </c>
      <c r="AU330" s="191" t="s">
        <v>86</v>
      </c>
      <c r="AV330" s="12" t="s">
        <v>86</v>
      </c>
      <c r="AW330" s="12" t="s">
        <v>31</v>
      </c>
      <c r="AX330" s="12" t="s">
        <v>74</v>
      </c>
      <c r="AY330" s="191" t="s">
        <v>164</v>
      </c>
    </row>
    <row r="331" spans="2:51" s="12" customFormat="1" ht="16.5" customHeight="1">
      <c r="B331" s="184"/>
      <c r="C331" s="185"/>
      <c r="D331" s="185"/>
      <c r="E331" s="186" t="s">
        <v>5</v>
      </c>
      <c r="F331" s="298" t="s">
        <v>334</v>
      </c>
      <c r="G331" s="299"/>
      <c r="H331" s="299"/>
      <c r="I331" s="299"/>
      <c r="J331" s="185"/>
      <c r="K331" s="187">
        <v>198.24600000000001</v>
      </c>
      <c r="L331" s="185"/>
      <c r="M331" s="185"/>
      <c r="N331" s="185"/>
      <c r="O331" s="185"/>
      <c r="P331" s="185"/>
      <c r="Q331" s="185"/>
      <c r="R331" s="188"/>
      <c r="T331" s="189"/>
      <c r="U331" s="185"/>
      <c r="V331" s="185"/>
      <c r="W331" s="185"/>
      <c r="X331" s="185"/>
      <c r="Y331" s="185"/>
      <c r="Z331" s="185"/>
      <c r="AA331" s="190"/>
      <c r="AT331" s="191" t="s">
        <v>172</v>
      </c>
      <c r="AU331" s="191" t="s">
        <v>86</v>
      </c>
      <c r="AV331" s="12" t="s">
        <v>86</v>
      </c>
      <c r="AW331" s="12" t="s">
        <v>31</v>
      </c>
      <c r="AX331" s="12" t="s">
        <v>74</v>
      </c>
      <c r="AY331" s="191" t="s">
        <v>164</v>
      </c>
    </row>
    <row r="332" spans="2:51" s="12" customFormat="1" ht="16.5" customHeight="1">
      <c r="B332" s="184"/>
      <c r="C332" s="185"/>
      <c r="D332" s="185"/>
      <c r="E332" s="186" t="s">
        <v>5</v>
      </c>
      <c r="F332" s="298" t="s">
        <v>335</v>
      </c>
      <c r="G332" s="299"/>
      <c r="H332" s="299"/>
      <c r="I332" s="299"/>
      <c r="J332" s="185"/>
      <c r="K332" s="187">
        <v>119.04</v>
      </c>
      <c r="L332" s="185"/>
      <c r="M332" s="185"/>
      <c r="N332" s="185"/>
      <c r="O332" s="185"/>
      <c r="P332" s="185"/>
      <c r="Q332" s="185"/>
      <c r="R332" s="188"/>
      <c r="T332" s="189"/>
      <c r="U332" s="185"/>
      <c r="V332" s="185"/>
      <c r="W332" s="185"/>
      <c r="X332" s="185"/>
      <c r="Y332" s="185"/>
      <c r="Z332" s="185"/>
      <c r="AA332" s="190"/>
      <c r="AT332" s="191" t="s">
        <v>172</v>
      </c>
      <c r="AU332" s="191" t="s">
        <v>86</v>
      </c>
      <c r="AV332" s="12" t="s">
        <v>86</v>
      </c>
      <c r="AW332" s="12" t="s">
        <v>31</v>
      </c>
      <c r="AX332" s="12" t="s">
        <v>74</v>
      </c>
      <c r="AY332" s="191" t="s">
        <v>164</v>
      </c>
    </row>
    <row r="333" spans="2:51" s="12" customFormat="1" ht="16.5" customHeight="1">
      <c r="B333" s="184"/>
      <c r="C333" s="185"/>
      <c r="D333" s="185"/>
      <c r="E333" s="186" t="s">
        <v>5</v>
      </c>
      <c r="F333" s="298" t="s">
        <v>336</v>
      </c>
      <c r="G333" s="299"/>
      <c r="H333" s="299"/>
      <c r="I333" s="299"/>
      <c r="J333" s="185"/>
      <c r="K333" s="187">
        <v>70.432000000000002</v>
      </c>
      <c r="L333" s="185"/>
      <c r="M333" s="185"/>
      <c r="N333" s="185"/>
      <c r="O333" s="185"/>
      <c r="P333" s="185"/>
      <c r="Q333" s="185"/>
      <c r="R333" s="188"/>
      <c r="T333" s="189"/>
      <c r="U333" s="185"/>
      <c r="V333" s="185"/>
      <c r="W333" s="185"/>
      <c r="X333" s="185"/>
      <c r="Y333" s="185"/>
      <c r="Z333" s="185"/>
      <c r="AA333" s="190"/>
      <c r="AT333" s="191" t="s">
        <v>172</v>
      </c>
      <c r="AU333" s="191" t="s">
        <v>86</v>
      </c>
      <c r="AV333" s="12" t="s">
        <v>86</v>
      </c>
      <c r="AW333" s="12" t="s">
        <v>31</v>
      </c>
      <c r="AX333" s="12" t="s">
        <v>74</v>
      </c>
      <c r="AY333" s="191" t="s">
        <v>164</v>
      </c>
    </row>
    <row r="334" spans="2:51" s="12" customFormat="1" ht="16.5" customHeight="1">
      <c r="B334" s="184"/>
      <c r="C334" s="185"/>
      <c r="D334" s="185"/>
      <c r="E334" s="186" t="s">
        <v>5</v>
      </c>
      <c r="F334" s="298" t="s">
        <v>337</v>
      </c>
      <c r="G334" s="299"/>
      <c r="H334" s="299"/>
      <c r="I334" s="299"/>
      <c r="J334" s="185"/>
      <c r="K334" s="187">
        <v>219.136</v>
      </c>
      <c r="L334" s="185"/>
      <c r="M334" s="185"/>
      <c r="N334" s="185"/>
      <c r="O334" s="185"/>
      <c r="P334" s="185"/>
      <c r="Q334" s="185"/>
      <c r="R334" s="188"/>
      <c r="T334" s="189"/>
      <c r="U334" s="185"/>
      <c r="V334" s="185"/>
      <c r="W334" s="185"/>
      <c r="X334" s="185"/>
      <c r="Y334" s="185"/>
      <c r="Z334" s="185"/>
      <c r="AA334" s="190"/>
      <c r="AT334" s="191" t="s">
        <v>172</v>
      </c>
      <c r="AU334" s="191" t="s">
        <v>86</v>
      </c>
      <c r="AV334" s="12" t="s">
        <v>86</v>
      </c>
      <c r="AW334" s="12" t="s">
        <v>31</v>
      </c>
      <c r="AX334" s="12" t="s">
        <v>74</v>
      </c>
      <c r="AY334" s="191" t="s">
        <v>164</v>
      </c>
    </row>
    <row r="335" spans="2:51" s="13" customFormat="1" ht="16.5" customHeight="1">
      <c r="B335" s="192"/>
      <c r="C335" s="193"/>
      <c r="D335" s="193"/>
      <c r="E335" s="194" t="s">
        <v>5</v>
      </c>
      <c r="F335" s="300" t="s">
        <v>178</v>
      </c>
      <c r="G335" s="301"/>
      <c r="H335" s="301"/>
      <c r="I335" s="301"/>
      <c r="J335" s="193"/>
      <c r="K335" s="195">
        <v>1365.8389999999999</v>
      </c>
      <c r="L335" s="193"/>
      <c r="M335" s="193"/>
      <c r="N335" s="193"/>
      <c r="O335" s="193"/>
      <c r="P335" s="193"/>
      <c r="Q335" s="193"/>
      <c r="R335" s="196"/>
      <c r="T335" s="197"/>
      <c r="U335" s="193"/>
      <c r="V335" s="193"/>
      <c r="W335" s="193"/>
      <c r="X335" s="193"/>
      <c r="Y335" s="193"/>
      <c r="Z335" s="193"/>
      <c r="AA335" s="198"/>
      <c r="AT335" s="199" t="s">
        <v>172</v>
      </c>
      <c r="AU335" s="199" t="s">
        <v>86</v>
      </c>
      <c r="AV335" s="13" t="s">
        <v>179</v>
      </c>
      <c r="AW335" s="13" t="s">
        <v>31</v>
      </c>
      <c r="AX335" s="13" t="s">
        <v>74</v>
      </c>
      <c r="AY335" s="199" t="s">
        <v>164</v>
      </c>
    </row>
    <row r="336" spans="2:51" s="14" customFormat="1" ht="16.5" customHeight="1">
      <c r="B336" s="200"/>
      <c r="C336" s="201"/>
      <c r="D336" s="201"/>
      <c r="E336" s="202" t="s">
        <v>5</v>
      </c>
      <c r="F336" s="304" t="s">
        <v>191</v>
      </c>
      <c r="G336" s="305"/>
      <c r="H336" s="305"/>
      <c r="I336" s="305"/>
      <c r="J336" s="201"/>
      <c r="K336" s="203">
        <v>2074.3330000000001</v>
      </c>
      <c r="L336" s="201"/>
      <c r="M336" s="201"/>
      <c r="N336" s="201"/>
      <c r="O336" s="201"/>
      <c r="P336" s="201"/>
      <c r="Q336" s="201"/>
      <c r="R336" s="204"/>
      <c r="T336" s="205"/>
      <c r="U336" s="201"/>
      <c r="V336" s="201"/>
      <c r="W336" s="201"/>
      <c r="X336" s="201"/>
      <c r="Y336" s="201"/>
      <c r="Z336" s="201"/>
      <c r="AA336" s="206"/>
      <c r="AT336" s="207" t="s">
        <v>172</v>
      </c>
      <c r="AU336" s="207" t="s">
        <v>86</v>
      </c>
      <c r="AV336" s="14" t="s">
        <v>169</v>
      </c>
      <c r="AW336" s="14" t="s">
        <v>31</v>
      </c>
      <c r="AX336" s="14" t="s">
        <v>81</v>
      </c>
      <c r="AY336" s="207" t="s">
        <v>164</v>
      </c>
    </row>
    <row r="337" spans="2:65" s="1" customFormat="1" ht="51" customHeight="1">
      <c r="B337" s="141"/>
      <c r="C337" s="170" t="s">
        <v>338</v>
      </c>
      <c r="D337" s="170" t="s">
        <v>165</v>
      </c>
      <c r="E337" s="171" t="s">
        <v>339</v>
      </c>
      <c r="F337" s="289" t="s">
        <v>340</v>
      </c>
      <c r="G337" s="289"/>
      <c r="H337" s="289"/>
      <c r="I337" s="289"/>
      <c r="J337" s="172" t="s">
        <v>168</v>
      </c>
      <c r="K337" s="173">
        <v>8297.3320000000003</v>
      </c>
      <c r="L337" s="290"/>
      <c r="M337" s="290"/>
      <c r="N337" s="291"/>
      <c r="O337" s="291"/>
      <c r="P337" s="291"/>
      <c r="Q337" s="291"/>
      <c r="R337" s="144"/>
      <c r="T337" s="174" t="s">
        <v>5</v>
      </c>
      <c r="U337" s="48" t="s">
        <v>41</v>
      </c>
      <c r="V337" s="40"/>
      <c r="W337" s="175">
        <f>V337*K337</f>
        <v>0</v>
      </c>
      <c r="X337" s="175">
        <v>0</v>
      </c>
      <c r="Y337" s="175">
        <f>X337*K337</f>
        <v>0</v>
      </c>
      <c r="Z337" s="175">
        <v>0</v>
      </c>
      <c r="AA337" s="176">
        <f>Z337*K337</f>
        <v>0</v>
      </c>
      <c r="AR337" s="23" t="s">
        <v>169</v>
      </c>
      <c r="AT337" s="23" t="s">
        <v>165</v>
      </c>
      <c r="AU337" s="23" t="s">
        <v>86</v>
      </c>
      <c r="AY337" s="23" t="s">
        <v>164</v>
      </c>
      <c r="BE337" s="118">
        <f>IF(U337="základná",N337,0)</f>
        <v>0</v>
      </c>
      <c r="BF337" s="118">
        <f>IF(U337="znížená",N337,0)</f>
        <v>0</v>
      </c>
      <c r="BG337" s="118">
        <f>IF(U337="zákl. prenesená",N337,0)</f>
        <v>0</v>
      </c>
      <c r="BH337" s="118">
        <f>IF(U337="zníž. prenesená",N337,0)</f>
        <v>0</v>
      </c>
      <c r="BI337" s="118">
        <f>IF(U337="nulová",N337,0)</f>
        <v>0</v>
      </c>
      <c r="BJ337" s="23" t="s">
        <v>86</v>
      </c>
      <c r="BK337" s="118">
        <f>ROUND(L337*K337,2)</f>
        <v>0</v>
      </c>
      <c r="BL337" s="23" t="s">
        <v>169</v>
      </c>
      <c r="BM337" s="23" t="s">
        <v>341</v>
      </c>
    </row>
    <row r="338" spans="2:65" s="11" customFormat="1" ht="16.5" customHeight="1">
      <c r="B338" s="177"/>
      <c r="C338" s="178"/>
      <c r="D338" s="178"/>
      <c r="E338" s="179" t="s">
        <v>5</v>
      </c>
      <c r="F338" s="292" t="s">
        <v>342</v>
      </c>
      <c r="G338" s="293"/>
      <c r="H338" s="293"/>
      <c r="I338" s="293"/>
      <c r="J338" s="178"/>
      <c r="K338" s="179" t="s">
        <v>5</v>
      </c>
      <c r="L338" s="178"/>
      <c r="M338" s="178"/>
      <c r="N338" s="178"/>
      <c r="O338" s="178"/>
      <c r="P338" s="178"/>
      <c r="Q338" s="178"/>
      <c r="R338" s="180"/>
      <c r="T338" s="181"/>
      <c r="U338" s="178"/>
      <c r="V338" s="178"/>
      <c r="W338" s="178"/>
      <c r="X338" s="178"/>
      <c r="Y338" s="178"/>
      <c r="Z338" s="178"/>
      <c r="AA338" s="182"/>
      <c r="AT338" s="183" t="s">
        <v>172</v>
      </c>
      <c r="AU338" s="183" t="s">
        <v>86</v>
      </c>
      <c r="AV338" s="11" t="s">
        <v>81</v>
      </c>
      <c r="AW338" s="11" t="s">
        <v>31</v>
      </c>
      <c r="AX338" s="11" t="s">
        <v>74</v>
      </c>
      <c r="AY338" s="183" t="s">
        <v>164</v>
      </c>
    </row>
    <row r="339" spans="2:65" s="12" customFormat="1" ht="16.5" customHeight="1">
      <c r="B339" s="184"/>
      <c r="C339" s="185"/>
      <c r="D339" s="185"/>
      <c r="E339" s="186" t="s">
        <v>5</v>
      </c>
      <c r="F339" s="298" t="s">
        <v>343</v>
      </c>
      <c r="G339" s="299"/>
      <c r="H339" s="299"/>
      <c r="I339" s="299"/>
      <c r="J339" s="185"/>
      <c r="K339" s="187">
        <v>8297.3320000000003</v>
      </c>
      <c r="L339" s="185"/>
      <c r="M339" s="185"/>
      <c r="N339" s="185"/>
      <c r="O339" s="185"/>
      <c r="P339" s="185"/>
      <c r="Q339" s="185"/>
      <c r="R339" s="188"/>
      <c r="T339" s="189"/>
      <c r="U339" s="185"/>
      <c r="V339" s="185"/>
      <c r="W339" s="185"/>
      <c r="X339" s="185"/>
      <c r="Y339" s="185"/>
      <c r="Z339" s="185"/>
      <c r="AA339" s="190"/>
      <c r="AT339" s="191" t="s">
        <v>172</v>
      </c>
      <c r="AU339" s="191" t="s">
        <v>86</v>
      </c>
      <c r="AV339" s="12" t="s">
        <v>86</v>
      </c>
      <c r="AW339" s="12" t="s">
        <v>31</v>
      </c>
      <c r="AX339" s="12" t="s">
        <v>74</v>
      </c>
      <c r="AY339" s="191" t="s">
        <v>164</v>
      </c>
    </row>
    <row r="340" spans="2:65" s="14" customFormat="1" ht="16.5" customHeight="1">
      <c r="B340" s="200"/>
      <c r="C340" s="201"/>
      <c r="D340" s="201"/>
      <c r="E340" s="202" t="s">
        <v>5</v>
      </c>
      <c r="F340" s="304" t="s">
        <v>191</v>
      </c>
      <c r="G340" s="305"/>
      <c r="H340" s="305"/>
      <c r="I340" s="305"/>
      <c r="J340" s="201"/>
      <c r="K340" s="203">
        <v>8297.3320000000003</v>
      </c>
      <c r="L340" s="201"/>
      <c r="M340" s="201"/>
      <c r="N340" s="201"/>
      <c r="O340" s="201"/>
      <c r="P340" s="201"/>
      <c r="Q340" s="201"/>
      <c r="R340" s="204"/>
      <c r="T340" s="205"/>
      <c r="U340" s="201"/>
      <c r="V340" s="201"/>
      <c r="W340" s="201"/>
      <c r="X340" s="201"/>
      <c r="Y340" s="201"/>
      <c r="Z340" s="201"/>
      <c r="AA340" s="206"/>
      <c r="AT340" s="207" t="s">
        <v>172</v>
      </c>
      <c r="AU340" s="207" t="s">
        <v>86</v>
      </c>
      <c r="AV340" s="14" t="s">
        <v>169</v>
      </c>
      <c r="AW340" s="14" t="s">
        <v>31</v>
      </c>
      <c r="AX340" s="14" t="s">
        <v>81</v>
      </c>
      <c r="AY340" s="207" t="s">
        <v>164</v>
      </c>
    </row>
    <row r="341" spans="2:65" s="1" customFormat="1" ht="38.25" customHeight="1">
      <c r="B341" s="141"/>
      <c r="C341" s="170" t="s">
        <v>344</v>
      </c>
      <c r="D341" s="170" t="s">
        <v>165</v>
      </c>
      <c r="E341" s="171" t="s">
        <v>345</v>
      </c>
      <c r="F341" s="289" t="s">
        <v>346</v>
      </c>
      <c r="G341" s="289"/>
      <c r="H341" s="289"/>
      <c r="I341" s="289"/>
      <c r="J341" s="172" t="s">
        <v>168</v>
      </c>
      <c r="K341" s="173">
        <v>2074.3330000000001</v>
      </c>
      <c r="L341" s="290"/>
      <c r="M341" s="290"/>
      <c r="N341" s="291"/>
      <c r="O341" s="291"/>
      <c r="P341" s="291"/>
      <c r="Q341" s="291"/>
      <c r="R341" s="144"/>
      <c r="T341" s="174" t="s">
        <v>5</v>
      </c>
      <c r="U341" s="48" t="s">
        <v>41</v>
      </c>
      <c r="V341" s="40"/>
      <c r="W341" s="175">
        <f>V341*K341</f>
        <v>0</v>
      </c>
      <c r="X341" s="175">
        <v>2.3990000000000001E-2</v>
      </c>
      <c r="Y341" s="175">
        <f>X341*K341</f>
        <v>49.763248670000003</v>
      </c>
      <c r="Z341" s="175">
        <v>0</v>
      </c>
      <c r="AA341" s="176">
        <f>Z341*K341</f>
        <v>0</v>
      </c>
      <c r="AR341" s="23" t="s">
        <v>169</v>
      </c>
      <c r="AT341" s="23" t="s">
        <v>165</v>
      </c>
      <c r="AU341" s="23" t="s">
        <v>86</v>
      </c>
      <c r="AY341" s="23" t="s">
        <v>164</v>
      </c>
      <c r="BE341" s="118">
        <f>IF(U341="základná",N341,0)</f>
        <v>0</v>
      </c>
      <c r="BF341" s="118">
        <f>IF(U341="znížená",N341,0)</f>
        <v>0</v>
      </c>
      <c r="BG341" s="118">
        <f>IF(U341="zákl. prenesená",N341,0)</f>
        <v>0</v>
      </c>
      <c r="BH341" s="118">
        <f>IF(U341="zníž. prenesená",N341,0)</f>
        <v>0</v>
      </c>
      <c r="BI341" s="118">
        <f>IF(U341="nulová",N341,0)</f>
        <v>0</v>
      </c>
      <c r="BJ341" s="23" t="s">
        <v>86</v>
      </c>
      <c r="BK341" s="118">
        <f>ROUND(L341*K341,2)</f>
        <v>0</v>
      </c>
      <c r="BL341" s="23" t="s">
        <v>169</v>
      </c>
      <c r="BM341" s="23" t="s">
        <v>347</v>
      </c>
    </row>
    <row r="342" spans="2:65" s="11" customFormat="1" ht="16.5" customHeight="1">
      <c r="B342" s="177"/>
      <c r="C342" s="178"/>
      <c r="D342" s="178"/>
      <c r="E342" s="179" t="s">
        <v>5</v>
      </c>
      <c r="F342" s="292" t="s">
        <v>171</v>
      </c>
      <c r="G342" s="293"/>
      <c r="H342" s="293"/>
      <c r="I342" s="293"/>
      <c r="J342" s="178"/>
      <c r="K342" s="179" t="s">
        <v>5</v>
      </c>
      <c r="L342" s="178"/>
      <c r="M342" s="178"/>
      <c r="N342" s="178"/>
      <c r="O342" s="178"/>
      <c r="P342" s="178"/>
      <c r="Q342" s="178"/>
      <c r="R342" s="180"/>
      <c r="T342" s="181"/>
      <c r="U342" s="178"/>
      <c r="V342" s="178"/>
      <c r="W342" s="178"/>
      <c r="X342" s="178"/>
      <c r="Y342" s="178"/>
      <c r="Z342" s="178"/>
      <c r="AA342" s="182"/>
      <c r="AT342" s="183" t="s">
        <v>172</v>
      </c>
      <c r="AU342" s="183" t="s">
        <v>86</v>
      </c>
      <c r="AV342" s="11" t="s">
        <v>81</v>
      </c>
      <c r="AW342" s="11" t="s">
        <v>31</v>
      </c>
      <c r="AX342" s="11" t="s">
        <v>74</v>
      </c>
      <c r="AY342" s="183" t="s">
        <v>164</v>
      </c>
    </row>
    <row r="343" spans="2:65" s="12" customFormat="1" ht="16.5" customHeight="1">
      <c r="B343" s="184"/>
      <c r="C343" s="185"/>
      <c r="D343" s="185"/>
      <c r="E343" s="186" t="s">
        <v>5</v>
      </c>
      <c r="F343" s="298" t="s">
        <v>327</v>
      </c>
      <c r="G343" s="299"/>
      <c r="H343" s="299"/>
      <c r="I343" s="299"/>
      <c r="J343" s="185"/>
      <c r="K343" s="187">
        <v>343.04</v>
      </c>
      <c r="L343" s="185"/>
      <c r="M343" s="185"/>
      <c r="N343" s="185"/>
      <c r="O343" s="185"/>
      <c r="P343" s="185"/>
      <c r="Q343" s="185"/>
      <c r="R343" s="188"/>
      <c r="T343" s="189"/>
      <c r="U343" s="185"/>
      <c r="V343" s="185"/>
      <c r="W343" s="185"/>
      <c r="X343" s="185"/>
      <c r="Y343" s="185"/>
      <c r="Z343" s="185"/>
      <c r="AA343" s="190"/>
      <c r="AT343" s="191" t="s">
        <v>172</v>
      </c>
      <c r="AU343" s="191" t="s">
        <v>86</v>
      </c>
      <c r="AV343" s="12" t="s">
        <v>86</v>
      </c>
      <c r="AW343" s="12" t="s">
        <v>31</v>
      </c>
      <c r="AX343" s="12" t="s">
        <v>74</v>
      </c>
      <c r="AY343" s="191" t="s">
        <v>164</v>
      </c>
    </row>
    <row r="344" spans="2:65" s="12" customFormat="1" ht="16.5" customHeight="1">
      <c r="B344" s="184"/>
      <c r="C344" s="185"/>
      <c r="D344" s="185"/>
      <c r="E344" s="186" t="s">
        <v>5</v>
      </c>
      <c r="F344" s="298" t="s">
        <v>328</v>
      </c>
      <c r="G344" s="299"/>
      <c r="H344" s="299"/>
      <c r="I344" s="299"/>
      <c r="J344" s="185"/>
      <c r="K344" s="187">
        <v>129.244</v>
      </c>
      <c r="L344" s="185"/>
      <c r="M344" s="185"/>
      <c r="N344" s="185"/>
      <c r="O344" s="185"/>
      <c r="P344" s="185"/>
      <c r="Q344" s="185"/>
      <c r="R344" s="188"/>
      <c r="T344" s="189"/>
      <c r="U344" s="185"/>
      <c r="V344" s="185"/>
      <c r="W344" s="185"/>
      <c r="X344" s="185"/>
      <c r="Y344" s="185"/>
      <c r="Z344" s="185"/>
      <c r="AA344" s="190"/>
      <c r="AT344" s="191" t="s">
        <v>172</v>
      </c>
      <c r="AU344" s="191" t="s">
        <v>86</v>
      </c>
      <c r="AV344" s="12" t="s">
        <v>86</v>
      </c>
      <c r="AW344" s="12" t="s">
        <v>31</v>
      </c>
      <c r="AX344" s="12" t="s">
        <v>74</v>
      </c>
      <c r="AY344" s="191" t="s">
        <v>164</v>
      </c>
    </row>
    <row r="345" spans="2:65" s="12" customFormat="1" ht="16.5" customHeight="1">
      <c r="B345" s="184"/>
      <c r="C345" s="185"/>
      <c r="D345" s="185"/>
      <c r="E345" s="186" t="s">
        <v>5</v>
      </c>
      <c r="F345" s="298" t="s">
        <v>329</v>
      </c>
      <c r="G345" s="299"/>
      <c r="H345" s="299"/>
      <c r="I345" s="299"/>
      <c r="J345" s="185"/>
      <c r="K345" s="187">
        <v>236.21</v>
      </c>
      <c r="L345" s="185"/>
      <c r="M345" s="185"/>
      <c r="N345" s="185"/>
      <c r="O345" s="185"/>
      <c r="P345" s="185"/>
      <c r="Q345" s="185"/>
      <c r="R345" s="188"/>
      <c r="T345" s="189"/>
      <c r="U345" s="185"/>
      <c r="V345" s="185"/>
      <c r="W345" s="185"/>
      <c r="X345" s="185"/>
      <c r="Y345" s="185"/>
      <c r="Z345" s="185"/>
      <c r="AA345" s="190"/>
      <c r="AT345" s="191" t="s">
        <v>172</v>
      </c>
      <c r="AU345" s="191" t="s">
        <v>86</v>
      </c>
      <c r="AV345" s="12" t="s">
        <v>86</v>
      </c>
      <c r="AW345" s="12" t="s">
        <v>31</v>
      </c>
      <c r="AX345" s="12" t="s">
        <v>74</v>
      </c>
      <c r="AY345" s="191" t="s">
        <v>164</v>
      </c>
    </row>
    <row r="346" spans="2:65" s="13" customFormat="1" ht="16.5" customHeight="1">
      <c r="B346" s="192"/>
      <c r="C346" s="193"/>
      <c r="D346" s="193"/>
      <c r="E346" s="194" t="s">
        <v>5</v>
      </c>
      <c r="F346" s="300" t="s">
        <v>178</v>
      </c>
      <c r="G346" s="301"/>
      <c r="H346" s="301"/>
      <c r="I346" s="301"/>
      <c r="J346" s="193"/>
      <c r="K346" s="195">
        <v>708.49400000000003</v>
      </c>
      <c r="L346" s="193"/>
      <c r="M346" s="193"/>
      <c r="N346" s="193"/>
      <c r="O346" s="193"/>
      <c r="P346" s="193"/>
      <c r="Q346" s="193"/>
      <c r="R346" s="196"/>
      <c r="T346" s="197"/>
      <c r="U346" s="193"/>
      <c r="V346" s="193"/>
      <c r="W346" s="193"/>
      <c r="X346" s="193"/>
      <c r="Y346" s="193"/>
      <c r="Z346" s="193"/>
      <c r="AA346" s="198"/>
      <c r="AT346" s="199" t="s">
        <v>172</v>
      </c>
      <c r="AU346" s="199" t="s">
        <v>86</v>
      </c>
      <c r="AV346" s="13" t="s">
        <v>179</v>
      </c>
      <c r="AW346" s="13" t="s">
        <v>31</v>
      </c>
      <c r="AX346" s="13" t="s">
        <v>74</v>
      </c>
      <c r="AY346" s="199" t="s">
        <v>164</v>
      </c>
    </row>
    <row r="347" spans="2:65" s="11" customFormat="1" ht="16.5" customHeight="1">
      <c r="B347" s="177"/>
      <c r="C347" s="178"/>
      <c r="D347" s="178"/>
      <c r="E347" s="179" t="s">
        <v>5</v>
      </c>
      <c r="F347" s="302" t="s">
        <v>330</v>
      </c>
      <c r="G347" s="303"/>
      <c r="H347" s="303"/>
      <c r="I347" s="303"/>
      <c r="J347" s="178"/>
      <c r="K347" s="179" t="s">
        <v>5</v>
      </c>
      <c r="L347" s="178"/>
      <c r="M347" s="178"/>
      <c r="N347" s="178"/>
      <c r="O347" s="178"/>
      <c r="P347" s="178"/>
      <c r="Q347" s="178"/>
      <c r="R347" s="180"/>
      <c r="T347" s="181"/>
      <c r="U347" s="178"/>
      <c r="V347" s="178"/>
      <c r="W347" s="178"/>
      <c r="X347" s="178"/>
      <c r="Y347" s="178"/>
      <c r="Z347" s="178"/>
      <c r="AA347" s="182"/>
      <c r="AT347" s="183" t="s">
        <v>172</v>
      </c>
      <c r="AU347" s="183" t="s">
        <v>86</v>
      </c>
      <c r="AV347" s="11" t="s">
        <v>81</v>
      </c>
      <c r="AW347" s="11" t="s">
        <v>31</v>
      </c>
      <c r="AX347" s="11" t="s">
        <v>74</v>
      </c>
      <c r="AY347" s="183" t="s">
        <v>164</v>
      </c>
    </row>
    <row r="348" spans="2:65" s="12" customFormat="1" ht="16.5" customHeight="1">
      <c r="B348" s="184"/>
      <c r="C348" s="185"/>
      <c r="D348" s="185"/>
      <c r="E348" s="186" t="s">
        <v>5</v>
      </c>
      <c r="F348" s="298" t="s">
        <v>331</v>
      </c>
      <c r="G348" s="299"/>
      <c r="H348" s="299"/>
      <c r="I348" s="299"/>
      <c r="J348" s="185"/>
      <c r="K348" s="187">
        <v>524.28800000000001</v>
      </c>
      <c r="L348" s="185"/>
      <c r="M348" s="185"/>
      <c r="N348" s="185"/>
      <c r="O348" s="185"/>
      <c r="P348" s="185"/>
      <c r="Q348" s="185"/>
      <c r="R348" s="188"/>
      <c r="T348" s="189"/>
      <c r="U348" s="185"/>
      <c r="V348" s="185"/>
      <c r="W348" s="185"/>
      <c r="X348" s="185"/>
      <c r="Y348" s="185"/>
      <c r="Z348" s="185"/>
      <c r="AA348" s="190"/>
      <c r="AT348" s="191" t="s">
        <v>172</v>
      </c>
      <c r="AU348" s="191" t="s">
        <v>86</v>
      </c>
      <c r="AV348" s="12" t="s">
        <v>86</v>
      </c>
      <c r="AW348" s="12" t="s">
        <v>31</v>
      </c>
      <c r="AX348" s="12" t="s">
        <v>74</v>
      </c>
      <c r="AY348" s="191" t="s">
        <v>164</v>
      </c>
    </row>
    <row r="349" spans="2:65" s="11" customFormat="1" ht="16.5" customHeight="1">
      <c r="B349" s="177"/>
      <c r="C349" s="178"/>
      <c r="D349" s="178"/>
      <c r="E349" s="179" t="s">
        <v>5</v>
      </c>
      <c r="F349" s="302" t="s">
        <v>182</v>
      </c>
      <c r="G349" s="303"/>
      <c r="H349" s="303"/>
      <c r="I349" s="303"/>
      <c r="J349" s="178"/>
      <c r="K349" s="179" t="s">
        <v>5</v>
      </c>
      <c r="L349" s="178"/>
      <c r="M349" s="178"/>
      <c r="N349" s="178"/>
      <c r="O349" s="178"/>
      <c r="P349" s="178"/>
      <c r="Q349" s="178"/>
      <c r="R349" s="180"/>
      <c r="T349" s="181"/>
      <c r="U349" s="178"/>
      <c r="V349" s="178"/>
      <c r="W349" s="178"/>
      <c r="X349" s="178"/>
      <c r="Y349" s="178"/>
      <c r="Z349" s="178"/>
      <c r="AA349" s="182"/>
      <c r="AT349" s="183" t="s">
        <v>172</v>
      </c>
      <c r="AU349" s="183" t="s">
        <v>86</v>
      </c>
      <c r="AV349" s="11" t="s">
        <v>81</v>
      </c>
      <c r="AW349" s="11" t="s">
        <v>31</v>
      </c>
      <c r="AX349" s="11" t="s">
        <v>74</v>
      </c>
      <c r="AY349" s="183" t="s">
        <v>164</v>
      </c>
    </row>
    <row r="350" spans="2:65" s="12" customFormat="1" ht="16.5" customHeight="1">
      <c r="B350" s="184"/>
      <c r="C350" s="185"/>
      <c r="D350" s="185"/>
      <c r="E350" s="186" t="s">
        <v>5</v>
      </c>
      <c r="F350" s="298" t="s">
        <v>332</v>
      </c>
      <c r="G350" s="299"/>
      <c r="H350" s="299"/>
      <c r="I350" s="299"/>
      <c r="J350" s="185"/>
      <c r="K350" s="187">
        <v>126.15300000000001</v>
      </c>
      <c r="L350" s="185"/>
      <c r="M350" s="185"/>
      <c r="N350" s="185"/>
      <c r="O350" s="185"/>
      <c r="P350" s="185"/>
      <c r="Q350" s="185"/>
      <c r="R350" s="188"/>
      <c r="T350" s="189"/>
      <c r="U350" s="185"/>
      <c r="V350" s="185"/>
      <c r="W350" s="185"/>
      <c r="X350" s="185"/>
      <c r="Y350" s="185"/>
      <c r="Z350" s="185"/>
      <c r="AA350" s="190"/>
      <c r="AT350" s="191" t="s">
        <v>172</v>
      </c>
      <c r="AU350" s="191" t="s">
        <v>86</v>
      </c>
      <c r="AV350" s="12" t="s">
        <v>86</v>
      </c>
      <c r="AW350" s="12" t="s">
        <v>31</v>
      </c>
      <c r="AX350" s="12" t="s">
        <v>74</v>
      </c>
      <c r="AY350" s="191" t="s">
        <v>164</v>
      </c>
    </row>
    <row r="351" spans="2:65" s="12" customFormat="1" ht="16.5" customHeight="1">
      <c r="B351" s="184"/>
      <c r="C351" s="185"/>
      <c r="D351" s="185"/>
      <c r="E351" s="186" t="s">
        <v>5</v>
      </c>
      <c r="F351" s="298" t="s">
        <v>333</v>
      </c>
      <c r="G351" s="299"/>
      <c r="H351" s="299"/>
      <c r="I351" s="299"/>
      <c r="J351" s="185"/>
      <c r="K351" s="187">
        <v>108.544</v>
      </c>
      <c r="L351" s="185"/>
      <c r="M351" s="185"/>
      <c r="N351" s="185"/>
      <c r="O351" s="185"/>
      <c r="P351" s="185"/>
      <c r="Q351" s="185"/>
      <c r="R351" s="188"/>
      <c r="T351" s="189"/>
      <c r="U351" s="185"/>
      <c r="V351" s="185"/>
      <c r="W351" s="185"/>
      <c r="X351" s="185"/>
      <c r="Y351" s="185"/>
      <c r="Z351" s="185"/>
      <c r="AA351" s="190"/>
      <c r="AT351" s="191" t="s">
        <v>172</v>
      </c>
      <c r="AU351" s="191" t="s">
        <v>86</v>
      </c>
      <c r="AV351" s="12" t="s">
        <v>86</v>
      </c>
      <c r="AW351" s="12" t="s">
        <v>31</v>
      </c>
      <c r="AX351" s="12" t="s">
        <v>74</v>
      </c>
      <c r="AY351" s="191" t="s">
        <v>164</v>
      </c>
    </row>
    <row r="352" spans="2:65" s="12" customFormat="1" ht="16.5" customHeight="1">
      <c r="B352" s="184"/>
      <c r="C352" s="185"/>
      <c r="D352" s="185"/>
      <c r="E352" s="186" t="s">
        <v>5</v>
      </c>
      <c r="F352" s="298" t="s">
        <v>334</v>
      </c>
      <c r="G352" s="299"/>
      <c r="H352" s="299"/>
      <c r="I352" s="299"/>
      <c r="J352" s="185"/>
      <c r="K352" s="187">
        <v>198.24600000000001</v>
      </c>
      <c r="L352" s="185"/>
      <c r="M352" s="185"/>
      <c r="N352" s="185"/>
      <c r="O352" s="185"/>
      <c r="P352" s="185"/>
      <c r="Q352" s="185"/>
      <c r="R352" s="188"/>
      <c r="T352" s="189"/>
      <c r="U352" s="185"/>
      <c r="V352" s="185"/>
      <c r="W352" s="185"/>
      <c r="X352" s="185"/>
      <c r="Y352" s="185"/>
      <c r="Z352" s="185"/>
      <c r="AA352" s="190"/>
      <c r="AT352" s="191" t="s">
        <v>172</v>
      </c>
      <c r="AU352" s="191" t="s">
        <v>86</v>
      </c>
      <c r="AV352" s="12" t="s">
        <v>86</v>
      </c>
      <c r="AW352" s="12" t="s">
        <v>31</v>
      </c>
      <c r="AX352" s="12" t="s">
        <v>74</v>
      </c>
      <c r="AY352" s="191" t="s">
        <v>164</v>
      </c>
    </row>
    <row r="353" spans="2:65" s="12" customFormat="1" ht="16.5" customHeight="1">
      <c r="B353" s="184"/>
      <c r="C353" s="185"/>
      <c r="D353" s="185"/>
      <c r="E353" s="186" t="s">
        <v>5</v>
      </c>
      <c r="F353" s="298" t="s">
        <v>335</v>
      </c>
      <c r="G353" s="299"/>
      <c r="H353" s="299"/>
      <c r="I353" s="299"/>
      <c r="J353" s="185"/>
      <c r="K353" s="187">
        <v>119.04</v>
      </c>
      <c r="L353" s="185"/>
      <c r="M353" s="185"/>
      <c r="N353" s="185"/>
      <c r="O353" s="185"/>
      <c r="P353" s="185"/>
      <c r="Q353" s="185"/>
      <c r="R353" s="188"/>
      <c r="T353" s="189"/>
      <c r="U353" s="185"/>
      <c r="V353" s="185"/>
      <c r="W353" s="185"/>
      <c r="X353" s="185"/>
      <c r="Y353" s="185"/>
      <c r="Z353" s="185"/>
      <c r="AA353" s="190"/>
      <c r="AT353" s="191" t="s">
        <v>172</v>
      </c>
      <c r="AU353" s="191" t="s">
        <v>86</v>
      </c>
      <c r="AV353" s="12" t="s">
        <v>86</v>
      </c>
      <c r="AW353" s="12" t="s">
        <v>31</v>
      </c>
      <c r="AX353" s="12" t="s">
        <v>74</v>
      </c>
      <c r="AY353" s="191" t="s">
        <v>164</v>
      </c>
    </row>
    <row r="354" spans="2:65" s="12" customFormat="1" ht="16.5" customHeight="1">
      <c r="B354" s="184"/>
      <c r="C354" s="185"/>
      <c r="D354" s="185"/>
      <c r="E354" s="186" t="s">
        <v>5</v>
      </c>
      <c r="F354" s="298" t="s">
        <v>336</v>
      </c>
      <c r="G354" s="299"/>
      <c r="H354" s="299"/>
      <c r="I354" s="299"/>
      <c r="J354" s="185"/>
      <c r="K354" s="187">
        <v>70.432000000000002</v>
      </c>
      <c r="L354" s="185"/>
      <c r="M354" s="185"/>
      <c r="N354" s="185"/>
      <c r="O354" s="185"/>
      <c r="P354" s="185"/>
      <c r="Q354" s="185"/>
      <c r="R354" s="188"/>
      <c r="T354" s="189"/>
      <c r="U354" s="185"/>
      <c r="V354" s="185"/>
      <c r="W354" s="185"/>
      <c r="X354" s="185"/>
      <c r="Y354" s="185"/>
      <c r="Z354" s="185"/>
      <c r="AA354" s="190"/>
      <c r="AT354" s="191" t="s">
        <v>172</v>
      </c>
      <c r="AU354" s="191" t="s">
        <v>86</v>
      </c>
      <c r="AV354" s="12" t="s">
        <v>86</v>
      </c>
      <c r="AW354" s="12" t="s">
        <v>31</v>
      </c>
      <c r="AX354" s="12" t="s">
        <v>74</v>
      </c>
      <c r="AY354" s="191" t="s">
        <v>164</v>
      </c>
    </row>
    <row r="355" spans="2:65" s="12" customFormat="1" ht="16.5" customHeight="1">
      <c r="B355" s="184"/>
      <c r="C355" s="185"/>
      <c r="D355" s="185"/>
      <c r="E355" s="186" t="s">
        <v>5</v>
      </c>
      <c r="F355" s="298" t="s">
        <v>337</v>
      </c>
      <c r="G355" s="299"/>
      <c r="H355" s="299"/>
      <c r="I355" s="299"/>
      <c r="J355" s="185"/>
      <c r="K355" s="187">
        <v>219.136</v>
      </c>
      <c r="L355" s="185"/>
      <c r="M355" s="185"/>
      <c r="N355" s="185"/>
      <c r="O355" s="185"/>
      <c r="P355" s="185"/>
      <c r="Q355" s="185"/>
      <c r="R355" s="188"/>
      <c r="T355" s="189"/>
      <c r="U355" s="185"/>
      <c r="V355" s="185"/>
      <c r="W355" s="185"/>
      <c r="X355" s="185"/>
      <c r="Y355" s="185"/>
      <c r="Z355" s="185"/>
      <c r="AA355" s="190"/>
      <c r="AT355" s="191" t="s">
        <v>172</v>
      </c>
      <c r="AU355" s="191" t="s">
        <v>86</v>
      </c>
      <c r="AV355" s="12" t="s">
        <v>86</v>
      </c>
      <c r="AW355" s="12" t="s">
        <v>31</v>
      </c>
      <c r="AX355" s="12" t="s">
        <v>74</v>
      </c>
      <c r="AY355" s="191" t="s">
        <v>164</v>
      </c>
    </row>
    <row r="356" spans="2:65" s="13" customFormat="1" ht="16.5" customHeight="1">
      <c r="B356" s="192"/>
      <c r="C356" s="193"/>
      <c r="D356" s="193"/>
      <c r="E356" s="194" t="s">
        <v>5</v>
      </c>
      <c r="F356" s="300" t="s">
        <v>178</v>
      </c>
      <c r="G356" s="301"/>
      <c r="H356" s="301"/>
      <c r="I356" s="301"/>
      <c r="J356" s="193"/>
      <c r="K356" s="195">
        <v>1365.8389999999999</v>
      </c>
      <c r="L356" s="193"/>
      <c r="M356" s="193"/>
      <c r="N356" s="193"/>
      <c r="O356" s="193"/>
      <c r="P356" s="193"/>
      <c r="Q356" s="193"/>
      <c r="R356" s="196"/>
      <c r="T356" s="197"/>
      <c r="U356" s="193"/>
      <c r="V356" s="193"/>
      <c r="W356" s="193"/>
      <c r="X356" s="193"/>
      <c r="Y356" s="193"/>
      <c r="Z356" s="193"/>
      <c r="AA356" s="198"/>
      <c r="AT356" s="199" t="s">
        <v>172</v>
      </c>
      <c r="AU356" s="199" t="s">
        <v>86</v>
      </c>
      <c r="AV356" s="13" t="s">
        <v>179</v>
      </c>
      <c r="AW356" s="13" t="s">
        <v>31</v>
      </c>
      <c r="AX356" s="13" t="s">
        <v>74</v>
      </c>
      <c r="AY356" s="199" t="s">
        <v>164</v>
      </c>
    </row>
    <row r="357" spans="2:65" s="14" customFormat="1" ht="16.5" customHeight="1">
      <c r="B357" s="200"/>
      <c r="C357" s="201"/>
      <c r="D357" s="201"/>
      <c r="E357" s="202" t="s">
        <v>5</v>
      </c>
      <c r="F357" s="304" t="s">
        <v>191</v>
      </c>
      <c r="G357" s="305"/>
      <c r="H357" s="305"/>
      <c r="I357" s="305"/>
      <c r="J357" s="201"/>
      <c r="K357" s="203">
        <v>2074.3330000000001</v>
      </c>
      <c r="L357" s="201"/>
      <c r="M357" s="201"/>
      <c r="N357" s="201"/>
      <c r="O357" s="201"/>
      <c r="P357" s="201"/>
      <c r="Q357" s="201"/>
      <c r="R357" s="204"/>
      <c r="T357" s="205"/>
      <c r="U357" s="201"/>
      <c r="V357" s="201"/>
      <c r="W357" s="201"/>
      <c r="X357" s="201"/>
      <c r="Y357" s="201"/>
      <c r="Z357" s="201"/>
      <c r="AA357" s="206"/>
      <c r="AT357" s="207" t="s">
        <v>172</v>
      </c>
      <c r="AU357" s="207" t="s">
        <v>86</v>
      </c>
      <c r="AV357" s="14" t="s">
        <v>169</v>
      </c>
      <c r="AW357" s="14" t="s">
        <v>31</v>
      </c>
      <c r="AX357" s="14" t="s">
        <v>81</v>
      </c>
      <c r="AY357" s="207" t="s">
        <v>164</v>
      </c>
    </row>
    <row r="358" spans="2:65" s="1" customFormat="1" ht="25.5" customHeight="1">
      <c r="B358" s="141"/>
      <c r="C358" s="170" t="s">
        <v>348</v>
      </c>
      <c r="D358" s="170" t="s">
        <v>165</v>
      </c>
      <c r="E358" s="171" t="s">
        <v>349</v>
      </c>
      <c r="F358" s="289" t="s">
        <v>350</v>
      </c>
      <c r="G358" s="289"/>
      <c r="H358" s="289"/>
      <c r="I358" s="289"/>
      <c r="J358" s="172" t="s">
        <v>168</v>
      </c>
      <c r="K358" s="173">
        <v>1941.4159999999999</v>
      </c>
      <c r="L358" s="290"/>
      <c r="M358" s="290"/>
      <c r="N358" s="291"/>
      <c r="O358" s="291"/>
      <c r="P358" s="291"/>
      <c r="Q358" s="291"/>
      <c r="R358" s="144"/>
      <c r="T358" s="174" t="s">
        <v>5</v>
      </c>
      <c r="U358" s="48" t="s">
        <v>41</v>
      </c>
      <c r="V358" s="40"/>
      <c r="W358" s="175">
        <f>V358*K358</f>
        <v>0</v>
      </c>
      <c r="X358" s="175">
        <v>6.9999999999999994E-5</v>
      </c>
      <c r="Y358" s="175">
        <f>X358*K358</f>
        <v>0.13589911999999998</v>
      </c>
      <c r="Z358" s="175">
        <v>0</v>
      </c>
      <c r="AA358" s="176">
        <f>Z358*K358</f>
        <v>0</v>
      </c>
      <c r="AR358" s="23" t="s">
        <v>169</v>
      </c>
      <c r="AT358" s="23" t="s">
        <v>165</v>
      </c>
      <c r="AU358" s="23" t="s">
        <v>86</v>
      </c>
      <c r="AY358" s="23" t="s">
        <v>164</v>
      </c>
      <c r="BE358" s="118">
        <f>IF(U358="základná",N358,0)</f>
        <v>0</v>
      </c>
      <c r="BF358" s="118">
        <f>IF(U358="znížená",N358,0)</f>
        <v>0</v>
      </c>
      <c r="BG358" s="118">
        <f>IF(U358="zákl. prenesená",N358,0)</f>
        <v>0</v>
      </c>
      <c r="BH358" s="118">
        <f>IF(U358="zníž. prenesená",N358,0)</f>
        <v>0</v>
      </c>
      <c r="BI358" s="118">
        <f>IF(U358="nulová",N358,0)</f>
        <v>0</v>
      </c>
      <c r="BJ358" s="23" t="s">
        <v>86</v>
      </c>
      <c r="BK358" s="118">
        <f>ROUND(L358*K358,2)</f>
        <v>0</v>
      </c>
      <c r="BL358" s="23" t="s">
        <v>169</v>
      </c>
      <c r="BM358" s="23" t="s">
        <v>351</v>
      </c>
    </row>
    <row r="359" spans="2:65" s="12" customFormat="1" ht="16.5" customHeight="1">
      <c r="B359" s="184"/>
      <c r="C359" s="185"/>
      <c r="D359" s="185"/>
      <c r="E359" s="186" t="s">
        <v>5</v>
      </c>
      <c r="F359" s="306" t="s">
        <v>204</v>
      </c>
      <c r="G359" s="307"/>
      <c r="H359" s="307"/>
      <c r="I359" s="307"/>
      <c r="J359" s="185"/>
      <c r="K359" s="187">
        <v>1430.81</v>
      </c>
      <c r="L359" s="185"/>
      <c r="M359" s="185"/>
      <c r="N359" s="185"/>
      <c r="O359" s="185"/>
      <c r="P359" s="185"/>
      <c r="Q359" s="185"/>
      <c r="R359" s="188"/>
      <c r="T359" s="189"/>
      <c r="U359" s="185"/>
      <c r="V359" s="185"/>
      <c r="W359" s="185"/>
      <c r="X359" s="185"/>
      <c r="Y359" s="185"/>
      <c r="Z359" s="185"/>
      <c r="AA359" s="190"/>
      <c r="AT359" s="191" t="s">
        <v>172</v>
      </c>
      <c r="AU359" s="191" t="s">
        <v>86</v>
      </c>
      <c r="AV359" s="12" t="s">
        <v>86</v>
      </c>
      <c r="AW359" s="12" t="s">
        <v>31</v>
      </c>
      <c r="AX359" s="12" t="s">
        <v>74</v>
      </c>
      <c r="AY359" s="191" t="s">
        <v>164</v>
      </c>
    </row>
    <row r="360" spans="2:65" s="12" customFormat="1" ht="16.5" customHeight="1">
      <c r="B360" s="184"/>
      <c r="C360" s="185"/>
      <c r="D360" s="185"/>
      <c r="E360" s="186" t="s">
        <v>5</v>
      </c>
      <c r="F360" s="298" t="s">
        <v>205</v>
      </c>
      <c r="G360" s="299"/>
      <c r="H360" s="299"/>
      <c r="I360" s="299"/>
      <c r="J360" s="185"/>
      <c r="K360" s="187">
        <v>237.535</v>
      </c>
      <c r="L360" s="185"/>
      <c r="M360" s="185"/>
      <c r="N360" s="185"/>
      <c r="O360" s="185"/>
      <c r="P360" s="185"/>
      <c r="Q360" s="185"/>
      <c r="R360" s="188"/>
      <c r="T360" s="189"/>
      <c r="U360" s="185"/>
      <c r="V360" s="185"/>
      <c r="W360" s="185"/>
      <c r="X360" s="185"/>
      <c r="Y360" s="185"/>
      <c r="Z360" s="185"/>
      <c r="AA360" s="190"/>
      <c r="AT360" s="191" t="s">
        <v>172</v>
      </c>
      <c r="AU360" s="191" t="s">
        <v>86</v>
      </c>
      <c r="AV360" s="12" t="s">
        <v>86</v>
      </c>
      <c r="AW360" s="12" t="s">
        <v>31</v>
      </c>
      <c r="AX360" s="12" t="s">
        <v>74</v>
      </c>
      <c r="AY360" s="191" t="s">
        <v>164</v>
      </c>
    </row>
    <row r="361" spans="2:65" s="12" customFormat="1" ht="16.5" customHeight="1">
      <c r="B361" s="184"/>
      <c r="C361" s="185"/>
      <c r="D361" s="185"/>
      <c r="E361" s="186" t="s">
        <v>5</v>
      </c>
      <c r="F361" s="298" t="s">
        <v>221</v>
      </c>
      <c r="G361" s="299"/>
      <c r="H361" s="299"/>
      <c r="I361" s="299"/>
      <c r="J361" s="185"/>
      <c r="K361" s="187">
        <v>63.168999999999997</v>
      </c>
      <c r="L361" s="185"/>
      <c r="M361" s="185"/>
      <c r="N361" s="185"/>
      <c r="O361" s="185"/>
      <c r="P361" s="185"/>
      <c r="Q361" s="185"/>
      <c r="R361" s="188"/>
      <c r="T361" s="189"/>
      <c r="U361" s="185"/>
      <c r="V361" s="185"/>
      <c r="W361" s="185"/>
      <c r="X361" s="185"/>
      <c r="Y361" s="185"/>
      <c r="Z361" s="185"/>
      <c r="AA361" s="190"/>
      <c r="AT361" s="191" t="s">
        <v>172</v>
      </c>
      <c r="AU361" s="191" t="s">
        <v>86</v>
      </c>
      <c r="AV361" s="12" t="s">
        <v>86</v>
      </c>
      <c r="AW361" s="12" t="s">
        <v>31</v>
      </c>
      <c r="AX361" s="12" t="s">
        <v>74</v>
      </c>
      <c r="AY361" s="191" t="s">
        <v>164</v>
      </c>
    </row>
    <row r="362" spans="2:65" s="12" customFormat="1" ht="16.5" customHeight="1">
      <c r="B362" s="184"/>
      <c r="C362" s="185"/>
      <c r="D362" s="185"/>
      <c r="E362" s="186" t="s">
        <v>5</v>
      </c>
      <c r="F362" s="298" t="s">
        <v>222</v>
      </c>
      <c r="G362" s="299"/>
      <c r="H362" s="299"/>
      <c r="I362" s="299"/>
      <c r="J362" s="185"/>
      <c r="K362" s="187">
        <v>41.414999999999999</v>
      </c>
      <c r="L362" s="185"/>
      <c r="M362" s="185"/>
      <c r="N362" s="185"/>
      <c r="O362" s="185"/>
      <c r="P362" s="185"/>
      <c r="Q362" s="185"/>
      <c r="R362" s="188"/>
      <c r="T362" s="189"/>
      <c r="U362" s="185"/>
      <c r="V362" s="185"/>
      <c r="W362" s="185"/>
      <c r="X362" s="185"/>
      <c r="Y362" s="185"/>
      <c r="Z362" s="185"/>
      <c r="AA362" s="190"/>
      <c r="AT362" s="191" t="s">
        <v>172</v>
      </c>
      <c r="AU362" s="191" t="s">
        <v>86</v>
      </c>
      <c r="AV362" s="12" t="s">
        <v>86</v>
      </c>
      <c r="AW362" s="12" t="s">
        <v>31</v>
      </c>
      <c r="AX362" s="12" t="s">
        <v>74</v>
      </c>
      <c r="AY362" s="191" t="s">
        <v>164</v>
      </c>
    </row>
    <row r="363" spans="2:65" s="12" customFormat="1" ht="16.5" customHeight="1">
      <c r="B363" s="184"/>
      <c r="C363" s="185"/>
      <c r="D363" s="185"/>
      <c r="E363" s="186" t="s">
        <v>5</v>
      </c>
      <c r="F363" s="298" t="s">
        <v>223</v>
      </c>
      <c r="G363" s="299"/>
      <c r="H363" s="299"/>
      <c r="I363" s="299"/>
      <c r="J363" s="185"/>
      <c r="K363" s="187">
        <v>66.584000000000003</v>
      </c>
      <c r="L363" s="185"/>
      <c r="M363" s="185"/>
      <c r="N363" s="185"/>
      <c r="O363" s="185"/>
      <c r="P363" s="185"/>
      <c r="Q363" s="185"/>
      <c r="R363" s="188"/>
      <c r="T363" s="189"/>
      <c r="U363" s="185"/>
      <c r="V363" s="185"/>
      <c r="W363" s="185"/>
      <c r="X363" s="185"/>
      <c r="Y363" s="185"/>
      <c r="Z363" s="185"/>
      <c r="AA363" s="190"/>
      <c r="AT363" s="191" t="s">
        <v>172</v>
      </c>
      <c r="AU363" s="191" t="s">
        <v>86</v>
      </c>
      <c r="AV363" s="12" t="s">
        <v>86</v>
      </c>
      <c r="AW363" s="12" t="s">
        <v>31</v>
      </c>
      <c r="AX363" s="12" t="s">
        <v>74</v>
      </c>
      <c r="AY363" s="191" t="s">
        <v>164</v>
      </c>
    </row>
    <row r="364" spans="2:65" s="12" customFormat="1" ht="16.5" customHeight="1">
      <c r="B364" s="184"/>
      <c r="C364" s="185"/>
      <c r="D364" s="185"/>
      <c r="E364" s="186" t="s">
        <v>5</v>
      </c>
      <c r="F364" s="298" t="s">
        <v>221</v>
      </c>
      <c r="G364" s="299"/>
      <c r="H364" s="299"/>
      <c r="I364" s="299"/>
      <c r="J364" s="185"/>
      <c r="K364" s="187">
        <v>63.168999999999997</v>
      </c>
      <c r="L364" s="185"/>
      <c r="M364" s="185"/>
      <c r="N364" s="185"/>
      <c r="O364" s="185"/>
      <c r="P364" s="185"/>
      <c r="Q364" s="185"/>
      <c r="R364" s="188"/>
      <c r="T364" s="189"/>
      <c r="U364" s="185"/>
      <c r="V364" s="185"/>
      <c r="W364" s="185"/>
      <c r="X364" s="185"/>
      <c r="Y364" s="185"/>
      <c r="Z364" s="185"/>
      <c r="AA364" s="190"/>
      <c r="AT364" s="191" t="s">
        <v>172</v>
      </c>
      <c r="AU364" s="191" t="s">
        <v>86</v>
      </c>
      <c r="AV364" s="12" t="s">
        <v>86</v>
      </c>
      <c r="AW364" s="12" t="s">
        <v>31</v>
      </c>
      <c r="AX364" s="12" t="s">
        <v>74</v>
      </c>
      <c r="AY364" s="191" t="s">
        <v>164</v>
      </c>
    </row>
    <row r="365" spans="2:65" s="12" customFormat="1" ht="16.5" customHeight="1">
      <c r="B365" s="184"/>
      <c r="C365" s="185"/>
      <c r="D365" s="185"/>
      <c r="E365" s="186" t="s">
        <v>5</v>
      </c>
      <c r="F365" s="298" t="s">
        <v>224</v>
      </c>
      <c r="G365" s="299"/>
      <c r="H365" s="299"/>
      <c r="I365" s="299"/>
      <c r="J365" s="185"/>
      <c r="K365" s="187">
        <v>3.1749999999999998</v>
      </c>
      <c r="L365" s="185"/>
      <c r="M365" s="185"/>
      <c r="N365" s="185"/>
      <c r="O365" s="185"/>
      <c r="P365" s="185"/>
      <c r="Q365" s="185"/>
      <c r="R365" s="188"/>
      <c r="T365" s="189"/>
      <c r="U365" s="185"/>
      <c r="V365" s="185"/>
      <c r="W365" s="185"/>
      <c r="X365" s="185"/>
      <c r="Y365" s="185"/>
      <c r="Z365" s="185"/>
      <c r="AA365" s="190"/>
      <c r="AT365" s="191" t="s">
        <v>172</v>
      </c>
      <c r="AU365" s="191" t="s">
        <v>86</v>
      </c>
      <c r="AV365" s="12" t="s">
        <v>86</v>
      </c>
      <c r="AW365" s="12" t="s">
        <v>31</v>
      </c>
      <c r="AX365" s="12" t="s">
        <v>74</v>
      </c>
      <c r="AY365" s="191" t="s">
        <v>164</v>
      </c>
    </row>
    <row r="366" spans="2:65" s="12" customFormat="1" ht="16.5" customHeight="1">
      <c r="B366" s="184"/>
      <c r="C366" s="185"/>
      <c r="D366" s="185"/>
      <c r="E366" s="186" t="s">
        <v>5</v>
      </c>
      <c r="F366" s="298" t="s">
        <v>225</v>
      </c>
      <c r="G366" s="299"/>
      <c r="H366" s="299"/>
      <c r="I366" s="299"/>
      <c r="J366" s="185"/>
      <c r="K366" s="187">
        <v>27.265000000000001</v>
      </c>
      <c r="L366" s="185"/>
      <c r="M366" s="185"/>
      <c r="N366" s="185"/>
      <c r="O366" s="185"/>
      <c r="P366" s="185"/>
      <c r="Q366" s="185"/>
      <c r="R366" s="188"/>
      <c r="T366" s="189"/>
      <c r="U366" s="185"/>
      <c r="V366" s="185"/>
      <c r="W366" s="185"/>
      <c r="X366" s="185"/>
      <c r="Y366" s="185"/>
      <c r="Z366" s="185"/>
      <c r="AA366" s="190"/>
      <c r="AT366" s="191" t="s">
        <v>172</v>
      </c>
      <c r="AU366" s="191" t="s">
        <v>86</v>
      </c>
      <c r="AV366" s="12" t="s">
        <v>86</v>
      </c>
      <c r="AW366" s="12" t="s">
        <v>31</v>
      </c>
      <c r="AX366" s="12" t="s">
        <v>74</v>
      </c>
      <c r="AY366" s="191" t="s">
        <v>164</v>
      </c>
    </row>
    <row r="367" spans="2:65" s="12" customFormat="1" ht="16.5" customHeight="1">
      <c r="B367" s="184"/>
      <c r="C367" s="185"/>
      <c r="D367" s="185"/>
      <c r="E367" s="186" t="s">
        <v>5</v>
      </c>
      <c r="F367" s="298" t="s">
        <v>226</v>
      </c>
      <c r="G367" s="299"/>
      <c r="H367" s="299"/>
      <c r="I367" s="299"/>
      <c r="J367" s="185"/>
      <c r="K367" s="187">
        <v>8.2940000000000005</v>
      </c>
      <c r="L367" s="185"/>
      <c r="M367" s="185"/>
      <c r="N367" s="185"/>
      <c r="O367" s="185"/>
      <c r="P367" s="185"/>
      <c r="Q367" s="185"/>
      <c r="R367" s="188"/>
      <c r="T367" s="189"/>
      <c r="U367" s="185"/>
      <c r="V367" s="185"/>
      <c r="W367" s="185"/>
      <c r="X367" s="185"/>
      <c r="Y367" s="185"/>
      <c r="Z367" s="185"/>
      <c r="AA367" s="190"/>
      <c r="AT367" s="191" t="s">
        <v>172</v>
      </c>
      <c r="AU367" s="191" t="s">
        <v>86</v>
      </c>
      <c r="AV367" s="12" t="s">
        <v>86</v>
      </c>
      <c r="AW367" s="12" t="s">
        <v>31</v>
      </c>
      <c r="AX367" s="12" t="s">
        <v>74</v>
      </c>
      <c r="AY367" s="191" t="s">
        <v>164</v>
      </c>
    </row>
    <row r="368" spans="2:65" s="14" customFormat="1" ht="16.5" customHeight="1">
      <c r="B368" s="200"/>
      <c r="C368" s="201"/>
      <c r="D368" s="201"/>
      <c r="E368" s="202" t="s">
        <v>5</v>
      </c>
      <c r="F368" s="304" t="s">
        <v>191</v>
      </c>
      <c r="G368" s="305"/>
      <c r="H368" s="305"/>
      <c r="I368" s="305"/>
      <c r="J368" s="201"/>
      <c r="K368" s="203">
        <v>1941.4159999999999</v>
      </c>
      <c r="L368" s="201"/>
      <c r="M368" s="201"/>
      <c r="N368" s="201"/>
      <c r="O368" s="201"/>
      <c r="P368" s="201"/>
      <c r="Q368" s="201"/>
      <c r="R368" s="204"/>
      <c r="T368" s="205"/>
      <c r="U368" s="201"/>
      <c r="V368" s="201"/>
      <c r="W368" s="201"/>
      <c r="X368" s="201"/>
      <c r="Y368" s="201"/>
      <c r="Z368" s="201"/>
      <c r="AA368" s="206"/>
      <c r="AT368" s="207" t="s">
        <v>172</v>
      </c>
      <c r="AU368" s="207" t="s">
        <v>86</v>
      </c>
      <c r="AV368" s="14" t="s">
        <v>169</v>
      </c>
      <c r="AW368" s="14" t="s">
        <v>31</v>
      </c>
      <c r="AX368" s="14" t="s">
        <v>81</v>
      </c>
      <c r="AY368" s="207" t="s">
        <v>164</v>
      </c>
    </row>
    <row r="369" spans="2:65" s="1" customFormat="1" ht="38.25" customHeight="1">
      <c r="B369" s="141"/>
      <c r="C369" s="170" t="s">
        <v>352</v>
      </c>
      <c r="D369" s="170" t="s">
        <v>165</v>
      </c>
      <c r="E369" s="171" t="s">
        <v>353</v>
      </c>
      <c r="F369" s="289" t="s">
        <v>354</v>
      </c>
      <c r="G369" s="289"/>
      <c r="H369" s="289"/>
      <c r="I369" s="289"/>
      <c r="J369" s="172" t="s">
        <v>234</v>
      </c>
      <c r="K369" s="173">
        <v>18.2</v>
      </c>
      <c r="L369" s="290"/>
      <c r="M369" s="290"/>
      <c r="N369" s="291"/>
      <c r="O369" s="291"/>
      <c r="P369" s="291"/>
      <c r="Q369" s="291"/>
      <c r="R369" s="144"/>
      <c r="T369" s="174" t="s">
        <v>5</v>
      </c>
      <c r="U369" s="48" t="s">
        <v>41</v>
      </c>
      <c r="V369" s="40"/>
      <c r="W369" s="175">
        <f>V369*K369</f>
        <v>0</v>
      </c>
      <c r="X369" s="175">
        <v>3.79E-3</v>
      </c>
      <c r="Y369" s="175">
        <f>X369*K369</f>
        <v>6.8977999999999998E-2</v>
      </c>
      <c r="Z369" s="175">
        <v>0</v>
      </c>
      <c r="AA369" s="176">
        <f>Z369*K369</f>
        <v>0</v>
      </c>
      <c r="AR369" s="23" t="s">
        <v>169</v>
      </c>
      <c r="AT369" s="23" t="s">
        <v>165</v>
      </c>
      <c r="AU369" s="23" t="s">
        <v>86</v>
      </c>
      <c r="AY369" s="23" t="s">
        <v>164</v>
      </c>
      <c r="BE369" s="118">
        <f>IF(U369="základná",N369,0)</f>
        <v>0</v>
      </c>
      <c r="BF369" s="118">
        <f>IF(U369="znížená",N369,0)</f>
        <v>0</v>
      </c>
      <c r="BG369" s="118">
        <f>IF(U369="zákl. prenesená",N369,0)</f>
        <v>0</v>
      </c>
      <c r="BH369" s="118">
        <f>IF(U369="zníž. prenesená",N369,0)</f>
        <v>0</v>
      </c>
      <c r="BI369" s="118">
        <f>IF(U369="nulová",N369,0)</f>
        <v>0</v>
      </c>
      <c r="BJ369" s="23" t="s">
        <v>86</v>
      </c>
      <c r="BK369" s="118">
        <f>ROUND(L369*K369,2)</f>
        <v>0</v>
      </c>
      <c r="BL369" s="23" t="s">
        <v>169</v>
      </c>
      <c r="BM369" s="23" t="s">
        <v>355</v>
      </c>
    </row>
    <row r="370" spans="2:65" s="12" customFormat="1" ht="16.5" customHeight="1">
      <c r="B370" s="184"/>
      <c r="C370" s="185"/>
      <c r="D370" s="185"/>
      <c r="E370" s="186" t="s">
        <v>5</v>
      </c>
      <c r="F370" s="306" t="s">
        <v>323</v>
      </c>
      <c r="G370" s="307"/>
      <c r="H370" s="307"/>
      <c r="I370" s="307"/>
      <c r="J370" s="185"/>
      <c r="K370" s="187">
        <v>14</v>
      </c>
      <c r="L370" s="185"/>
      <c r="M370" s="185"/>
      <c r="N370" s="185"/>
      <c r="O370" s="185"/>
      <c r="P370" s="185"/>
      <c r="Q370" s="185"/>
      <c r="R370" s="188"/>
      <c r="T370" s="189"/>
      <c r="U370" s="185"/>
      <c r="V370" s="185"/>
      <c r="W370" s="185"/>
      <c r="X370" s="185"/>
      <c r="Y370" s="185"/>
      <c r="Z370" s="185"/>
      <c r="AA370" s="190"/>
      <c r="AT370" s="191" t="s">
        <v>172</v>
      </c>
      <c r="AU370" s="191" t="s">
        <v>86</v>
      </c>
      <c r="AV370" s="12" t="s">
        <v>86</v>
      </c>
      <c r="AW370" s="12" t="s">
        <v>31</v>
      </c>
      <c r="AX370" s="12" t="s">
        <v>74</v>
      </c>
      <c r="AY370" s="191" t="s">
        <v>164</v>
      </c>
    </row>
    <row r="371" spans="2:65" s="12" customFormat="1" ht="16.5" customHeight="1">
      <c r="B371" s="184"/>
      <c r="C371" s="185"/>
      <c r="D371" s="185"/>
      <c r="E371" s="186" t="s">
        <v>5</v>
      </c>
      <c r="F371" s="298" t="s">
        <v>356</v>
      </c>
      <c r="G371" s="299"/>
      <c r="H371" s="299"/>
      <c r="I371" s="299"/>
      <c r="J371" s="185"/>
      <c r="K371" s="187">
        <v>2.2000000000000002</v>
      </c>
      <c r="L371" s="185"/>
      <c r="M371" s="185"/>
      <c r="N371" s="185"/>
      <c r="O371" s="185"/>
      <c r="P371" s="185"/>
      <c r="Q371" s="185"/>
      <c r="R371" s="188"/>
      <c r="T371" s="189"/>
      <c r="U371" s="185"/>
      <c r="V371" s="185"/>
      <c r="W371" s="185"/>
      <c r="X371" s="185"/>
      <c r="Y371" s="185"/>
      <c r="Z371" s="185"/>
      <c r="AA371" s="190"/>
      <c r="AT371" s="191" t="s">
        <v>172</v>
      </c>
      <c r="AU371" s="191" t="s">
        <v>86</v>
      </c>
      <c r="AV371" s="12" t="s">
        <v>86</v>
      </c>
      <c r="AW371" s="12" t="s">
        <v>31</v>
      </c>
      <c r="AX371" s="12" t="s">
        <v>74</v>
      </c>
      <c r="AY371" s="191" t="s">
        <v>164</v>
      </c>
    </row>
    <row r="372" spans="2:65" s="12" customFormat="1" ht="16.5" customHeight="1">
      <c r="B372" s="184"/>
      <c r="C372" s="185"/>
      <c r="D372" s="185"/>
      <c r="E372" s="186" t="s">
        <v>5</v>
      </c>
      <c r="F372" s="298" t="s">
        <v>86</v>
      </c>
      <c r="G372" s="299"/>
      <c r="H372" s="299"/>
      <c r="I372" s="299"/>
      <c r="J372" s="185"/>
      <c r="K372" s="187">
        <v>2</v>
      </c>
      <c r="L372" s="185"/>
      <c r="M372" s="185"/>
      <c r="N372" s="185"/>
      <c r="O372" s="185"/>
      <c r="P372" s="185"/>
      <c r="Q372" s="185"/>
      <c r="R372" s="188"/>
      <c r="T372" s="189"/>
      <c r="U372" s="185"/>
      <c r="V372" s="185"/>
      <c r="W372" s="185"/>
      <c r="X372" s="185"/>
      <c r="Y372" s="185"/>
      <c r="Z372" s="185"/>
      <c r="AA372" s="190"/>
      <c r="AT372" s="191" t="s">
        <v>172</v>
      </c>
      <c r="AU372" s="191" t="s">
        <v>86</v>
      </c>
      <c r="AV372" s="12" t="s">
        <v>86</v>
      </c>
      <c r="AW372" s="12" t="s">
        <v>31</v>
      </c>
      <c r="AX372" s="12" t="s">
        <v>74</v>
      </c>
      <c r="AY372" s="191" t="s">
        <v>164</v>
      </c>
    </row>
    <row r="373" spans="2:65" s="14" customFormat="1" ht="16.5" customHeight="1">
      <c r="B373" s="200"/>
      <c r="C373" s="201"/>
      <c r="D373" s="201"/>
      <c r="E373" s="202" t="s">
        <v>5</v>
      </c>
      <c r="F373" s="304" t="s">
        <v>191</v>
      </c>
      <c r="G373" s="305"/>
      <c r="H373" s="305"/>
      <c r="I373" s="305"/>
      <c r="J373" s="201"/>
      <c r="K373" s="203">
        <v>18.2</v>
      </c>
      <c r="L373" s="201"/>
      <c r="M373" s="201"/>
      <c r="N373" s="201"/>
      <c r="O373" s="201"/>
      <c r="P373" s="201"/>
      <c r="Q373" s="201"/>
      <c r="R373" s="204"/>
      <c r="T373" s="205"/>
      <c r="U373" s="201"/>
      <c r="V373" s="201"/>
      <c r="W373" s="201"/>
      <c r="X373" s="201"/>
      <c r="Y373" s="201"/>
      <c r="Z373" s="201"/>
      <c r="AA373" s="206"/>
      <c r="AT373" s="207" t="s">
        <v>172</v>
      </c>
      <c r="AU373" s="207" t="s">
        <v>86</v>
      </c>
      <c r="AV373" s="14" t="s">
        <v>169</v>
      </c>
      <c r="AW373" s="14" t="s">
        <v>31</v>
      </c>
      <c r="AX373" s="14" t="s">
        <v>81</v>
      </c>
      <c r="AY373" s="207" t="s">
        <v>164</v>
      </c>
    </row>
    <row r="374" spans="2:65" s="1" customFormat="1" ht="38.25" customHeight="1">
      <c r="B374" s="141"/>
      <c r="C374" s="170" t="s">
        <v>357</v>
      </c>
      <c r="D374" s="170" t="s">
        <v>165</v>
      </c>
      <c r="E374" s="171" t="s">
        <v>358</v>
      </c>
      <c r="F374" s="289" t="s">
        <v>359</v>
      </c>
      <c r="G374" s="289"/>
      <c r="H374" s="289"/>
      <c r="I374" s="289"/>
      <c r="J374" s="172" t="s">
        <v>234</v>
      </c>
      <c r="K374" s="173">
        <v>72.8</v>
      </c>
      <c r="L374" s="290"/>
      <c r="M374" s="290"/>
      <c r="N374" s="291"/>
      <c r="O374" s="291"/>
      <c r="P374" s="291"/>
      <c r="Q374" s="291"/>
      <c r="R374" s="144"/>
      <c r="T374" s="174" t="s">
        <v>5</v>
      </c>
      <c r="U374" s="48" t="s">
        <v>41</v>
      </c>
      <c r="V374" s="40"/>
      <c r="W374" s="175">
        <f>V374*K374</f>
        <v>0</v>
      </c>
      <c r="X374" s="175">
        <v>2.2699999999999999E-3</v>
      </c>
      <c r="Y374" s="175">
        <f>X374*K374</f>
        <v>0.16525599999999999</v>
      </c>
      <c r="Z374" s="175">
        <v>0</v>
      </c>
      <c r="AA374" s="176">
        <f>Z374*K374</f>
        <v>0</v>
      </c>
      <c r="AR374" s="23" t="s">
        <v>169</v>
      </c>
      <c r="AT374" s="23" t="s">
        <v>165</v>
      </c>
      <c r="AU374" s="23" t="s">
        <v>86</v>
      </c>
      <c r="AY374" s="23" t="s">
        <v>164</v>
      </c>
      <c r="BE374" s="118">
        <f>IF(U374="základná",N374,0)</f>
        <v>0</v>
      </c>
      <c r="BF374" s="118">
        <f>IF(U374="znížená",N374,0)</f>
        <v>0</v>
      </c>
      <c r="BG374" s="118">
        <f>IF(U374="zákl. prenesená",N374,0)</f>
        <v>0</v>
      </c>
      <c r="BH374" s="118">
        <f>IF(U374="zníž. prenesená",N374,0)</f>
        <v>0</v>
      </c>
      <c r="BI374" s="118">
        <f>IF(U374="nulová",N374,0)</f>
        <v>0</v>
      </c>
      <c r="BJ374" s="23" t="s">
        <v>86</v>
      </c>
      <c r="BK374" s="118">
        <f>ROUND(L374*K374,2)</f>
        <v>0</v>
      </c>
      <c r="BL374" s="23" t="s">
        <v>169</v>
      </c>
      <c r="BM374" s="23" t="s">
        <v>360</v>
      </c>
    </row>
    <row r="375" spans="2:65" s="11" customFormat="1" ht="16.5" customHeight="1">
      <c r="B375" s="177"/>
      <c r="C375" s="178"/>
      <c r="D375" s="178"/>
      <c r="E375" s="179" t="s">
        <v>5</v>
      </c>
      <c r="F375" s="292" t="s">
        <v>361</v>
      </c>
      <c r="G375" s="293"/>
      <c r="H375" s="293"/>
      <c r="I375" s="293"/>
      <c r="J375" s="178"/>
      <c r="K375" s="179" t="s">
        <v>5</v>
      </c>
      <c r="L375" s="178"/>
      <c r="M375" s="178"/>
      <c r="N375" s="178"/>
      <c r="O375" s="178"/>
      <c r="P375" s="178"/>
      <c r="Q375" s="178"/>
      <c r="R375" s="180"/>
      <c r="T375" s="181"/>
      <c r="U375" s="178"/>
      <c r="V375" s="178"/>
      <c r="W375" s="178"/>
      <c r="X375" s="178"/>
      <c r="Y375" s="178"/>
      <c r="Z375" s="178"/>
      <c r="AA375" s="182"/>
      <c r="AT375" s="183" t="s">
        <v>172</v>
      </c>
      <c r="AU375" s="183" t="s">
        <v>86</v>
      </c>
      <c r="AV375" s="11" t="s">
        <v>81</v>
      </c>
      <c r="AW375" s="11" t="s">
        <v>31</v>
      </c>
      <c r="AX375" s="11" t="s">
        <v>74</v>
      </c>
      <c r="AY375" s="183" t="s">
        <v>164</v>
      </c>
    </row>
    <row r="376" spans="2:65" s="12" customFormat="1" ht="16.5" customHeight="1">
      <c r="B376" s="184"/>
      <c r="C376" s="185"/>
      <c r="D376" s="185"/>
      <c r="E376" s="186" t="s">
        <v>5</v>
      </c>
      <c r="F376" s="298" t="s">
        <v>362</v>
      </c>
      <c r="G376" s="299"/>
      <c r="H376" s="299"/>
      <c r="I376" s="299"/>
      <c r="J376" s="185"/>
      <c r="K376" s="187">
        <v>72.8</v>
      </c>
      <c r="L376" s="185"/>
      <c r="M376" s="185"/>
      <c r="N376" s="185"/>
      <c r="O376" s="185"/>
      <c r="P376" s="185"/>
      <c r="Q376" s="185"/>
      <c r="R376" s="188"/>
      <c r="T376" s="189"/>
      <c r="U376" s="185"/>
      <c r="V376" s="185"/>
      <c r="W376" s="185"/>
      <c r="X376" s="185"/>
      <c r="Y376" s="185"/>
      <c r="Z376" s="185"/>
      <c r="AA376" s="190"/>
      <c r="AT376" s="191" t="s">
        <v>172</v>
      </c>
      <c r="AU376" s="191" t="s">
        <v>86</v>
      </c>
      <c r="AV376" s="12" t="s">
        <v>86</v>
      </c>
      <c r="AW376" s="12" t="s">
        <v>31</v>
      </c>
      <c r="AX376" s="12" t="s">
        <v>74</v>
      </c>
      <c r="AY376" s="191" t="s">
        <v>164</v>
      </c>
    </row>
    <row r="377" spans="2:65" s="14" customFormat="1" ht="16.5" customHeight="1">
      <c r="B377" s="200"/>
      <c r="C377" s="201"/>
      <c r="D377" s="201"/>
      <c r="E377" s="202" t="s">
        <v>5</v>
      </c>
      <c r="F377" s="304" t="s">
        <v>191</v>
      </c>
      <c r="G377" s="305"/>
      <c r="H377" s="305"/>
      <c r="I377" s="305"/>
      <c r="J377" s="201"/>
      <c r="K377" s="203">
        <v>72.8</v>
      </c>
      <c r="L377" s="201"/>
      <c r="M377" s="201"/>
      <c r="N377" s="201"/>
      <c r="O377" s="201"/>
      <c r="P377" s="201"/>
      <c r="Q377" s="201"/>
      <c r="R377" s="204"/>
      <c r="T377" s="205"/>
      <c r="U377" s="201"/>
      <c r="V377" s="201"/>
      <c r="W377" s="201"/>
      <c r="X377" s="201"/>
      <c r="Y377" s="201"/>
      <c r="Z377" s="201"/>
      <c r="AA377" s="206"/>
      <c r="AT377" s="207" t="s">
        <v>172</v>
      </c>
      <c r="AU377" s="207" t="s">
        <v>86</v>
      </c>
      <c r="AV377" s="14" t="s">
        <v>169</v>
      </c>
      <c r="AW377" s="14" t="s">
        <v>31</v>
      </c>
      <c r="AX377" s="14" t="s">
        <v>81</v>
      </c>
      <c r="AY377" s="207" t="s">
        <v>164</v>
      </c>
    </row>
    <row r="378" spans="2:65" s="1" customFormat="1" ht="38.25" customHeight="1">
      <c r="B378" s="141"/>
      <c r="C378" s="170" t="s">
        <v>10</v>
      </c>
      <c r="D378" s="170" t="s">
        <v>165</v>
      </c>
      <c r="E378" s="171" t="s">
        <v>363</v>
      </c>
      <c r="F378" s="289" t="s">
        <v>364</v>
      </c>
      <c r="G378" s="289"/>
      <c r="H378" s="289"/>
      <c r="I378" s="289"/>
      <c r="J378" s="172" t="s">
        <v>234</v>
      </c>
      <c r="K378" s="173">
        <v>18.2</v>
      </c>
      <c r="L378" s="290"/>
      <c r="M378" s="290"/>
      <c r="N378" s="291"/>
      <c r="O378" s="291"/>
      <c r="P378" s="291"/>
      <c r="Q378" s="291"/>
      <c r="R378" s="144"/>
      <c r="T378" s="174" t="s">
        <v>5</v>
      </c>
      <c r="U378" s="48" t="s">
        <v>41</v>
      </c>
      <c r="V378" s="40"/>
      <c r="W378" s="175">
        <f>V378*K378</f>
        <v>0</v>
      </c>
      <c r="X378" s="175">
        <v>0</v>
      </c>
      <c r="Y378" s="175">
        <f>X378*K378</f>
        <v>0</v>
      </c>
      <c r="Z378" s="175">
        <v>0</v>
      </c>
      <c r="AA378" s="176">
        <f>Z378*K378</f>
        <v>0</v>
      </c>
      <c r="AR378" s="23" t="s">
        <v>169</v>
      </c>
      <c r="AT378" s="23" t="s">
        <v>165</v>
      </c>
      <c r="AU378" s="23" t="s">
        <v>86</v>
      </c>
      <c r="AY378" s="23" t="s">
        <v>164</v>
      </c>
      <c r="BE378" s="118">
        <f>IF(U378="základná",N378,0)</f>
        <v>0</v>
      </c>
      <c r="BF378" s="118">
        <f>IF(U378="znížená",N378,0)</f>
        <v>0</v>
      </c>
      <c r="BG378" s="118">
        <f>IF(U378="zákl. prenesená",N378,0)</f>
        <v>0</v>
      </c>
      <c r="BH378" s="118">
        <f>IF(U378="zníž. prenesená",N378,0)</f>
        <v>0</v>
      </c>
      <c r="BI378" s="118">
        <f>IF(U378="nulová",N378,0)</f>
        <v>0</v>
      </c>
      <c r="BJ378" s="23" t="s">
        <v>86</v>
      </c>
      <c r="BK378" s="118">
        <f>ROUND(L378*K378,2)</f>
        <v>0</v>
      </c>
      <c r="BL378" s="23" t="s">
        <v>169</v>
      </c>
      <c r="BM378" s="23" t="s">
        <v>365</v>
      </c>
    </row>
    <row r="379" spans="2:65" s="12" customFormat="1" ht="16.5" customHeight="1">
      <c r="B379" s="184"/>
      <c r="C379" s="185"/>
      <c r="D379" s="185"/>
      <c r="E379" s="186" t="s">
        <v>5</v>
      </c>
      <c r="F379" s="306" t="s">
        <v>323</v>
      </c>
      <c r="G379" s="307"/>
      <c r="H379" s="307"/>
      <c r="I379" s="307"/>
      <c r="J379" s="185"/>
      <c r="K379" s="187">
        <v>14</v>
      </c>
      <c r="L379" s="185"/>
      <c r="M379" s="185"/>
      <c r="N379" s="185"/>
      <c r="O379" s="185"/>
      <c r="P379" s="185"/>
      <c r="Q379" s="185"/>
      <c r="R379" s="188"/>
      <c r="T379" s="189"/>
      <c r="U379" s="185"/>
      <c r="V379" s="185"/>
      <c r="W379" s="185"/>
      <c r="X379" s="185"/>
      <c r="Y379" s="185"/>
      <c r="Z379" s="185"/>
      <c r="AA379" s="190"/>
      <c r="AT379" s="191" t="s">
        <v>172</v>
      </c>
      <c r="AU379" s="191" t="s">
        <v>86</v>
      </c>
      <c r="AV379" s="12" t="s">
        <v>86</v>
      </c>
      <c r="AW379" s="12" t="s">
        <v>31</v>
      </c>
      <c r="AX379" s="12" t="s">
        <v>74</v>
      </c>
      <c r="AY379" s="191" t="s">
        <v>164</v>
      </c>
    </row>
    <row r="380" spans="2:65" s="12" customFormat="1" ht="16.5" customHeight="1">
      <c r="B380" s="184"/>
      <c r="C380" s="185"/>
      <c r="D380" s="185"/>
      <c r="E380" s="186" t="s">
        <v>5</v>
      </c>
      <c r="F380" s="298" t="s">
        <v>356</v>
      </c>
      <c r="G380" s="299"/>
      <c r="H380" s="299"/>
      <c r="I380" s="299"/>
      <c r="J380" s="185"/>
      <c r="K380" s="187">
        <v>2.2000000000000002</v>
      </c>
      <c r="L380" s="185"/>
      <c r="M380" s="185"/>
      <c r="N380" s="185"/>
      <c r="O380" s="185"/>
      <c r="P380" s="185"/>
      <c r="Q380" s="185"/>
      <c r="R380" s="188"/>
      <c r="T380" s="189"/>
      <c r="U380" s="185"/>
      <c r="V380" s="185"/>
      <c r="W380" s="185"/>
      <c r="X380" s="185"/>
      <c r="Y380" s="185"/>
      <c r="Z380" s="185"/>
      <c r="AA380" s="190"/>
      <c r="AT380" s="191" t="s">
        <v>172</v>
      </c>
      <c r="AU380" s="191" t="s">
        <v>86</v>
      </c>
      <c r="AV380" s="12" t="s">
        <v>86</v>
      </c>
      <c r="AW380" s="12" t="s">
        <v>31</v>
      </c>
      <c r="AX380" s="12" t="s">
        <v>74</v>
      </c>
      <c r="AY380" s="191" t="s">
        <v>164</v>
      </c>
    </row>
    <row r="381" spans="2:65" s="12" customFormat="1" ht="16.5" customHeight="1">
      <c r="B381" s="184"/>
      <c r="C381" s="185"/>
      <c r="D381" s="185"/>
      <c r="E381" s="186" t="s">
        <v>5</v>
      </c>
      <c r="F381" s="298" t="s">
        <v>86</v>
      </c>
      <c r="G381" s="299"/>
      <c r="H381" s="299"/>
      <c r="I381" s="299"/>
      <c r="J381" s="185"/>
      <c r="K381" s="187">
        <v>2</v>
      </c>
      <c r="L381" s="185"/>
      <c r="M381" s="185"/>
      <c r="N381" s="185"/>
      <c r="O381" s="185"/>
      <c r="P381" s="185"/>
      <c r="Q381" s="185"/>
      <c r="R381" s="188"/>
      <c r="T381" s="189"/>
      <c r="U381" s="185"/>
      <c r="V381" s="185"/>
      <c r="W381" s="185"/>
      <c r="X381" s="185"/>
      <c r="Y381" s="185"/>
      <c r="Z381" s="185"/>
      <c r="AA381" s="190"/>
      <c r="AT381" s="191" t="s">
        <v>172</v>
      </c>
      <c r="AU381" s="191" t="s">
        <v>86</v>
      </c>
      <c r="AV381" s="12" t="s">
        <v>86</v>
      </c>
      <c r="AW381" s="12" t="s">
        <v>31</v>
      </c>
      <c r="AX381" s="12" t="s">
        <v>74</v>
      </c>
      <c r="AY381" s="191" t="s">
        <v>164</v>
      </c>
    </row>
    <row r="382" spans="2:65" s="14" customFormat="1" ht="16.5" customHeight="1">
      <c r="B382" s="200"/>
      <c r="C382" s="201"/>
      <c r="D382" s="201"/>
      <c r="E382" s="202" t="s">
        <v>5</v>
      </c>
      <c r="F382" s="304" t="s">
        <v>191</v>
      </c>
      <c r="G382" s="305"/>
      <c r="H382" s="305"/>
      <c r="I382" s="305"/>
      <c r="J382" s="201"/>
      <c r="K382" s="203">
        <v>18.2</v>
      </c>
      <c r="L382" s="201"/>
      <c r="M382" s="201"/>
      <c r="N382" s="201"/>
      <c r="O382" s="201"/>
      <c r="P382" s="201"/>
      <c r="Q382" s="201"/>
      <c r="R382" s="204"/>
      <c r="T382" s="205"/>
      <c r="U382" s="201"/>
      <c r="V382" s="201"/>
      <c r="W382" s="201"/>
      <c r="X382" s="201"/>
      <c r="Y382" s="201"/>
      <c r="Z382" s="201"/>
      <c r="AA382" s="206"/>
      <c r="AT382" s="207" t="s">
        <v>172</v>
      </c>
      <c r="AU382" s="207" t="s">
        <v>86</v>
      </c>
      <c r="AV382" s="14" t="s">
        <v>169</v>
      </c>
      <c r="AW382" s="14" t="s">
        <v>31</v>
      </c>
      <c r="AX382" s="14" t="s">
        <v>81</v>
      </c>
      <c r="AY382" s="207" t="s">
        <v>164</v>
      </c>
    </row>
    <row r="383" spans="2:65" s="1" customFormat="1" ht="16.5" customHeight="1">
      <c r="B383" s="141"/>
      <c r="C383" s="170" t="s">
        <v>366</v>
      </c>
      <c r="D383" s="170" t="s">
        <v>165</v>
      </c>
      <c r="E383" s="171" t="s">
        <v>367</v>
      </c>
      <c r="F383" s="289" t="s">
        <v>368</v>
      </c>
      <c r="G383" s="289"/>
      <c r="H383" s="289"/>
      <c r="I383" s="289"/>
      <c r="J383" s="172" t="s">
        <v>168</v>
      </c>
      <c r="K383" s="173">
        <v>359.5</v>
      </c>
      <c r="L383" s="290"/>
      <c r="M383" s="290"/>
      <c r="N383" s="291"/>
      <c r="O383" s="291"/>
      <c r="P383" s="291"/>
      <c r="Q383" s="291"/>
      <c r="R383" s="144"/>
      <c r="T383" s="174" t="s">
        <v>5</v>
      </c>
      <c r="U383" s="48" t="s">
        <v>41</v>
      </c>
      <c r="V383" s="40"/>
      <c r="W383" s="175">
        <f>V383*K383</f>
        <v>0</v>
      </c>
      <c r="X383" s="175">
        <v>5.0000000000000002E-5</v>
      </c>
      <c r="Y383" s="175">
        <f>X383*K383</f>
        <v>1.7975000000000001E-2</v>
      </c>
      <c r="Z383" s="175">
        <v>0</v>
      </c>
      <c r="AA383" s="176">
        <f>Z383*K383</f>
        <v>0</v>
      </c>
      <c r="AR383" s="23" t="s">
        <v>169</v>
      </c>
      <c r="AT383" s="23" t="s">
        <v>165</v>
      </c>
      <c r="AU383" s="23" t="s">
        <v>86</v>
      </c>
      <c r="AY383" s="23" t="s">
        <v>164</v>
      </c>
      <c r="BE383" s="118">
        <f>IF(U383="základná",N383,0)</f>
        <v>0</v>
      </c>
      <c r="BF383" s="118">
        <f>IF(U383="znížená",N383,0)</f>
        <v>0</v>
      </c>
      <c r="BG383" s="118">
        <f>IF(U383="zákl. prenesená",N383,0)</f>
        <v>0</v>
      </c>
      <c r="BH383" s="118">
        <f>IF(U383="zníž. prenesená",N383,0)</f>
        <v>0</v>
      </c>
      <c r="BI383" s="118">
        <f>IF(U383="nulová",N383,0)</f>
        <v>0</v>
      </c>
      <c r="BJ383" s="23" t="s">
        <v>86</v>
      </c>
      <c r="BK383" s="118">
        <f>ROUND(L383*K383,2)</f>
        <v>0</v>
      </c>
      <c r="BL383" s="23" t="s">
        <v>169</v>
      </c>
      <c r="BM383" s="23" t="s">
        <v>369</v>
      </c>
    </row>
    <row r="384" spans="2:65" s="12" customFormat="1" ht="16.5" customHeight="1">
      <c r="B384" s="184"/>
      <c r="C384" s="185"/>
      <c r="D384" s="185"/>
      <c r="E384" s="186" t="s">
        <v>5</v>
      </c>
      <c r="F384" s="306" t="s">
        <v>370</v>
      </c>
      <c r="G384" s="307"/>
      <c r="H384" s="307"/>
      <c r="I384" s="307"/>
      <c r="J384" s="185"/>
      <c r="K384" s="187">
        <v>359.5</v>
      </c>
      <c r="L384" s="185"/>
      <c r="M384" s="185"/>
      <c r="N384" s="185"/>
      <c r="O384" s="185"/>
      <c r="P384" s="185"/>
      <c r="Q384" s="185"/>
      <c r="R384" s="188"/>
      <c r="T384" s="189"/>
      <c r="U384" s="185"/>
      <c r="V384" s="185"/>
      <c r="W384" s="185"/>
      <c r="X384" s="185"/>
      <c r="Y384" s="185"/>
      <c r="Z384" s="185"/>
      <c r="AA384" s="190"/>
      <c r="AT384" s="191" t="s">
        <v>172</v>
      </c>
      <c r="AU384" s="191" t="s">
        <v>86</v>
      </c>
      <c r="AV384" s="12" t="s">
        <v>86</v>
      </c>
      <c r="AW384" s="12" t="s">
        <v>31</v>
      </c>
      <c r="AX384" s="12" t="s">
        <v>81</v>
      </c>
      <c r="AY384" s="191" t="s">
        <v>164</v>
      </c>
    </row>
    <row r="385" spans="2:65" s="14" customFormat="1" ht="16.5" customHeight="1">
      <c r="B385" s="200"/>
      <c r="C385" s="201"/>
      <c r="D385" s="201"/>
      <c r="E385" s="202" t="s">
        <v>5</v>
      </c>
      <c r="F385" s="304" t="s">
        <v>191</v>
      </c>
      <c r="G385" s="305"/>
      <c r="H385" s="305"/>
      <c r="I385" s="305"/>
      <c r="J385" s="201"/>
      <c r="K385" s="203">
        <v>359.5</v>
      </c>
      <c r="L385" s="201"/>
      <c r="M385" s="201"/>
      <c r="N385" s="201"/>
      <c r="O385" s="201"/>
      <c r="P385" s="201"/>
      <c r="Q385" s="201"/>
      <c r="R385" s="204"/>
      <c r="T385" s="205"/>
      <c r="U385" s="201"/>
      <c r="V385" s="201"/>
      <c r="W385" s="201"/>
      <c r="X385" s="201"/>
      <c r="Y385" s="201"/>
      <c r="Z385" s="201"/>
      <c r="AA385" s="206"/>
      <c r="AT385" s="207" t="s">
        <v>172</v>
      </c>
      <c r="AU385" s="207" t="s">
        <v>86</v>
      </c>
      <c r="AV385" s="14" t="s">
        <v>169</v>
      </c>
      <c r="AW385" s="14" t="s">
        <v>31</v>
      </c>
      <c r="AX385" s="14" t="s">
        <v>74</v>
      </c>
      <c r="AY385" s="207" t="s">
        <v>164</v>
      </c>
    </row>
    <row r="386" spans="2:65" s="1" customFormat="1" ht="16.5" customHeight="1">
      <c r="B386" s="141"/>
      <c r="C386" s="170" t="s">
        <v>371</v>
      </c>
      <c r="D386" s="170" t="s">
        <v>165</v>
      </c>
      <c r="E386" s="171" t="s">
        <v>372</v>
      </c>
      <c r="F386" s="289" t="s">
        <v>373</v>
      </c>
      <c r="G386" s="289"/>
      <c r="H386" s="289"/>
      <c r="I386" s="289"/>
      <c r="J386" s="172" t="s">
        <v>234</v>
      </c>
      <c r="K386" s="173">
        <v>179.75</v>
      </c>
      <c r="L386" s="290"/>
      <c r="M386" s="290"/>
      <c r="N386" s="291"/>
      <c r="O386" s="291"/>
      <c r="P386" s="291"/>
      <c r="Q386" s="291"/>
      <c r="R386" s="144"/>
      <c r="T386" s="174" t="s">
        <v>5</v>
      </c>
      <c r="U386" s="48" t="s">
        <v>41</v>
      </c>
      <c r="V386" s="40"/>
      <c r="W386" s="175">
        <f>V386*K386</f>
        <v>0</v>
      </c>
      <c r="X386" s="175">
        <v>4.2000000000000002E-4</v>
      </c>
      <c r="Y386" s="175">
        <f>X386*K386</f>
        <v>7.5495000000000007E-2</v>
      </c>
      <c r="Z386" s="175">
        <v>0</v>
      </c>
      <c r="AA386" s="176">
        <f>Z386*K386</f>
        <v>0</v>
      </c>
      <c r="AR386" s="23" t="s">
        <v>169</v>
      </c>
      <c r="AT386" s="23" t="s">
        <v>165</v>
      </c>
      <c r="AU386" s="23" t="s">
        <v>86</v>
      </c>
      <c r="AY386" s="23" t="s">
        <v>164</v>
      </c>
      <c r="BE386" s="118">
        <f>IF(U386="základná",N386,0)</f>
        <v>0</v>
      </c>
      <c r="BF386" s="118">
        <f>IF(U386="znížená",N386,0)</f>
        <v>0</v>
      </c>
      <c r="BG386" s="118">
        <f>IF(U386="zákl. prenesená",N386,0)</f>
        <v>0</v>
      </c>
      <c r="BH386" s="118">
        <f>IF(U386="zníž. prenesená",N386,0)</f>
        <v>0</v>
      </c>
      <c r="BI386" s="118">
        <f>IF(U386="nulová",N386,0)</f>
        <v>0</v>
      </c>
      <c r="BJ386" s="23" t="s">
        <v>86</v>
      </c>
      <c r="BK386" s="118">
        <f>ROUND(L386*K386,2)</f>
        <v>0</v>
      </c>
      <c r="BL386" s="23" t="s">
        <v>169</v>
      </c>
      <c r="BM386" s="23" t="s">
        <v>374</v>
      </c>
    </row>
    <row r="387" spans="2:65" s="11" customFormat="1" ht="16.5" customHeight="1">
      <c r="B387" s="177"/>
      <c r="C387" s="178"/>
      <c r="D387" s="178"/>
      <c r="E387" s="179" t="s">
        <v>5</v>
      </c>
      <c r="F387" s="292" t="s">
        <v>171</v>
      </c>
      <c r="G387" s="293"/>
      <c r="H387" s="293"/>
      <c r="I387" s="293"/>
      <c r="J387" s="178"/>
      <c r="K387" s="179" t="s">
        <v>5</v>
      </c>
      <c r="L387" s="178"/>
      <c r="M387" s="178"/>
      <c r="N387" s="178"/>
      <c r="O387" s="178"/>
      <c r="P387" s="178"/>
      <c r="Q387" s="178"/>
      <c r="R387" s="180"/>
      <c r="T387" s="181"/>
      <c r="U387" s="178"/>
      <c r="V387" s="178"/>
      <c r="W387" s="178"/>
      <c r="X387" s="178"/>
      <c r="Y387" s="178"/>
      <c r="Z387" s="178"/>
      <c r="AA387" s="182"/>
      <c r="AT387" s="183" t="s">
        <v>172</v>
      </c>
      <c r="AU387" s="183" t="s">
        <v>86</v>
      </c>
      <c r="AV387" s="11" t="s">
        <v>81</v>
      </c>
      <c r="AW387" s="11" t="s">
        <v>31</v>
      </c>
      <c r="AX387" s="11" t="s">
        <v>74</v>
      </c>
      <c r="AY387" s="183" t="s">
        <v>164</v>
      </c>
    </row>
    <row r="388" spans="2:65" s="12" customFormat="1" ht="16.5" customHeight="1">
      <c r="B388" s="184"/>
      <c r="C388" s="185"/>
      <c r="D388" s="185"/>
      <c r="E388" s="186" t="s">
        <v>5</v>
      </c>
      <c r="F388" s="298" t="s">
        <v>375</v>
      </c>
      <c r="G388" s="299"/>
      <c r="H388" s="299"/>
      <c r="I388" s="299"/>
      <c r="J388" s="185"/>
      <c r="K388" s="187">
        <v>44.02</v>
      </c>
      <c r="L388" s="185"/>
      <c r="M388" s="185"/>
      <c r="N388" s="185"/>
      <c r="O388" s="185"/>
      <c r="P388" s="185"/>
      <c r="Q388" s="185"/>
      <c r="R388" s="188"/>
      <c r="T388" s="189"/>
      <c r="U388" s="185"/>
      <c r="V388" s="185"/>
      <c r="W388" s="185"/>
      <c r="X388" s="185"/>
      <c r="Y388" s="185"/>
      <c r="Z388" s="185"/>
      <c r="AA388" s="190"/>
      <c r="AT388" s="191" t="s">
        <v>172</v>
      </c>
      <c r="AU388" s="191" t="s">
        <v>86</v>
      </c>
      <c r="AV388" s="12" t="s">
        <v>86</v>
      </c>
      <c r="AW388" s="12" t="s">
        <v>31</v>
      </c>
      <c r="AX388" s="12" t="s">
        <v>74</v>
      </c>
      <c r="AY388" s="191" t="s">
        <v>164</v>
      </c>
    </row>
    <row r="389" spans="2:65" s="12" customFormat="1" ht="16.5" customHeight="1">
      <c r="B389" s="184"/>
      <c r="C389" s="185"/>
      <c r="D389" s="185"/>
      <c r="E389" s="186" t="s">
        <v>5</v>
      </c>
      <c r="F389" s="298" t="s">
        <v>376</v>
      </c>
      <c r="G389" s="299"/>
      <c r="H389" s="299"/>
      <c r="I389" s="299"/>
      <c r="J389" s="185"/>
      <c r="K389" s="187">
        <v>12.75</v>
      </c>
      <c r="L389" s="185"/>
      <c r="M389" s="185"/>
      <c r="N389" s="185"/>
      <c r="O389" s="185"/>
      <c r="P389" s="185"/>
      <c r="Q389" s="185"/>
      <c r="R389" s="188"/>
      <c r="T389" s="189"/>
      <c r="U389" s="185"/>
      <c r="V389" s="185"/>
      <c r="W389" s="185"/>
      <c r="X389" s="185"/>
      <c r="Y389" s="185"/>
      <c r="Z389" s="185"/>
      <c r="AA389" s="190"/>
      <c r="AT389" s="191" t="s">
        <v>172</v>
      </c>
      <c r="AU389" s="191" t="s">
        <v>86</v>
      </c>
      <c r="AV389" s="12" t="s">
        <v>86</v>
      </c>
      <c r="AW389" s="12" t="s">
        <v>31</v>
      </c>
      <c r="AX389" s="12" t="s">
        <v>74</v>
      </c>
      <c r="AY389" s="191" t="s">
        <v>164</v>
      </c>
    </row>
    <row r="390" spans="2:65" s="12" customFormat="1" ht="16.5" customHeight="1">
      <c r="B390" s="184"/>
      <c r="C390" s="185"/>
      <c r="D390" s="185"/>
      <c r="E390" s="186" t="s">
        <v>5</v>
      </c>
      <c r="F390" s="298" t="s">
        <v>377</v>
      </c>
      <c r="G390" s="299"/>
      <c r="H390" s="299"/>
      <c r="I390" s="299"/>
      <c r="J390" s="185"/>
      <c r="K390" s="187">
        <v>5.78</v>
      </c>
      <c r="L390" s="185"/>
      <c r="M390" s="185"/>
      <c r="N390" s="185"/>
      <c r="O390" s="185"/>
      <c r="P390" s="185"/>
      <c r="Q390" s="185"/>
      <c r="R390" s="188"/>
      <c r="T390" s="189"/>
      <c r="U390" s="185"/>
      <c r="V390" s="185"/>
      <c r="W390" s="185"/>
      <c r="X390" s="185"/>
      <c r="Y390" s="185"/>
      <c r="Z390" s="185"/>
      <c r="AA390" s="190"/>
      <c r="AT390" s="191" t="s">
        <v>172</v>
      </c>
      <c r="AU390" s="191" t="s">
        <v>86</v>
      </c>
      <c r="AV390" s="12" t="s">
        <v>86</v>
      </c>
      <c r="AW390" s="12" t="s">
        <v>31</v>
      </c>
      <c r="AX390" s="12" t="s">
        <v>74</v>
      </c>
      <c r="AY390" s="191" t="s">
        <v>164</v>
      </c>
    </row>
    <row r="391" spans="2:65" s="11" customFormat="1" ht="16.5" customHeight="1">
      <c r="B391" s="177"/>
      <c r="C391" s="178"/>
      <c r="D391" s="178"/>
      <c r="E391" s="179" t="s">
        <v>5</v>
      </c>
      <c r="F391" s="302" t="s">
        <v>243</v>
      </c>
      <c r="G391" s="303"/>
      <c r="H391" s="303"/>
      <c r="I391" s="303"/>
      <c r="J391" s="178"/>
      <c r="K391" s="179" t="s">
        <v>5</v>
      </c>
      <c r="L391" s="178"/>
      <c r="M391" s="178"/>
      <c r="N391" s="178"/>
      <c r="O391" s="178"/>
      <c r="P391" s="178"/>
      <c r="Q391" s="178"/>
      <c r="R391" s="180"/>
      <c r="T391" s="181"/>
      <c r="U391" s="178"/>
      <c r="V391" s="178"/>
      <c r="W391" s="178"/>
      <c r="X391" s="178"/>
      <c r="Y391" s="178"/>
      <c r="Z391" s="178"/>
      <c r="AA391" s="182"/>
      <c r="AT391" s="183" t="s">
        <v>172</v>
      </c>
      <c r="AU391" s="183" t="s">
        <v>86</v>
      </c>
      <c r="AV391" s="11" t="s">
        <v>81</v>
      </c>
      <c r="AW391" s="11" t="s">
        <v>31</v>
      </c>
      <c r="AX391" s="11" t="s">
        <v>74</v>
      </c>
      <c r="AY391" s="183" t="s">
        <v>164</v>
      </c>
    </row>
    <row r="392" spans="2:65" s="12" customFormat="1" ht="16.5" customHeight="1">
      <c r="B392" s="184"/>
      <c r="C392" s="185"/>
      <c r="D392" s="185"/>
      <c r="E392" s="186" t="s">
        <v>5</v>
      </c>
      <c r="F392" s="298" t="s">
        <v>378</v>
      </c>
      <c r="G392" s="299"/>
      <c r="H392" s="299"/>
      <c r="I392" s="299"/>
      <c r="J392" s="185"/>
      <c r="K392" s="187">
        <v>-2.7</v>
      </c>
      <c r="L392" s="185"/>
      <c r="M392" s="185"/>
      <c r="N392" s="185"/>
      <c r="O392" s="185"/>
      <c r="P392" s="185"/>
      <c r="Q392" s="185"/>
      <c r="R392" s="188"/>
      <c r="T392" s="189"/>
      <c r="U392" s="185"/>
      <c r="V392" s="185"/>
      <c r="W392" s="185"/>
      <c r="X392" s="185"/>
      <c r="Y392" s="185"/>
      <c r="Z392" s="185"/>
      <c r="AA392" s="190"/>
      <c r="AT392" s="191" t="s">
        <v>172</v>
      </c>
      <c r="AU392" s="191" t="s">
        <v>86</v>
      </c>
      <c r="AV392" s="12" t="s">
        <v>86</v>
      </c>
      <c r="AW392" s="12" t="s">
        <v>31</v>
      </c>
      <c r="AX392" s="12" t="s">
        <v>74</v>
      </c>
      <c r="AY392" s="191" t="s">
        <v>164</v>
      </c>
    </row>
    <row r="393" spans="2:65" s="13" customFormat="1" ht="16.5" customHeight="1">
      <c r="B393" s="192"/>
      <c r="C393" s="193"/>
      <c r="D393" s="193"/>
      <c r="E393" s="194" t="s">
        <v>5</v>
      </c>
      <c r="F393" s="300" t="s">
        <v>178</v>
      </c>
      <c r="G393" s="301"/>
      <c r="H393" s="301"/>
      <c r="I393" s="301"/>
      <c r="J393" s="193"/>
      <c r="K393" s="195">
        <v>59.85</v>
      </c>
      <c r="L393" s="193"/>
      <c r="M393" s="193"/>
      <c r="N393" s="193"/>
      <c r="O393" s="193"/>
      <c r="P393" s="193"/>
      <c r="Q393" s="193"/>
      <c r="R393" s="196"/>
      <c r="T393" s="197"/>
      <c r="U393" s="193"/>
      <c r="V393" s="193"/>
      <c r="W393" s="193"/>
      <c r="X393" s="193"/>
      <c r="Y393" s="193"/>
      <c r="Z393" s="193"/>
      <c r="AA393" s="198"/>
      <c r="AT393" s="199" t="s">
        <v>172</v>
      </c>
      <c r="AU393" s="199" t="s">
        <v>86</v>
      </c>
      <c r="AV393" s="13" t="s">
        <v>179</v>
      </c>
      <c r="AW393" s="13" t="s">
        <v>31</v>
      </c>
      <c r="AX393" s="13" t="s">
        <v>74</v>
      </c>
      <c r="AY393" s="199" t="s">
        <v>164</v>
      </c>
    </row>
    <row r="394" spans="2:65" s="11" customFormat="1" ht="16.5" customHeight="1">
      <c r="B394" s="177"/>
      <c r="C394" s="178"/>
      <c r="D394" s="178"/>
      <c r="E394" s="179" t="s">
        <v>5</v>
      </c>
      <c r="F394" s="302" t="s">
        <v>251</v>
      </c>
      <c r="G394" s="303"/>
      <c r="H394" s="303"/>
      <c r="I394" s="303"/>
      <c r="J394" s="178"/>
      <c r="K394" s="179" t="s">
        <v>5</v>
      </c>
      <c r="L394" s="178"/>
      <c r="M394" s="178"/>
      <c r="N394" s="178"/>
      <c r="O394" s="178"/>
      <c r="P394" s="178"/>
      <c r="Q394" s="178"/>
      <c r="R394" s="180"/>
      <c r="T394" s="181"/>
      <c r="U394" s="178"/>
      <c r="V394" s="178"/>
      <c r="W394" s="178"/>
      <c r="X394" s="178"/>
      <c r="Y394" s="178"/>
      <c r="Z394" s="178"/>
      <c r="AA394" s="182"/>
      <c r="AT394" s="183" t="s">
        <v>172</v>
      </c>
      <c r="AU394" s="183" t="s">
        <v>86</v>
      </c>
      <c r="AV394" s="11" t="s">
        <v>81</v>
      </c>
      <c r="AW394" s="11" t="s">
        <v>31</v>
      </c>
      <c r="AX394" s="11" t="s">
        <v>74</v>
      </c>
      <c r="AY394" s="183" t="s">
        <v>164</v>
      </c>
    </row>
    <row r="395" spans="2:65" s="12" customFormat="1" ht="16.5" customHeight="1">
      <c r="B395" s="184"/>
      <c r="C395" s="185"/>
      <c r="D395" s="185"/>
      <c r="E395" s="186" t="s">
        <v>5</v>
      </c>
      <c r="F395" s="298" t="s">
        <v>379</v>
      </c>
      <c r="G395" s="299"/>
      <c r="H395" s="299"/>
      <c r="I395" s="299"/>
      <c r="J395" s="185"/>
      <c r="K395" s="187">
        <v>46.4</v>
      </c>
      <c r="L395" s="185"/>
      <c r="M395" s="185"/>
      <c r="N395" s="185"/>
      <c r="O395" s="185"/>
      <c r="P395" s="185"/>
      <c r="Q395" s="185"/>
      <c r="R395" s="188"/>
      <c r="T395" s="189"/>
      <c r="U395" s="185"/>
      <c r="V395" s="185"/>
      <c r="W395" s="185"/>
      <c r="X395" s="185"/>
      <c r="Y395" s="185"/>
      <c r="Z395" s="185"/>
      <c r="AA395" s="190"/>
      <c r="AT395" s="191" t="s">
        <v>172</v>
      </c>
      <c r="AU395" s="191" t="s">
        <v>86</v>
      </c>
      <c r="AV395" s="12" t="s">
        <v>86</v>
      </c>
      <c r="AW395" s="12" t="s">
        <v>31</v>
      </c>
      <c r="AX395" s="12" t="s">
        <v>74</v>
      </c>
      <c r="AY395" s="191" t="s">
        <v>164</v>
      </c>
    </row>
    <row r="396" spans="2:65" s="13" customFormat="1" ht="16.5" customHeight="1">
      <c r="B396" s="192"/>
      <c r="C396" s="193"/>
      <c r="D396" s="193"/>
      <c r="E396" s="194" t="s">
        <v>5</v>
      </c>
      <c r="F396" s="300" t="s">
        <v>178</v>
      </c>
      <c r="G396" s="301"/>
      <c r="H396" s="301"/>
      <c r="I396" s="301"/>
      <c r="J396" s="193"/>
      <c r="K396" s="195">
        <v>46.4</v>
      </c>
      <c r="L396" s="193"/>
      <c r="M396" s="193"/>
      <c r="N396" s="193"/>
      <c r="O396" s="193"/>
      <c r="P396" s="193"/>
      <c r="Q396" s="193"/>
      <c r="R396" s="196"/>
      <c r="T396" s="197"/>
      <c r="U396" s="193"/>
      <c r="V396" s="193"/>
      <c r="W396" s="193"/>
      <c r="X396" s="193"/>
      <c r="Y396" s="193"/>
      <c r="Z396" s="193"/>
      <c r="AA396" s="198"/>
      <c r="AT396" s="199" t="s">
        <v>172</v>
      </c>
      <c r="AU396" s="199" t="s">
        <v>86</v>
      </c>
      <c r="AV396" s="13" t="s">
        <v>179</v>
      </c>
      <c r="AW396" s="13" t="s">
        <v>31</v>
      </c>
      <c r="AX396" s="13" t="s">
        <v>74</v>
      </c>
      <c r="AY396" s="199" t="s">
        <v>164</v>
      </c>
    </row>
    <row r="397" spans="2:65" s="11" customFormat="1" ht="16.5" customHeight="1">
      <c r="B397" s="177"/>
      <c r="C397" s="178"/>
      <c r="D397" s="178"/>
      <c r="E397" s="179" t="s">
        <v>5</v>
      </c>
      <c r="F397" s="302" t="s">
        <v>182</v>
      </c>
      <c r="G397" s="303"/>
      <c r="H397" s="303"/>
      <c r="I397" s="303"/>
      <c r="J397" s="178"/>
      <c r="K397" s="179" t="s">
        <v>5</v>
      </c>
      <c r="L397" s="178"/>
      <c r="M397" s="178"/>
      <c r="N397" s="178"/>
      <c r="O397" s="178"/>
      <c r="P397" s="178"/>
      <c r="Q397" s="178"/>
      <c r="R397" s="180"/>
      <c r="T397" s="181"/>
      <c r="U397" s="178"/>
      <c r="V397" s="178"/>
      <c r="W397" s="178"/>
      <c r="X397" s="178"/>
      <c r="Y397" s="178"/>
      <c r="Z397" s="178"/>
      <c r="AA397" s="182"/>
      <c r="AT397" s="183" t="s">
        <v>172</v>
      </c>
      <c r="AU397" s="183" t="s">
        <v>86</v>
      </c>
      <c r="AV397" s="11" t="s">
        <v>81</v>
      </c>
      <c r="AW397" s="11" t="s">
        <v>31</v>
      </c>
      <c r="AX397" s="11" t="s">
        <v>74</v>
      </c>
      <c r="AY397" s="183" t="s">
        <v>164</v>
      </c>
    </row>
    <row r="398" spans="2:65" s="12" customFormat="1" ht="16.5" customHeight="1">
      <c r="B398" s="184"/>
      <c r="C398" s="185"/>
      <c r="D398" s="185"/>
      <c r="E398" s="186" t="s">
        <v>5</v>
      </c>
      <c r="F398" s="298" t="s">
        <v>375</v>
      </c>
      <c r="G398" s="299"/>
      <c r="H398" s="299"/>
      <c r="I398" s="299"/>
      <c r="J398" s="185"/>
      <c r="K398" s="187">
        <v>44.02</v>
      </c>
      <c r="L398" s="185"/>
      <c r="M398" s="185"/>
      <c r="N398" s="185"/>
      <c r="O398" s="185"/>
      <c r="P398" s="185"/>
      <c r="Q398" s="185"/>
      <c r="R398" s="188"/>
      <c r="T398" s="189"/>
      <c r="U398" s="185"/>
      <c r="V398" s="185"/>
      <c r="W398" s="185"/>
      <c r="X398" s="185"/>
      <c r="Y398" s="185"/>
      <c r="Z398" s="185"/>
      <c r="AA398" s="190"/>
      <c r="AT398" s="191" t="s">
        <v>172</v>
      </c>
      <c r="AU398" s="191" t="s">
        <v>86</v>
      </c>
      <c r="AV398" s="12" t="s">
        <v>86</v>
      </c>
      <c r="AW398" s="12" t="s">
        <v>31</v>
      </c>
      <c r="AX398" s="12" t="s">
        <v>74</v>
      </c>
      <c r="AY398" s="191" t="s">
        <v>164</v>
      </c>
    </row>
    <row r="399" spans="2:65" s="12" customFormat="1" ht="16.5" customHeight="1">
      <c r="B399" s="184"/>
      <c r="C399" s="185"/>
      <c r="D399" s="185"/>
      <c r="E399" s="186" t="s">
        <v>5</v>
      </c>
      <c r="F399" s="298" t="s">
        <v>380</v>
      </c>
      <c r="G399" s="299"/>
      <c r="H399" s="299"/>
      <c r="I399" s="299"/>
      <c r="J399" s="185"/>
      <c r="K399" s="187">
        <v>19</v>
      </c>
      <c r="L399" s="185"/>
      <c r="M399" s="185"/>
      <c r="N399" s="185"/>
      <c r="O399" s="185"/>
      <c r="P399" s="185"/>
      <c r="Q399" s="185"/>
      <c r="R399" s="188"/>
      <c r="T399" s="189"/>
      <c r="U399" s="185"/>
      <c r="V399" s="185"/>
      <c r="W399" s="185"/>
      <c r="X399" s="185"/>
      <c r="Y399" s="185"/>
      <c r="Z399" s="185"/>
      <c r="AA399" s="190"/>
      <c r="AT399" s="191" t="s">
        <v>172</v>
      </c>
      <c r="AU399" s="191" t="s">
        <v>86</v>
      </c>
      <c r="AV399" s="12" t="s">
        <v>86</v>
      </c>
      <c r="AW399" s="12" t="s">
        <v>31</v>
      </c>
      <c r="AX399" s="12" t="s">
        <v>74</v>
      </c>
      <c r="AY399" s="191" t="s">
        <v>164</v>
      </c>
    </row>
    <row r="400" spans="2:65" s="12" customFormat="1" ht="16.5" customHeight="1">
      <c r="B400" s="184"/>
      <c r="C400" s="185"/>
      <c r="D400" s="185"/>
      <c r="E400" s="186" t="s">
        <v>5</v>
      </c>
      <c r="F400" s="298" t="s">
        <v>381</v>
      </c>
      <c r="G400" s="299"/>
      <c r="H400" s="299"/>
      <c r="I400" s="299"/>
      <c r="J400" s="185"/>
      <c r="K400" s="187">
        <v>7.2</v>
      </c>
      <c r="L400" s="185"/>
      <c r="M400" s="185"/>
      <c r="N400" s="185"/>
      <c r="O400" s="185"/>
      <c r="P400" s="185"/>
      <c r="Q400" s="185"/>
      <c r="R400" s="188"/>
      <c r="T400" s="189"/>
      <c r="U400" s="185"/>
      <c r="V400" s="185"/>
      <c r="W400" s="185"/>
      <c r="X400" s="185"/>
      <c r="Y400" s="185"/>
      <c r="Z400" s="185"/>
      <c r="AA400" s="190"/>
      <c r="AT400" s="191" t="s">
        <v>172</v>
      </c>
      <c r="AU400" s="191" t="s">
        <v>86</v>
      </c>
      <c r="AV400" s="12" t="s">
        <v>86</v>
      </c>
      <c r="AW400" s="12" t="s">
        <v>31</v>
      </c>
      <c r="AX400" s="12" t="s">
        <v>74</v>
      </c>
      <c r="AY400" s="191" t="s">
        <v>164</v>
      </c>
    </row>
    <row r="401" spans="2:65" s="12" customFormat="1" ht="16.5" customHeight="1">
      <c r="B401" s="184"/>
      <c r="C401" s="185"/>
      <c r="D401" s="185"/>
      <c r="E401" s="186" t="s">
        <v>5</v>
      </c>
      <c r="F401" s="298" t="s">
        <v>382</v>
      </c>
      <c r="G401" s="299"/>
      <c r="H401" s="299"/>
      <c r="I401" s="299"/>
      <c r="J401" s="185"/>
      <c r="K401" s="187">
        <v>3.28</v>
      </c>
      <c r="L401" s="185"/>
      <c r="M401" s="185"/>
      <c r="N401" s="185"/>
      <c r="O401" s="185"/>
      <c r="P401" s="185"/>
      <c r="Q401" s="185"/>
      <c r="R401" s="188"/>
      <c r="T401" s="189"/>
      <c r="U401" s="185"/>
      <c r="V401" s="185"/>
      <c r="W401" s="185"/>
      <c r="X401" s="185"/>
      <c r="Y401" s="185"/>
      <c r="Z401" s="185"/>
      <c r="AA401" s="190"/>
      <c r="AT401" s="191" t="s">
        <v>172</v>
      </c>
      <c r="AU401" s="191" t="s">
        <v>86</v>
      </c>
      <c r="AV401" s="12" t="s">
        <v>86</v>
      </c>
      <c r="AW401" s="12" t="s">
        <v>31</v>
      </c>
      <c r="AX401" s="12" t="s">
        <v>74</v>
      </c>
      <c r="AY401" s="191" t="s">
        <v>164</v>
      </c>
    </row>
    <row r="402" spans="2:65" s="14" customFormat="1" ht="16.5" customHeight="1">
      <c r="B402" s="200"/>
      <c r="C402" s="201"/>
      <c r="D402" s="201"/>
      <c r="E402" s="202" t="s">
        <v>5</v>
      </c>
      <c r="F402" s="304" t="s">
        <v>191</v>
      </c>
      <c r="G402" s="305"/>
      <c r="H402" s="305"/>
      <c r="I402" s="305"/>
      <c r="J402" s="201"/>
      <c r="K402" s="203">
        <v>179.75</v>
      </c>
      <c r="L402" s="201"/>
      <c r="M402" s="201"/>
      <c r="N402" s="201"/>
      <c r="O402" s="201"/>
      <c r="P402" s="201"/>
      <c r="Q402" s="201"/>
      <c r="R402" s="204"/>
      <c r="T402" s="205"/>
      <c r="U402" s="201"/>
      <c r="V402" s="201"/>
      <c r="W402" s="201"/>
      <c r="X402" s="201"/>
      <c r="Y402" s="201"/>
      <c r="Z402" s="201"/>
      <c r="AA402" s="206"/>
      <c r="AT402" s="207" t="s">
        <v>172</v>
      </c>
      <c r="AU402" s="207" t="s">
        <v>86</v>
      </c>
      <c r="AV402" s="14" t="s">
        <v>169</v>
      </c>
      <c r="AW402" s="14" t="s">
        <v>31</v>
      </c>
      <c r="AX402" s="14" t="s">
        <v>81</v>
      </c>
      <c r="AY402" s="207" t="s">
        <v>164</v>
      </c>
    </row>
    <row r="403" spans="2:65" s="1" customFormat="1" ht="25.5" customHeight="1">
      <c r="B403" s="141"/>
      <c r="C403" s="170" t="s">
        <v>383</v>
      </c>
      <c r="D403" s="170" t="s">
        <v>165</v>
      </c>
      <c r="E403" s="171" t="s">
        <v>384</v>
      </c>
      <c r="F403" s="289" t="s">
        <v>385</v>
      </c>
      <c r="G403" s="289"/>
      <c r="H403" s="289"/>
      <c r="I403" s="289"/>
      <c r="J403" s="172" t="s">
        <v>234</v>
      </c>
      <c r="K403" s="173">
        <v>59.75</v>
      </c>
      <c r="L403" s="290"/>
      <c r="M403" s="290"/>
      <c r="N403" s="291"/>
      <c r="O403" s="291"/>
      <c r="P403" s="291"/>
      <c r="Q403" s="291"/>
      <c r="R403" s="144"/>
      <c r="T403" s="174" t="s">
        <v>5</v>
      </c>
      <c r="U403" s="48" t="s">
        <v>41</v>
      </c>
      <c r="V403" s="40"/>
      <c r="W403" s="175">
        <f>V403*K403</f>
        <v>0</v>
      </c>
      <c r="X403" s="175">
        <v>2.1000000000000001E-4</v>
      </c>
      <c r="Y403" s="175">
        <f>X403*K403</f>
        <v>1.2547500000000001E-2</v>
      </c>
      <c r="Z403" s="175">
        <v>0</v>
      </c>
      <c r="AA403" s="176">
        <f>Z403*K403</f>
        <v>0</v>
      </c>
      <c r="AR403" s="23" t="s">
        <v>169</v>
      </c>
      <c r="AT403" s="23" t="s">
        <v>165</v>
      </c>
      <c r="AU403" s="23" t="s">
        <v>86</v>
      </c>
      <c r="AY403" s="23" t="s">
        <v>164</v>
      </c>
      <c r="BE403" s="118">
        <f>IF(U403="základná",N403,0)</f>
        <v>0</v>
      </c>
      <c r="BF403" s="118">
        <f>IF(U403="znížená",N403,0)</f>
        <v>0</v>
      </c>
      <c r="BG403" s="118">
        <f>IF(U403="zákl. prenesená",N403,0)</f>
        <v>0</v>
      </c>
      <c r="BH403" s="118">
        <f>IF(U403="zníž. prenesená",N403,0)</f>
        <v>0</v>
      </c>
      <c r="BI403" s="118">
        <f>IF(U403="nulová",N403,0)</f>
        <v>0</v>
      </c>
      <c r="BJ403" s="23" t="s">
        <v>86</v>
      </c>
      <c r="BK403" s="118">
        <f>ROUND(L403*K403,2)</f>
        <v>0</v>
      </c>
      <c r="BL403" s="23" t="s">
        <v>169</v>
      </c>
      <c r="BM403" s="23" t="s">
        <v>386</v>
      </c>
    </row>
    <row r="404" spans="2:65" s="12" customFormat="1" ht="16.5" customHeight="1">
      <c r="B404" s="184"/>
      <c r="C404" s="185"/>
      <c r="D404" s="185"/>
      <c r="E404" s="186" t="s">
        <v>5</v>
      </c>
      <c r="F404" s="306" t="s">
        <v>387</v>
      </c>
      <c r="G404" s="307"/>
      <c r="H404" s="307"/>
      <c r="I404" s="307"/>
      <c r="J404" s="185"/>
      <c r="K404" s="187">
        <v>19.75</v>
      </c>
      <c r="L404" s="185"/>
      <c r="M404" s="185"/>
      <c r="N404" s="185"/>
      <c r="O404" s="185"/>
      <c r="P404" s="185"/>
      <c r="Q404" s="185"/>
      <c r="R404" s="188"/>
      <c r="T404" s="189"/>
      <c r="U404" s="185"/>
      <c r="V404" s="185"/>
      <c r="W404" s="185"/>
      <c r="X404" s="185"/>
      <c r="Y404" s="185"/>
      <c r="Z404" s="185"/>
      <c r="AA404" s="190"/>
      <c r="AT404" s="191" t="s">
        <v>172</v>
      </c>
      <c r="AU404" s="191" t="s">
        <v>86</v>
      </c>
      <c r="AV404" s="12" t="s">
        <v>86</v>
      </c>
      <c r="AW404" s="12" t="s">
        <v>31</v>
      </c>
      <c r="AX404" s="12" t="s">
        <v>74</v>
      </c>
      <c r="AY404" s="191" t="s">
        <v>164</v>
      </c>
    </row>
    <row r="405" spans="2:65" s="12" customFormat="1" ht="16.5" customHeight="1">
      <c r="B405" s="184"/>
      <c r="C405" s="185"/>
      <c r="D405" s="185"/>
      <c r="E405" s="186" t="s">
        <v>5</v>
      </c>
      <c r="F405" s="298" t="s">
        <v>388</v>
      </c>
      <c r="G405" s="299"/>
      <c r="H405" s="299"/>
      <c r="I405" s="299"/>
      <c r="J405" s="185"/>
      <c r="K405" s="187">
        <v>21.2</v>
      </c>
      <c r="L405" s="185"/>
      <c r="M405" s="185"/>
      <c r="N405" s="185"/>
      <c r="O405" s="185"/>
      <c r="P405" s="185"/>
      <c r="Q405" s="185"/>
      <c r="R405" s="188"/>
      <c r="T405" s="189"/>
      <c r="U405" s="185"/>
      <c r="V405" s="185"/>
      <c r="W405" s="185"/>
      <c r="X405" s="185"/>
      <c r="Y405" s="185"/>
      <c r="Z405" s="185"/>
      <c r="AA405" s="190"/>
      <c r="AT405" s="191" t="s">
        <v>172</v>
      </c>
      <c r="AU405" s="191" t="s">
        <v>86</v>
      </c>
      <c r="AV405" s="12" t="s">
        <v>86</v>
      </c>
      <c r="AW405" s="12" t="s">
        <v>31</v>
      </c>
      <c r="AX405" s="12" t="s">
        <v>74</v>
      </c>
      <c r="AY405" s="191" t="s">
        <v>164</v>
      </c>
    </row>
    <row r="406" spans="2:65" s="12" customFormat="1" ht="16.5" customHeight="1">
      <c r="B406" s="184"/>
      <c r="C406" s="185"/>
      <c r="D406" s="185"/>
      <c r="E406" s="186" t="s">
        <v>5</v>
      </c>
      <c r="F406" s="298" t="s">
        <v>389</v>
      </c>
      <c r="G406" s="299"/>
      <c r="H406" s="299"/>
      <c r="I406" s="299"/>
      <c r="J406" s="185"/>
      <c r="K406" s="187">
        <v>18.8</v>
      </c>
      <c r="L406" s="185"/>
      <c r="M406" s="185"/>
      <c r="N406" s="185"/>
      <c r="O406" s="185"/>
      <c r="P406" s="185"/>
      <c r="Q406" s="185"/>
      <c r="R406" s="188"/>
      <c r="T406" s="189"/>
      <c r="U406" s="185"/>
      <c r="V406" s="185"/>
      <c r="W406" s="185"/>
      <c r="X406" s="185"/>
      <c r="Y406" s="185"/>
      <c r="Z406" s="185"/>
      <c r="AA406" s="190"/>
      <c r="AT406" s="191" t="s">
        <v>172</v>
      </c>
      <c r="AU406" s="191" t="s">
        <v>86</v>
      </c>
      <c r="AV406" s="12" t="s">
        <v>86</v>
      </c>
      <c r="AW406" s="12" t="s">
        <v>31</v>
      </c>
      <c r="AX406" s="12" t="s">
        <v>74</v>
      </c>
      <c r="AY406" s="191" t="s">
        <v>164</v>
      </c>
    </row>
    <row r="407" spans="2:65" s="14" customFormat="1" ht="16.5" customHeight="1">
      <c r="B407" s="200"/>
      <c r="C407" s="201"/>
      <c r="D407" s="201"/>
      <c r="E407" s="202" t="s">
        <v>5</v>
      </c>
      <c r="F407" s="304" t="s">
        <v>191</v>
      </c>
      <c r="G407" s="305"/>
      <c r="H407" s="305"/>
      <c r="I407" s="305"/>
      <c r="J407" s="201"/>
      <c r="K407" s="203">
        <v>59.75</v>
      </c>
      <c r="L407" s="201"/>
      <c r="M407" s="201"/>
      <c r="N407" s="201"/>
      <c r="O407" s="201"/>
      <c r="P407" s="201"/>
      <c r="Q407" s="201"/>
      <c r="R407" s="204"/>
      <c r="T407" s="205"/>
      <c r="U407" s="201"/>
      <c r="V407" s="201"/>
      <c r="W407" s="201"/>
      <c r="X407" s="201"/>
      <c r="Y407" s="201"/>
      <c r="Z407" s="201"/>
      <c r="AA407" s="206"/>
      <c r="AT407" s="207" t="s">
        <v>172</v>
      </c>
      <c r="AU407" s="207" t="s">
        <v>86</v>
      </c>
      <c r="AV407" s="14" t="s">
        <v>169</v>
      </c>
      <c r="AW407" s="14" t="s">
        <v>31</v>
      </c>
      <c r="AX407" s="14" t="s">
        <v>81</v>
      </c>
      <c r="AY407" s="207" t="s">
        <v>164</v>
      </c>
    </row>
    <row r="408" spans="2:65" s="1" customFormat="1" ht="38.25" customHeight="1">
      <c r="B408" s="141"/>
      <c r="C408" s="170" t="s">
        <v>390</v>
      </c>
      <c r="D408" s="170" t="s">
        <v>165</v>
      </c>
      <c r="E408" s="171" t="s">
        <v>391</v>
      </c>
      <c r="F408" s="289" t="s">
        <v>392</v>
      </c>
      <c r="G408" s="289"/>
      <c r="H408" s="289"/>
      <c r="I408" s="289"/>
      <c r="J408" s="172" t="s">
        <v>234</v>
      </c>
      <c r="K408" s="173">
        <v>751.37</v>
      </c>
      <c r="L408" s="290"/>
      <c r="M408" s="290"/>
      <c r="N408" s="291"/>
      <c r="O408" s="291"/>
      <c r="P408" s="291"/>
      <c r="Q408" s="291"/>
      <c r="R408" s="144"/>
      <c r="T408" s="174" t="s">
        <v>5</v>
      </c>
      <c r="U408" s="48" t="s">
        <v>41</v>
      </c>
      <c r="V408" s="40"/>
      <c r="W408" s="175">
        <f>V408*K408</f>
        <v>0</v>
      </c>
      <c r="X408" s="175">
        <v>8.7000000000000001E-4</v>
      </c>
      <c r="Y408" s="175">
        <f>X408*K408</f>
        <v>0.65369189999999999</v>
      </c>
      <c r="Z408" s="175">
        <v>0</v>
      </c>
      <c r="AA408" s="176">
        <f>Z408*K408</f>
        <v>0</v>
      </c>
      <c r="AR408" s="23" t="s">
        <v>169</v>
      </c>
      <c r="AT408" s="23" t="s">
        <v>165</v>
      </c>
      <c r="AU408" s="23" t="s">
        <v>86</v>
      </c>
      <c r="AY408" s="23" t="s">
        <v>164</v>
      </c>
      <c r="BE408" s="118">
        <f>IF(U408="základná",N408,0)</f>
        <v>0</v>
      </c>
      <c r="BF408" s="118">
        <f>IF(U408="znížená",N408,0)</f>
        <v>0</v>
      </c>
      <c r="BG408" s="118">
        <f>IF(U408="zákl. prenesená",N408,0)</f>
        <v>0</v>
      </c>
      <c r="BH408" s="118">
        <f>IF(U408="zníž. prenesená",N408,0)</f>
        <v>0</v>
      </c>
      <c r="BI408" s="118">
        <f>IF(U408="nulová",N408,0)</f>
        <v>0</v>
      </c>
      <c r="BJ408" s="23" t="s">
        <v>86</v>
      </c>
      <c r="BK408" s="118">
        <f>ROUND(L408*K408,2)</f>
        <v>0</v>
      </c>
      <c r="BL408" s="23" t="s">
        <v>169</v>
      </c>
      <c r="BM408" s="23" t="s">
        <v>393</v>
      </c>
    </row>
    <row r="409" spans="2:65" s="11" customFormat="1" ht="16.5" customHeight="1">
      <c r="B409" s="177"/>
      <c r="C409" s="178"/>
      <c r="D409" s="178"/>
      <c r="E409" s="179" t="s">
        <v>5</v>
      </c>
      <c r="F409" s="292" t="s">
        <v>171</v>
      </c>
      <c r="G409" s="293"/>
      <c r="H409" s="293"/>
      <c r="I409" s="293"/>
      <c r="J409" s="178"/>
      <c r="K409" s="179" t="s">
        <v>5</v>
      </c>
      <c r="L409" s="178"/>
      <c r="M409" s="178"/>
      <c r="N409" s="178"/>
      <c r="O409" s="178"/>
      <c r="P409" s="178"/>
      <c r="Q409" s="178"/>
      <c r="R409" s="180"/>
      <c r="T409" s="181"/>
      <c r="U409" s="178"/>
      <c r="V409" s="178"/>
      <c r="W409" s="178"/>
      <c r="X409" s="178"/>
      <c r="Y409" s="178"/>
      <c r="Z409" s="178"/>
      <c r="AA409" s="182"/>
      <c r="AT409" s="183" t="s">
        <v>172</v>
      </c>
      <c r="AU409" s="183" t="s">
        <v>86</v>
      </c>
      <c r="AV409" s="11" t="s">
        <v>81</v>
      </c>
      <c r="AW409" s="11" t="s">
        <v>31</v>
      </c>
      <c r="AX409" s="11" t="s">
        <v>74</v>
      </c>
      <c r="AY409" s="183" t="s">
        <v>164</v>
      </c>
    </row>
    <row r="410" spans="2:65" s="12" customFormat="1" ht="16.5" customHeight="1">
      <c r="B410" s="184"/>
      <c r="C410" s="185"/>
      <c r="D410" s="185"/>
      <c r="E410" s="186" t="s">
        <v>5</v>
      </c>
      <c r="F410" s="298" t="s">
        <v>394</v>
      </c>
      <c r="G410" s="299"/>
      <c r="H410" s="299"/>
      <c r="I410" s="299"/>
      <c r="J410" s="185"/>
      <c r="K410" s="187">
        <v>40.5</v>
      </c>
      <c r="L410" s="185"/>
      <c r="M410" s="185"/>
      <c r="N410" s="185"/>
      <c r="O410" s="185"/>
      <c r="P410" s="185"/>
      <c r="Q410" s="185"/>
      <c r="R410" s="188"/>
      <c r="T410" s="189"/>
      <c r="U410" s="185"/>
      <c r="V410" s="185"/>
      <c r="W410" s="185"/>
      <c r="X410" s="185"/>
      <c r="Y410" s="185"/>
      <c r="Z410" s="185"/>
      <c r="AA410" s="190"/>
      <c r="AT410" s="191" t="s">
        <v>172</v>
      </c>
      <c r="AU410" s="191" t="s">
        <v>86</v>
      </c>
      <c r="AV410" s="12" t="s">
        <v>86</v>
      </c>
      <c r="AW410" s="12" t="s">
        <v>31</v>
      </c>
      <c r="AX410" s="12" t="s">
        <v>74</v>
      </c>
      <c r="AY410" s="191" t="s">
        <v>164</v>
      </c>
    </row>
    <row r="411" spans="2:65" s="12" customFormat="1" ht="16.5" customHeight="1">
      <c r="B411" s="184"/>
      <c r="C411" s="185"/>
      <c r="D411" s="185"/>
      <c r="E411" s="186" t="s">
        <v>5</v>
      </c>
      <c r="F411" s="298" t="s">
        <v>395</v>
      </c>
      <c r="G411" s="299"/>
      <c r="H411" s="299"/>
      <c r="I411" s="299"/>
      <c r="J411" s="185"/>
      <c r="K411" s="187">
        <v>105</v>
      </c>
      <c r="L411" s="185"/>
      <c r="M411" s="185"/>
      <c r="N411" s="185"/>
      <c r="O411" s="185"/>
      <c r="P411" s="185"/>
      <c r="Q411" s="185"/>
      <c r="R411" s="188"/>
      <c r="T411" s="189"/>
      <c r="U411" s="185"/>
      <c r="V411" s="185"/>
      <c r="W411" s="185"/>
      <c r="X411" s="185"/>
      <c r="Y411" s="185"/>
      <c r="Z411" s="185"/>
      <c r="AA411" s="190"/>
      <c r="AT411" s="191" t="s">
        <v>172</v>
      </c>
      <c r="AU411" s="191" t="s">
        <v>86</v>
      </c>
      <c r="AV411" s="12" t="s">
        <v>86</v>
      </c>
      <c r="AW411" s="12" t="s">
        <v>31</v>
      </c>
      <c r="AX411" s="12" t="s">
        <v>74</v>
      </c>
      <c r="AY411" s="191" t="s">
        <v>164</v>
      </c>
    </row>
    <row r="412" spans="2:65" s="12" customFormat="1" ht="16.5" customHeight="1">
      <c r="B412" s="184"/>
      <c r="C412" s="185"/>
      <c r="D412" s="185"/>
      <c r="E412" s="186" t="s">
        <v>5</v>
      </c>
      <c r="F412" s="298" t="s">
        <v>396</v>
      </c>
      <c r="G412" s="299"/>
      <c r="H412" s="299"/>
      <c r="I412" s="299"/>
      <c r="J412" s="185"/>
      <c r="K412" s="187">
        <v>4</v>
      </c>
      <c r="L412" s="185"/>
      <c r="M412" s="185"/>
      <c r="N412" s="185"/>
      <c r="O412" s="185"/>
      <c r="P412" s="185"/>
      <c r="Q412" s="185"/>
      <c r="R412" s="188"/>
      <c r="T412" s="189"/>
      <c r="U412" s="185"/>
      <c r="V412" s="185"/>
      <c r="W412" s="185"/>
      <c r="X412" s="185"/>
      <c r="Y412" s="185"/>
      <c r="Z412" s="185"/>
      <c r="AA412" s="190"/>
      <c r="AT412" s="191" t="s">
        <v>172</v>
      </c>
      <c r="AU412" s="191" t="s">
        <v>86</v>
      </c>
      <c r="AV412" s="12" t="s">
        <v>86</v>
      </c>
      <c r="AW412" s="12" t="s">
        <v>31</v>
      </c>
      <c r="AX412" s="12" t="s">
        <v>74</v>
      </c>
      <c r="AY412" s="191" t="s">
        <v>164</v>
      </c>
    </row>
    <row r="413" spans="2:65" s="12" customFormat="1" ht="16.5" customHeight="1">
      <c r="B413" s="184"/>
      <c r="C413" s="185"/>
      <c r="D413" s="185"/>
      <c r="E413" s="186" t="s">
        <v>5</v>
      </c>
      <c r="F413" s="298" t="s">
        <v>397</v>
      </c>
      <c r="G413" s="299"/>
      <c r="H413" s="299"/>
      <c r="I413" s="299"/>
      <c r="J413" s="185"/>
      <c r="K413" s="187">
        <v>19</v>
      </c>
      <c r="L413" s="185"/>
      <c r="M413" s="185"/>
      <c r="N413" s="185"/>
      <c r="O413" s="185"/>
      <c r="P413" s="185"/>
      <c r="Q413" s="185"/>
      <c r="R413" s="188"/>
      <c r="T413" s="189"/>
      <c r="U413" s="185"/>
      <c r="V413" s="185"/>
      <c r="W413" s="185"/>
      <c r="X413" s="185"/>
      <c r="Y413" s="185"/>
      <c r="Z413" s="185"/>
      <c r="AA413" s="190"/>
      <c r="AT413" s="191" t="s">
        <v>172</v>
      </c>
      <c r="AU413" s="191" t="s">
        <v>86</v>
      </c>
      <c r="AV413" s="12" t="s">
        <v>86</v>
      </c>
      <c r="AW413" s="12" t="s">
        <v>31</v>
      </c>
      <c r="AX413" s="12" t="s">
        <v>74</v>
      </c>
      <c r="AY413" s="191" t="s">
        <v>164</v>
      </c>
    </row>
    <row r="414" spans="2:65" s="12" customFormat="1" ht="16.5" customHeight="1">
      <c r="B414" s="184"/>
      <c r="C414" s="185"/>
      <c r="D414" s="185"/>
      <c r="E414" s="186" t="s">
        <v>5</v>
      </c>
      <c r="F414" s="298" t="s">
        <v>356</v>
      </c>
      <c r="G414" s="299"/>
      <c r="H414" s="299"/>
      <c r="I414" s="299"/>
      <c r="J414" s="185"/>
      <c r="K414" s="187">
        <v>2.2000000000000002</v>
      </c>
      <c r="L414" s="185"/>
      <c r="M414" s="185"/>
      <c r="N414" s="185"/>
      <c r="O414" s="185"/>
      <c r="P414" s="185"/>
      <c r="Q414" s="185"/>
      <c r="R414" s="188"/>
      <c r="T414" s="189"/>
      <c r="U414" s="185"/>
      <c r="V414" s="185"/>
      <c r="W414" s="185"/>
      <c r="X414" s="185"/>
      <c r="Y414" s="185"/>
      <c r="Z414" s="185"/>
      <c r="AA414" s="190"/>
      <c r="AT414" s="191" t="s">
        <v>172</v>
      </c>
      <c r="AU414" s="191" t="s">
        <v>86</v>
      </c>
      <c r="AV414" s="12" t="s">
        <v>86</v>
      </c>
      <c r="AW414" s="12" t="s">
        <v>31</v>
      </c>
      <c r="AX414" s="12" t="s">
        <v>74</v>
      </c>
      <c r="AY414" s="191" t="s">
        <v>164</v>
      </c>
    </row>
    <row r="415" spans="2:65" s="12" customFormat="1" ht="16.5" customHeight="1">
      <c r="B415" s="184"/>
      <c r="C415" s="185"/>
      <c r="D415" s="185"/>
      <c r="E415" s="186" t="s">
        <v>5</v>
      </c>
      <c r="F415" s="298" t="s">
        <v>398</v>
      </c>
      <c r="G415" s="299"/>
      <c r="H415" s="299"/>
      <c r="I415" s="299"/>
      <c r="J415" s="185"/>
      <c r="K415" s="187">
        <v>9.5</v>
      </c>
      <c r="L415" s="185"/>
      <c r="M415" s="185"/>
      <c r="N415" s="185"/>
      <c r="O415" s="185"/>
      <c r="P415" s="185"/>
      <c r="Q415" s="185"/>
      <c r="R415" s="188"/>
      <c r="T415" s="189"/>
      <c r="U415" s="185"/>
      <c r="V415" s="185"/>
      <c r="W415" s="185"/>
      <c r="X415" s="185"/>
      <c r="Y415" s="185"/>
      <c r="Z415" s="185"/>
      <c r="AA415" s="190"/>
      <c r="AT415" s="191" t="s">
        <v>172</v>
      </c>
      <c r="AU415" s="191" t="s">
        <v>86</v>
      </c>
      <c r="AV415" s="12" t="s">
        <v>86</v>
      </c>
      <c r="AW415" s="12" t="s">
        <v>31</v>
      </c>
      <c r="AX415" s="12" t="s">
        <v>74</v>
      </c>
      <c r="AY415" s="191" t="s">
        <v>164</v>
      </c>
    </row>
    <row r="416" spans="2:65" s="12" customFormat="1" ht="16.5" customHeight="1">
      <c r="B416" s="184"/>
      <c r="C416" s="185"/>
      <c r="D416" s="185"/>
      <c r="E416" s="186" t="s">
        <v>5</v>
      </c>
      <c r="F416" s="298" t="s">
        <v>396</v>
      </c>
      <c r="G416" s="299"/>
      <c r="H416" s="299"/>
      <c r="I416" s="299"/>
      <c r="J416" s="185"/>
      <c r="K416" s="187">
        <v>4</v>
      </c>
      <c r="L416" s="185"/>
      <c r="M416" s="185"/>
      <c r="N416" s="185"/>
      <c r="O416" s="185"/>
      <c r="P416" s="185"/>
      <c r="Q416" s="185"/>
      <c r="R416" s="188"/>
      <c r="T416" s="189"/>
      <c r="U416" s="185"/>
      <c r="V416" s="185"/>
      <c r="W416" s="185"/>
      <c r="X416" s="185"/>
      <c r="Y416" s="185"/>
      <c r="Z416" s="185"/>
      <c r="AA416" s="190"/>
      <c r="AT416" s="191" t="s">
        <v>172</v>
      </c>
      <c r="AU416" s="191" t="s">
        <v>86</v>
      </c>
      <c r="AV416" s="12" t="s">
        <v>86</v>
      </c>
      <c r="AW416" s="12" t="s">
        <v>31</v>
      </c>
      <c r="AX416" s="12" t="s">
        <v>74</v>
      </c>
      <c r="AY416" s="191" t="s">
        <v>164</v>
      </c>
    </row>
    <row r="417" spans="2:51" s="12" customFormat="1" ht="16.5" customHeight="1">
      <c r="B417" s="184"/>
      <c r="C417" s="185"/>
      <c r="D417" s="185"/>
      <c r="E417" s="186" t="s">
        <v>5</v>
      </c>
      <c r="F417" s="298" t="s">
        <v>399</v>
      </c>
      <c r="G417" s="299"/>
      <c r="H417" s="299"/>
      <c r="I417" s="299"/>
      <c r="J417" s="185"/>
      <c r="K417" s="187">
        <v>5.4</v>
      </c>
      <c r="L417" s="185"/>
      <c r="M417" s="185"/>
      <c r="N417" s="185"/>
      <c r="O417" s="185"/>
      <c r="P417" s="185"/>
      <c r="Q417" s="185"/>
      <c r="R417" s="188"/>
      <c r="T417" s="189"/>
      <c r="U417" s="185"/>
      <c r="V417" s="185"/>
      <c r="W417" s="185"/>
      <c r="X417" s="185"/>
      <c r="Y417" s="185"/>
      <c r="Z417" s="185"/>
      <c r="AA417" s="190"/>
      <c r="AT417" s="191" t="s">
        <v>172</v>
      </c>
      <c r="AU417" s="191" t="s">
        <v>86</v>
      </c>
      <c r="AV417" s="12" t="s">
        <v>86</v>
      </c>
      <c r="AW417" s="12" t="s">
        <v>31</v>
      </c>
      <c r="AX417" s="12" t="s">
        <v>74</v>
      </c>
      <c r="AY417" s="191" t="s">
        <v>164</v>
      </c>
    </row>
    <row r="418" spans="2:51" s="12" customFormat="1" ht="16.5" customHeight="1">
      <c r="B418" s="184"/>
      <c r="C418" s="185"/>
      <c r="D418" s="185"/>
      <c r="E418" s="186" t="s">
        <v>5</v>
      </c>
      <c r="F418" s="298" t="s">
        <v>356</v>
      </c>
      <c r="G418" s="299"/>
      <c r="H418" s="299"/>
      <c r="I418" s="299"/>
      <c r="J418" s="185"/>
      <c r="K418" s="187">
        <v>2.2000000000000002</v>
      </c>
      <c r="L418" s="185"/>
      <c r="M418" s="185"/>
      <c r="N418" s="185"/>
      <c r="O418" s="185"/>
      <c r="P418" s="185"/>
      <c r="Q418" s="185"/>
      <c r="R418" s="188"/>
      <c r="T418" s="189"/>
      <c r="U418" s="185"/>
      <c r="V418" s="185"/>
      <c r="W418" s="185"/>
      <c r="X418" s="185"/>
      <c r="Y418" s="185"/>
      <c r="Z418" s="185"/>
      <c r="AA418" s="190"/>
      <c r="AT418" s="191" t="s">
        <v>172</v>
      </c>
      <c r="AU418" s="191" t="s">
        <v>86</v>
      </c>
      <c r="AV418" s="12" t="s">
        <v>86</v>
      </c>
      <c r="AW418" s="12" t="s">
        <v>31</v>
      </c>
      <c r="AX418" s="12" t="s">
        <v>74</v>
      </c>
      <c r="AY418" s="191" t="s">
        <v>164</v>
      </c>
    </row>
    <row r="419" spans="2:51" s="12" customFormat="1" ht="16.5" customHeight="1">
      <c r="B419" s="184"/>
      <c r="C419" s="185"/>
      <c r="D419" s="185"/>
      <c r="E419" s="186" t="s">
        <v>5</v>
      </c>
      <c r="F419" s="298" t="s">
        <v>400</v>
      </c>
      <c r="G419" s="299"/>
      <c r="H419" s="299"/>
      <c r="I419" s="299"/>
      <c r="J419" s="185"/>
      <c r="K419" s="187">
        <v>3</v>
      </c>
      <c r="L419" s="185"/>
      <c r="M419" s="185"/>
      <c r="N419" s="185"/>
      <c r="O419" s="185"/>
      <c r="P419" s="185"/>
      <c r="Q419" s="185"/>
      <c r="R419" s="188"/>
      <c r="T419" s="189"/>
      <c r="U419" s="185"/>
      <c r="V419" s="185"/>
      <c r="W419" s="185"/>
      <c r="X419" s="185"/>
      <c r="Y419" s="185"/>
      <c r="Z419" s="185"/>
      <c r="AA419" s="190"/>
      <c r="AT419" s="191" t="s">
        <v>172</v>
      </c>
      <c r="AU419" s="191" t="s">
        <v>86</v>
      </c>
      <c r="AV419" s="12" t="s">
        <v>86</v>
      </c>
      <c r="AW419" s="12" t="s">
        <v>31</v>
      </c>
      <c r="AX419" s="12" t="s">
        <v>74</v>
      </c>
      <c r="AY419" s="191" t="s">
        <v>164</v>
      </c>
    </row>
    <row r="420" spans="2:51" s="13" customFormat="1" ht="16.5" customHeight="1">
      <c r="B420" s="192"/>
      <c r="C420" s="193"/>
      <c r="D420" s="193"/>
      <c r="E420" s="194" t="s">
        <v>5</v>
      </c>
      <c r="F420" s="300" t="s">
        <v>178</v>
      </c>
      <c r="G420" s="301"/>
      <c r="H420" s="301"/>
      <c r="I420" s="301"/>
      <c r="J420" s="193"/>
      <c r="K420" s="195">
        <v>194.8</v>
      </c>
      <c r="L420" s="193"/>
      <c r="M420" s="193"/>
      <c r="N420" s="193"/>
      <c r="O420" s="193"/>
      <c r="P420" s="193"/>
      <c r="Q420" s="193"/>
      <c r="R420" s="196"/>
      <c r="T420" s="197"/>
      <c r="U420" s="193"/>
      <c r="V420" s="193"/>
      <c r="W420" s="193"/>
      <c r="X420" s="193"/>
      <c r="Y420" s="193"/>
      <c r="Z420" s="193"/>
      <c r="AA420" s="198"/>
      <c r="AT420" s="199" t="s">
        <v>172</v>
      </c>
      <c r="AU420" s="199" t="s">
        <v>86</v>
      </c>
      <c r="AV420" s="13" t="s">
        <v>179</v>
      </c>
      <c r="AW420" s="13" t="s">
        <v>31</v>
      </c>
      <c r="AX420" s="13" t="s">
        <v>74</v>
      </c>
      <c r="AY420" s="199" t="s">
        <v>164</v>
      </c>
    </row>
    <row r="421" spans="2:51" s="11" customFormat="1" ht="16.5" customHeight="1">
      <c r="B421" s="177"/>
      <c r="C421" s="178"/>
      <c r="D421" s="178"/>
      <c r="E421" s="179" t="s">
        <v>5</v>
      </c>
      <c r="F421" s="302" t="s">
        <v>180</v>
      </c>
      <c r="G421" s="303"/>
      <c r="H421" s="303"/>
      <c r="I421" s="303"/>
      <c r="J421" s="178"/>
      <c r="K421" s="179" t="s">
        <v>5</v>
      </c>
      <c r="L421" s="178"/>
      <c r="M421" s="178"/>
      <c r="N421" s="178"/>
      <c r="O421" s="178"/>
      <c r="P421" s="178"/>
      <c r="Q421" s="178"/>
      <c r="R421" s="180"/>
      <c r="T421" s="181"/>
      <c r="U421" s="178"/>
      <c r="V421" s="178"/>
      <c r="W421" s="178"/>
      <c r="X421" s="178"/>
      <c r="Y421" s="178"/>
      <c r="Z421" s="178"/>
      <c r="AA421" s="182"/>
      <c r="AT421" s="183" t="s">
        <v>172</v>
      </c>
      <c r="AU421" s="183" t="s">
        <v>86</v>
      </c>
      <c r="AV421" s="11" t="s">
        <v>81</v>
      </c>
      <c r="AW421" s="11" t="s">
        <v>31</v>
      </c>
      <c r="AX421" s="11" t="s">
        <v>74</v>
      </c>
      <c r="AY421" s="183" t="s">
        <v>164</v>
      </c>
    </row>
    <row r="422" spans="2:51" s="12" customFormat="1" ht="16.5" customHeight="1">
      <c r="B422" s="184"/>
      <c r="C422" s="185"/>
      <c r="D422" s="185"/>
      <c r="E422" s="186" t="s">
        <v>5</v>
      </c>
      <c r="F422" s="298" t="s">
        <v>401</v>
      </c>
      <c r="G422" s="299"/>
      <c r="H422" s="299"/>
      <c r="I422" s="299"/>
      <c r="J422" s="185"/>
      <c r="K422" s="187">
        <v>64.8</v>
      </c>
      <c r="L422" s="185"/>
      <c r="M422" s="185"/>
      <c r="N422" s="185"/>
      <c r="O422" s="185"/>
      <c r="P422" s="185"/>
      <c r="Q422" s="185"/>
      <c r="R422" s="188"/>
      <c r="T422" s="189"/>
      <c r="U422" s="185"/>
      <c r="V422" s="185"/>
      <c r="W422" s="185"/>
      <c r="X422" s="185"/>
      <c r="Y422" s="185"/>
      <c r="Z422" s="185"/>
      <c r="AA422" s="190"/>
      <c r="AT422" s="191" t="s">
        <v>172</v>
      </c>
      <c r="AU422" s="191" t="s">
        <v>86</v>
      </c>
      <c r="AV422" s="12" t="s">
        <v>86</v>
      </c>
      <c r="AW422" s="12" t="s">
        <v>31</v>
      </c>
      <c r="AX422" s="12" t="s">
        <v>74</v>
      </c>
      <c r="AY422" s="191" t="s">
        <v>164</v>
      </c>
    </row>
    <row r="423" spans="2:51" s="12" customFormat="1" ht="16.5" customHeight="1">
      <c r="B423" s="184"/>
      <c r="C423" s="185"/>
      <c r="D423" s="185"/>
      <c r="E423" s="186" t="s">
        <v>5</v>
      </c>
      <c r="F423" s="298" t="s">
        <v>402</v>
      </c>
      <c r="G423" s="299"/>
      <c r="H423" s="299"/>
      <c r="I423" s="299"/>
      <c r="J423" s="185"/>
      <c r="K423" s="187">
        <v>168</v>
      </c>
      <c r="L423" s="185"/>
      <c r="M423" s="185"/>
      <c r="N423" s="185"/>
      <c r="O423" s="185"/>
      <c r="P423" s="185"/>
      <c r="Q423" s="185"/>
      <c r="R423" s="188"/>
      <c r="T423" s="189"/>
      <c r="U423" s="185"/>
      <c r="V423" s="185"/>
      <c r="W423" s="185"/>
      <c r="X423" s="185"/>
      <c r="Y423" s="185"/>
      <c r="Z423" s="185"/>
      <c r="AA423" s="190"/>
      <c r="AT423" s="191" t="s">
        <v>172</v>
      </c>
      <c r="AU423" s="191" t="s">
        <v>86</v>
      </c>
      <c r="AV423" s="12" t="s">
        <v>86</v>
      </c>
      <c r="AW423" s="12" t="s">
        <v>31</v>
      </c>
      <c r="AX423" s="12" t="s">
        <v>74</v>
      </c>
      <c r="AY423" s="191" t="s">
        <v>164</v>
      </c>
    </row>
    <row r="424" spans="2:51" s="13" customFormat="1" ht="16.5" customHeight="1">
      <c r="B424" s="192"/>
      <c r="C424" s="193"/>
      <c r="D424" s="193"/>
      <c r="E424" s="194" t="s">
        <v>5</v>
      </c>
      <c r="F424" s="300" t="s">
        <v>178</v>
      </c>
      <c r="G424" s="301"/>
      <c r="H424" s="301"/>
      <c r="I424" s="301"/>
      <c r="J424" s="193"/>
      <c r="K424" s="195">
        <v>232.8</v>
      </c>
      <c r="L424" s="193"/>
      <c r="M424" s="193"/>
      <c r="N424" s="193"/>
      <c r="O424" s="193"/>
      <c r="P424" s="193"/>
      <c r="Q424" s="193"/>
      <c r="R424" s="196"/>
      <c r="T424" s="197"/>
      <c r="U424" s="193"/>
      <c r="V424" s="193"/>
      <c r="W424" s="193"/>
      <c r="X424" s="193"/>
      <c r="Y424" s="193"/>
      <c r="Z424" s="193"/>
      <c r="AA424" s="198"/>
      <c r="AT424" s="199" t="s">
        <v>172</v>
      </c>
      <c r="AU424" s="199" t="s">
        <v>86</v>
      </c>
      <c r="AV424" s="13" t="s">
        <v>179</v>
      </c>
      <c r="AW424" s="13" t="s">
        <v>31</v>
      </c>
      <c r="AX424" s="13" t="s">
        <v>74</v>
      </c>
      <c r="AY424" s="199" t="s">
        <v>164</v>
      </c>
    </row>
    <row r="425" spans="2:51" s="11" customFormat="1" ht="16.5" customHeight="1">
      <c r="B425" s="177"/>
      <c r="C425" s="178"/>
      <c r="D425" s="178"/>
      <c r="E425" s="179" t="s">
        <v>5</v>
      </c>
      <c r="F425" s="302" t="s">
        <v>182</v>
      </c>
      <c r="G425" s="303"/>
      <c r="H425" s="303"/>
      <c r="I425" s="303"/>
      <c r="J425" s="178"/>
      <c r="K425" s="179" t="s">
        <v>5</v>
      </c>
      <c r="L425" s="178"/>
      <c r="M425" s="178"/>
      <c r="N425" s="178"/>
      <c r="O425" s="178"/>
      <c r="P425" s="178"/>
      <c r="Q425" s="178"/>
      <c r="R425" s="180"/>
      <c r="T425" s="181"/>
      <c r="U425" s="178"/>
      <c r="V425" s="178"/>
      <c r="W425" s="178"/>
      <c r="X425" s="178"/>
      <c r="Y425" s="178"/>
      <c r="Z425" s="178"/>
      <c r="AA425" s="182"/>
      <c r="AT425" s="183" t="s">
        <v>172</v>
      </c>
      <c r="AU425" s="183" t="s">
        <v>86</v>
      </c>
      <c r="AV425" s="11" t="s">
        <v>81</v>
      </c>
      <c r="AW425" s="11" t="s">
        <v>31</v>
      </c>
      <c r="AX425" s="11" t="s">
        <v>74</v>
      </c>
      <c r="AY425" s="183" t="s">
        <v>164</v>
      </c>
    </row>
    <row r="426" spans="2:51" s="12" customFormat="1" ht="16.5" customHeight="1">
      <c r="B426" s="184"/>
      <c r="C426" s="185"/>
      <c r="D426" s="185"/>
      <c r="E426" s="186" t="s">
        <v>5</v>
      </c>
      <c r="F426" s="298" t="s">
        <v>403</v>
      </c>
      <c r="G426" s="299"/>
      <c r="H426" s="299"/>
      <c r="I426" s="299"/>
      <c r="J426" s="185"/>
      <c r="K426" s="187">
        <v>63.45</v>
      </c>
      <c r="L426" s="185"/>
      <c r="M426" s="185"/>
      <c r="N426" s="185"/>
      <c r="O426" s="185"/>
      <c r="P426" s="185"/>
      <c r="Q426" s="185"/>
      <c r="R426" s="188"/>
      <c r="T426" s="189"/>
      <c r="U426" s="185"/>
      <c r="V426" s="185"/>
      <c r="W426" s="185"/>
      <c r="X426" s="185"/>
      <c r="Y426" s="185"/>
      <c r="Z426" s="185"/>
      <c r="AA426" s="190"/>
      <c r="AT426" s="191" t="s">
        <v>172</v>
      </c>
      <c r="AU426" s="191" t="s">
        <v>86</v>
      </c>
      <c r="AV426" s="12" t="s">
        <v>86</v>
      </c>
      <c r="AW426" s="12" t="s">
        <v>31</v>
      </c>
      <c r="AX426" s="12" t="s">
        <v>74</v>
      </c>
      <c r="AY426" s="191" t="s">
        <v>164</v>
      </c>
    </row>
    <row r="427" spans="2:51" s="12" customFormat="1" ht="16.5" customHeight="1">
      <c r="B427" s="184"/>
      <c r="C427" s="185"/>
      <c r="D427" s="185"/>
      <c r="E427" s="186" t="s">
        <v>5</v>
      </c>
      <c r="F427" s="298" t="s">
        <v>404</v>
      </c>
      <c r="G427" s="299"/>
      <c r="H427" s="299"/>
      <c r="I427" s="299"/>
      <c r="J427" s="185"/>
      <c r="K427" s="187">
        <v>164.5</v>
      </c>
      <c r="L427" s="185"/>
      <c r="M427" s="185"/>
      <c r="N427" s="185"/>
      <c r="O427" s="185"/>
      <c r="P427" s="185"/>
      <c r="Q427" s="185"/>
      <c r="R427" s="188"/>
      <c r="T427" s="189"/>
      <c r="U427" s="185"/>
      <c r="V427" s="185"/>
      <c r="W427" s="185"/>
      <c r="X427" s="185"/>
      <c r="Y427" s="185"/>
      <c r="Z427" s="185"/>
      <c r="AA427" s="190"/>
      <c r="AT427" s="191" t="s">
        <v>172</v>
      </c>
      <c r="AU427" s="191" t="s">
        <v>86</v>
      </c>
      <c r="AV427" s="12" t="s">
        <v>86</v>
      </c>
      <c r="AW427" s="12" t="s">
        <v>31</v>
      </c>
      <c r="AX427" s="12" t="s">
        <v>74</v>
      </c>
      <c r="AY427" s="191" t="s">
        <v>164</v>
      </c>
    </row>
    <row r="428" spans="2:51" s="12" customFormat="1" ht="16.5" customHeight="1">
      <c r="B428" s="184"/>
      <c r="C428" s="185"/>
      <c r="D428" s="185"/>
      <c r="E428" s="186" t="s">
        <v>5</v>
      </c>
      <c r="F428" s="298" t="s">
        <v>405</v>
      </c>
      <c r="G428" s="299"/>
      <c r="H428" s="299"/>
      <c r="I428" s="299"/>
      <c r="J428" s="185"/>
      <c r="K428" s="187">
        <v>7.2</v>
      </c>
      <c r="L428" s="185"/>
      <c r="M428" s="185"/>
      <c r="N428" s="185"/>
      <c r="O428" s="185"/>
      <c r="P428" s="185"/>
      <c r="Q428" s="185"/>
      <c r="R428" s="188"/>
      <c r="T428" s="189"/>
      <c r="U428" s="185"/>
      <c r="V428" s="185"/>
      <c r="W428" s="185"/>
      <c r="X428" s="185"/>
      <c r="Y428" s="185"/>
      <c r="Z428" s="185"/>
      <c r="AA428" s="190"/>
      <c r="AT428" s="191" t="s">
        <v>172</v>
      </c>
      <c r="AU428" s="191" t="s">
        <v>86</v>
      </c>
      <c r="AV428" s="12" t="s">
        <v>86</v>
      </c>
      <c r="AW428" s="12" t="s">
        <v>31</v>
      </c>
      <c r="AX428" s="12" t="s">
        <v>74</v>
      </c>
      <c r="AY428" s="191" t="s">
        <v>164</v>
      </c>
    </row>
    <row r="429" spans="2:51" s="12" customFormat="1" ht="16.5" customHeight="1">
      <c r="B429" s="184"/>
      <c r="C429" s="185"/>
      <c r="D429" s="185"/>
      <c r="E429" s="186" t="s">
        <v>5</v>
      </c>
      <c r="F429" s="298" t="s">
        <v>406</v>
      </c>
      <c r="G429" s="299"/>
      <c r="H429" s="299"/>
      <c r="I429" s="299"/>
      <c r="J429" s="185"/>
      <c r="K429" s="187">
        <v>43.2</v>
      </c>
      <c r="L429" s="185"/>
      <c r="M429" s="185"/>
      <c r="N429" s="185"/>
      <c r="O429" s="185"/>
      <c r="P429" s="185"/>
      <c r="Q429" s="185"/>
      <c r="R429" s="188"/>
      <c r="T429" s="189"/>
      <c r="U429" s="185"/>
      <c r="V429" s="185"/>
      <c r="W429" s="185"/>
      <c r="X429" s="185"/>
      <c r="Y429" s="185"/>
      <c r="Z429" s="185"/>
      <c r="AA429" s="190"/>
      <c r="AT429" s="191" t="s">
        <v>172</v>
      </c>
      <c r="AU429" s="191" t="s">
        <v>86</v>
      </c>
      <c r="AV429" s="12" t="s">
        <v>86</v>
      </c>
      <c r="AW429" s="12" t="s">
        <v>31</v>
      </c>
      <c r="AX429" s="12" t="s">
        <v>74</v>
      </c>
      <c r="AY429" s="191" t="s">
        <v>164</v>
      </c>
    </row>
    <row r="430" spans="2:51" s="12" customFormat="1" ht="16.5" customHeight="1">
      <c r="B430" s="184"/>
      <c r="C430" s="185"/>
      <c r="D430" s="185"/>
      <c r="E430" s="186" t="s">
        <v>5</v>
      </c>
      <c r="F430" s="298" t="s">
        <v>407</v>
      </c>
      <c r="G430" s="299"/>
      <c r="H430" s="299"/>
      <c r="I430" s="299"/>
      <c r="J430" s="185"/>
      <c r="K430" s="187">
        <v>2</v>
      </c>
      <c r="L430" s="185"/>
      <c r="M430" s="185"/>
      <c r="N430" s="185"/>
      <c r="O430" s="185"/>
      <c r="P430" s="185"/>
      <c r="Q430" s="185"/>
      <c r="R430" s="188"/>
      <c r="T430" s="189"/>
      <c r="U430" s="185"/>
      <c r="V430" s="185"/>
      <c r="W430" s="185"/>
      <c r="X430" s="185"/>
      <c r="Y430" s="185"/>
      <c r="Z430" s="185"/>
      <c r="AA430" s="190"/>
      <c r="AT430" s="191" t="s">
        <v>172</v>
      </c>
      <c r="AU430" s="191" t="s">
        <v>86</v>
      </c>
      <c r="AV430" s="12" t="s">
        <v>86</v>
      </c>
      <c r="AW430" s="12" t="s">
        <v>31</v>
      </c>
      <c r="AX430" s="12" t="s">
        <v>74</v>
      </c>
      <c r="AY430" s="191" t="s">
        <v>164</v>
      </c>
    </row>
    <row r="431" spans="2:51" s="12" customFormat="1" ht="16.5" customHeight="1">
      <c r="B431" s="184"/>
      <c r="C431" s="185"/>
      <c r="D431" s="185"/>
      <c r="E431" s="186" t="s">
        <v>5</v>
      </c>
      <c r="F431" s="298" t="s">
        <v>408</v>
      </c>
      <c r="G431" s="299"/>
      <c r="H431" s="299"/>
      <c r="I431" s="299"/>
      <c r="J431" s="185"/>
      <c r="K431" s="187">
        <v>7.5</v>
      </c>
      <c r="L431" s="185"/>
      <c r="M431" s="185"/>
      <c r="N431" s="185"/>
      <c r="O431" s="185"/>
      <c r="P431" s="185"/>
      <c r="Q431" s="185"/>
      <c r="R431" s="188"/>
      <c r="T431" s="189"/>
      <c r="U431" s="185"/>
      <c r="V431" s="185"/>
      <c r="W431" s="185"/>
      <c r="X431" s="185"/>
      <c r="Y431" s="185"/>
      <c r="Z431" s="185"/>
      <c r="AA431" s="190"/>
      <c r="AT431" s="191" t="s">
        <v>172</v>
      </c>
      <c r="AU431" s="191" t="s">
        <v>86</v>
      </c>
      <c r="AV431" s="12" t="s">
        <v>86</v>
      </c>
      <c r="AW431" s="12" t="s">
        <v>31</v>
      </c>
      <c r="AX431" s="12" t="s">
        <v>74</v>
      </c>
      <c r="AY431" s="191" t="s">
        <v>164</v>
      </c>
    </row>
    <row r="432" spans="2:51" s="12" customFormat="1" ht="16.5" customHeight="1">
      <c r="B432" s="184"/>
      <c r="C432" s="185"/>
      <c r="D432" s="185"/>
      <c r="E432" s="186" t="s">
        <v>5</v>
      </c>
      <c r="F432" s="298" t="s">
        <v>409</v>
      </c>
      <c r="G432" s="299"/>
      <c r="H432" s="299"/>
      <c r="I432" s="299"/>
      <c r="J432" s="185"/>
      <c r="K432" s="187">
        <v>3.62</v>
      </c>
      <c r="L432" s="185"/>
      <c r="M432" s="185"/>
      <c r="N432" s="185"/>
      <c r="O432" s="185"/>
      <c r="P432" s="185"/>
      <c r="Q432" s="185"/>
      <c r="R432" s="188"/>
      <c r="T432" s="189"/>
      <c r="U432" s="185"/>
      <c r="V432" s="185"/>
      <c r="W432" s="185"/>
      <c r="X432" s="185"/>
      <c r="Y432" s="185"/>
      <c r="Z432" s="185"/>
      <c r="AA432" s="190"/>
      <c r="AT432" s="191" t="s">
        <v>172</v>
      </c>
      <c r="AU432" s="191" t="s">
        <v>86</v>
      </c>
      <c r="AV432" s="12" t="s">
        <v>86</v>
      </c>
      <c r="AW432" s="12" t="s">
        <v>31</v>
      </c>
      <c r="AX432" s="12" t="s">
        <v>74</v>
      </c>
      <c r="AY432" s="191" t="s">
        <v>164</v>
      </c>
    </row>
    <row r="433" spans="2:65" s="12" customFormat="1" ht="16.5" customHeight="1">
      <c r="B433" s="184"/>
      <c r="C433" s="185"/>
      <c r="D433" s="185"/>
      <c r="E433" s="186" t="s">
        <v>5</v>
      </c>
      <c r="F433" s="298" t="s">
        <v>410</v>
      </c>
      <c r="G433" s="299"/>
      <c r="H433" s="299"/>
      <c r="I433" s="299"/>
      <c r="J433" s="185"/>
      <c r="K433" s="187">
        <v>11.7</v>
      </c>
      <c r="L433" s="185"/>
      <c r="M433" s="185"/>
      <c r="N433" s="185"/>
      <c r="O433" s="185"/>
      <c r="P433" s="185"/>
      <c r="Q433" s="185"/>
      <c r="R433" s="188"/>
      <c r="T433" s="189"/>
      <c r="U433" s="185"/>
      <c r="V433" s="185"/>
      <c r="W433" s="185"/>
      <c r="X433" s="185"/>
      <c r="Y433" s="185"/>
      <c r="Z433" s="185"/>
      <c r="AA433" s="190"/>
      <c r="AT433" s="191" t="s">
        <v>172</v>
      </c>
      <c r="AU433" s="191" t="s">
        <v>86</v>
      </c>
      <c r="AV433" s="12" t="s">
        <v>86</v>
      </c>
      <c r="AW433" s="12" t="s">
        <v>31</v>
      </c>
      <c r="AX433" s="12" t="s">
        <v>74</v>
      </c>
      <c r="AY433" s="191" t="s">
        <v>164</v>
      </c>
    </row>
    <row r="434" spans="2:65" s="12" customFormat="1" ht="16.5" customHeight="1">
      <c r="B434" s="184"/>
      <c r="C434" s="185"/>
      <c r="D434" s="185"/>
      <c r="E434" s="186" t="s">
        <v>5</v>
      </c>
      <c r="F434" s="298" t="s">
        <v>86</v>
      </c>
      <c r="G434" s="299"/>
      <c r="H434" s="299"/>
      <c r="I434" s="299"/>
      <c r="J434" s="185"/>
      <c r="K434" s="187">
        <v>2</v>
      </c>
      <c r="L434" s="185"/>
      <c r="M434" s="185"/>
      <c r="N434" s="185"/>
      <c r="O434" s="185"/>
      <c r="P434" s="185"/>
      <c r="Q434" s="185"/>
      <c r="R434" s="188"/>
      <c r="T434" s="189"/>
      <c r="U434" s="185"/>
      <c r="V434" s="185"/>
      <c r="W434" s="185"/>
      <c r="X434" s="185"/>
      <c r="Y434" s="185"/>
      <c r="Z434" s="185"/>
      <c r="AA434" s="190"/>
      <c r="AT434" s="191" t="s">
        <v>172</v>
      </c>
      <c r="AU434" s="191" t="s">
        <v>86</v>
      </c>
      <c r="AV434" s="12" t="s">
        <v>86</v>
      </c>
      <c r="AW434" s="12" t="s">
        <v>31</v>
      </c>
      <c r="AX434" s="12" t="s">
        <v>74</v>
      </c>
      <c r="AY434" s="191" t="s">
        <v>164</v>
      </c>
    </row>
    <row r="435" spans="2:65" s="12" customFormat="1" ht="16.5" customHeight="1">
      <c r="B435" s="184"/>
      <c r="C435" s="185"/>
      <c r="D435" s="185"/>
      <c r="E435" s="186" t="s">
        <v>5</v>
      </c>
      <c r="F435" s="298" t="s">
        <v>411</v>
      </c>
      <c r="G435" s="299"/>
      <c r="H435" s="299"/>
      <c r="I435" s="299"/>
      <c r="J435" s="185"/>
      <c r="K435" s="187">
        <v>4.8</v>
      </c>
      <c r="L435" s="185"/>
      <c r="M435" s="185"/>
      <c r="N435" s="185"/>
      <c r="O435" s="185"/>
      <c r="P435" s="185"/>
      <c r="Q435" s="185"/>
      <c r="R435" s="188"/>
      <c r="T435" s="189"/>
      <c r="U435" s="185"/>
      <c r="V435" s="185"/>
      <c r="W435" s="185"/>
      <c r="X435" s="185"/>
      <c r="Y435" s="185"/>
      <c r="Z435" s="185"/>
      <c r="AA435" s="190"/>
      <c r="AT435" s="191" t="s">
        <v>172</v>
      </c>
      <c r="AU435" s="191" t="s">
        <v>86</v>
      </c>
      <c r="AV435" s="12" t="s">
        <v>86</v>
      </c>
      <c r="AW435" s="12" t="s">
        <v>31</v>
      </c>
      <c r="AX435" s="12" t="s">
        <v>74</v>
      </c>
      <c r="AY435" s="191" t="s">
        <v>164</v>
      </c>
    </row>
    <row r="436" spans="2:65" s="12" customFormat="1" ht="16.5" customHeight="1">
      <c r="B436" s="184"/>
      <c r="C436" s="185"/>
      <c r="D436" s="185"/>
      <c r="E436" s="186" t="s">
        <v>5</v>
      </c>
      <c r="F436" s="298" t="s">
        <v>412</v>
      </c>
      <c r="G436" s="299"/>
      <c r="H436" s="299"/>
      <c r="I436" s="299"/>
      <c r="J436" s="185"/>
      <c r="K436" s="187">
        <v>0.9</v>
      </c>
      <c r="L436" s="185"/>
      <c r="M436" s="185"/>
      <c r="N436" s="185"/>
      <c r="O436" s="185"/>
      <c r="P436" s="185"/>
      <c r="Q436" s="185"/>
      <c r="R436" s="188"/>
      <c r="T436" s="189"/>
      <c r="U436" s="185"/>
      <c r="V436" s="185"/>
      <c r="W436" s="185"/>
      <c r="X436" s="185"/>
      <c r="Y436" s="185"/>
      <c r="Z436" s="185"/>
      <c r="AA436" s="190"/>
      <c r="AT436" s="191" t="s">
        <v>172</v>
      </c>
      <c r="AU436" s="191" t="s">
        <v>86</v>
      </c>
      <c r="AV436" s="12" t="s">
        <v>86</v>
      </c>
      <c r="AW436" s="12" t="s">
        <v>31</v>
      </c>
      <c r="AX436" s="12" t="s">
        <v>74</v>
      </c>
      <c r="AY436" s="191" t="s">
        <v>164</v>
      </c>
    </row>
    <row r="437" spans="2:65" s="12" customFormat="1" ht="16.5" customHeight="1">
      <c r="B437" s="184"/>
      <c r="C437" s="185"/>
      <c r="D437" s="185"/>
      <c r="E437" s="186" t="s">
        <v>5</v>
      </c>
      <c r="F437" s="298" t="s">
        <v>413</v>
      </c>
      <c r="G437" s="299"/>
      <c r="H437" s="299"/>
      <c r="I437" s="299"/>
      <c r="J437" s="185"/>
      <c r="K437" s="187">
        <v>2.8</v>
      </c>
      <c r="L437" s="185"/>
      <c r="M437" s="185"/>
      <c r="N437" s="185"/>
      <c r="O437" s="185"/>
      <c r="P437" s="185"/>
      <c r="Q437" s="185"/>
      <c r="R437" s="188"/>
      <c r="T437" s="189"/>
      <c r="U437" s="185"/>
      <c r="V437" s="185"/>
      <c r="W437" s="185"/>
      <c r="X437" s="185"/>
      <c r="Y437" s="185"/>
      <c r="Z437" s="185"/>
      <c r="AA437" s="190"/>
      <c r="AT437" s="191" t="s">
        <v>172</v>
      </c>
      <c r="AU437" s="191" t="s">
        <v>86</v>
      </c>
      <c r="AV437" s="12" t="s">
        <v>86</v>
      </c>
      <c r="AW437" s="12" t="s">
        <v>31</v>
      </c>
      <c r="AX437" s="12" t="s">
        <v>74</v>
      </c>
      <c r="AY437" s="191" t="s">
        <v>164</v>
      </c>
    </row>
    <row r="438" spans="2:65" s="12" customFormat="1" ht="16.5" customHeight="1">
      <c r="B438" s="184"/>
      <c r="C438" s="185"/>
      <c r="D438" s="185"/>
      <c r="E438" s="186" t="s">
        <v>5</v>
      </c>
      <c r="F438" s="298" t="s">
        <v>414</v>
      </c>
      <c r="G438" s="299"/>
      <c r="H438" s="299"/>
      <c r="I438" s="299"/>
      <c r="J438" s="185"/>
      <c r="K438" s="187">
        <v>1.5</v>
      </c>
      <c r="L438" s="185"/>
      <c r="M438" s="185"/>
      <c r="N438" s="185"/>
      <c r="O438" s="185"/>
      <c r="P438" s="185"/>
      <c r="Q438" s="185"/>
      <c r="R438" s="188"/>
      <c r="T438" s="189"/>
      <c r="U438" s="185"/>
      <c r="V438" s="185"/>
      <c r="W438" s="185"/>
      <c r="X438" s="185"/>
      <c r="Y438" s="185"/>
      <c r="Z438" s="185"/>
      <c r="AA438" s="190"/>
      <c r="AT438" s="191" t="s">
        <v>172</v>
      </c>
      <c r="AU438" s="191" t="s">
        <v>86</v>
      </c>
      <c r="AV438" s="12" t="s">
        <v>86</v>
      </c>
      <c r="AW438" s="12" t="s">
        <v>31</v>
      </c>
      <c r="AX438" s="12" t="s">
        <v>74</v>
      </c>
      <c r="AY438" s="191" t="s">
        <v>164</v>
      </c>
    </row>
    <row r="439" spans="2:65" s="12" customFormat="1" ht="16.5" customHeight="1">
      <c r="B439" s="184"/>
      <c r="C439" s="185"/>
      <c r="D439" s="185"/>
      <c r="E439" s="186" t="s">
        <v>5</v>
      </c>
      <c r="F439" s="298" t="s">
        <v>411</v>
      </c>
      <c r="G439" s="299"/>
      <c r="H439" s="299"/>
      <c r="I439" s="299"/>
      <c r="J439" s="185"/>
      <c r="K439" s="187">
        <v>4.8</v>
      </c>
      <c r="L439" s="185"/>
      <c r="M439" s="185"/>
      <c r="N439" s="185"/>
      <c r="O439" s="185"/>
      <c r="P439" s="185"/>
      <c r="Q439" s="185"/>
      <c r="R439" s="188"/>
      <c r="T439" s="189"/>
      <c r="U439" s="185"/>
      <c r="V439" s="185"/>
      <c r="W439" s="185"/>
      <c r="X439" s="185"/>
      <c r="Y439" s="185"/>
      <c r="Z439" s="185"/>
      <c r="AA439" s="190"/>
      <c r="AT439" s="191" t="s">
        <v>172</v>
      </c>
      <c r="AU439" s="191" t="s">
        <v>86</v>
      </c>
      <c r="AV439" s="12" t="s">
        <v>86</v>
      </c>
      <c r="AW439" s="12" t="s">
        <v>31</v>
      </c>
      <c r="AX439" s="12" t="s">
        <v>74</v>
      </c>
      <c r="AY439" s="191" t="s">
        <v>164</v>
      </c>
    </row>
    <row r="440" spans="2:65" s="12" customFormat="1" ht="16.5" customHeight="1">
      <c r="B440" s="184"/>
      <c r="C440" s="185"/>
      <c r="D440" s="185"/>
      <c r="E440" s="186" t="s">
        <v>5</v>
      </c>
      <c r="F440" s="298" t="s">
        <v>415</v>
      </c>
      <c r="G440" s="299"/>
      <c r="H440" s="299"/>
      <c r="I440" s="299"/>
      <c r="J440" s="185"/>
      <c r="K440" s="187">
        <v>0.6</v>
      </c>
      <c r="L440" s="185"/>
      <c r="M440" s="185"/>
      <c r="N440" s="185"/>
      <c r="O440" s="185"/>
      <c r="P440" s="185"/>
      <c r="Q440" s="185"/>
      <c r="R440" s="188"/>
      <c r="T440" s="189"/>
      <c r="U440" s="185"/>
      <c r="V440" s="185"/>
      <c r="W440" s="185"/>
      <c r="X440" s="185"/>
      <c r="Y440" s="185"/>
      <c r="Z440" s="185"/>
      <c r="AA440" s="190"/>
      <c r="AT440" s="191" t="s">
        <v>172</v>
      </c>
      <c r="AU440" s="191" t="s">
        <v>86</v>
      </c>
      <c r="AV440" s="12" t="s">
        <v>86</v>
      </c>
      <c r="AW440" s="12" t="s">
        <v>31</v>
      </c>
      <c r="AX440" s="12" t="s">
        <v>74</v>
      </c>
      <c r="AY440" s="191" t="s">
        <v>164</v>
      </c>
    </row>
    <row r="441" spans="2:65" s="12" customFormat="1" ht="16.5" customHeight="1">
      <c r="B441" s="184"/>
      <c r="C441" s="185"/>
      <c r="D441" s="185"/>
      <c r="E441" s="186" t="s">
        <v>5</v>
      </c>
      <c r="F441" s="298" t="s">
        <v>416</v>
      </c>
      <c r="G441" s="299"/>
      <c r="H441" s="299"/>
      <c r="I441" s="299"/>
      <c r="J441" s="185"/>
      <c r="K441" s="187">
        <v>3.2</v>
      </c>
      <c r="L441" s="185"/>
      <c r="M441" s="185"/>
      <c r="N441" s="185"/>
      <c r="O441" s="185"/>
      <c r="P441" s="185"/>
      <c r="Q441" s="185"/>
      <c r="R441" s="188"/>
      <c r="T441" s="189"/>
      <c r="U441" s="185"/>
      <c r="V441" s="185"/>
      <c r="W441" s="185"/>
      <c r="X441" s="185"/>
      <c r="Y441" s="185"/>
      <c r="Z441" s="185"/>
      <c r="AA441" s="190"/>
      <c r="AT441" s="191" t="s">
        <v>172</v>
      </c>
      <c r="AU441" s="191" t="s">
        <v>86</v>
      </c>
      <c r="AV441" s="12" t="s">
        <v>86</v>
      </c>
      <c r="AW441" s="12" t="s">
        <v>31</v>
      </c>
      <c r="AX441" s="12" t="s">
        <v>74</v>
      </c>
      <c r="AY441" s="191" t="s">
        <v>164</v>
      </c>
    </row>
    <row r="442" spans="2:65" s="13" customFormat="1" ht="16.5" customHeight="1">
      <c r="B442" s="192"/>
      <c r="C442" s="193"/>
      <c r="D442" s="193"/>
      <c r="E442" s="194" t="s">
        <v>5</v>
      </c>
      <c r="F442" s="300" t="s">
        <v>178</v>
      </c>
      <c r="G442" s="301"/>
      <c r="H442" s="301"/>
      <c r="I442" s="301"/>
      <c r="J442" s="193"/>
      <c r="K442" s="195">
        <v>323.77</v>
      </c>
      <c r="L442" s="193"/>
      <c r="M442" s="193"/>
      <c r="N442" s="193"/>
      <c r="O442" s="193"/>
      <c r="P442" s="193"/>
      <c r="Q442" s="193"/>
      <c r="R442" s="196"/>
      <c r="T442" s="197"/>
      <c r="U442" s="193"/>
      <c r="V442" s="193"/>
      <c r="W442" s="193"/>
      <c r="X442" s="193"/>
      <c r="Y442" s="193"/>
      <c r="Z442" s="193"/>
      <c r="AA442" s="198"/>
      <c r="AT442" s="199" t="s">
        <v>172</v>
      </c>
      <c r="AU442" s="199" t="s">
        <v>86</v>
      </c>
      <c r="AV442" s="13" t="s">
        <v>179</v>
      </c>
      <c r="AW442" s="13" t="s">
        <v>31</v>
      </c>
      <c r="AX442" s="13" t="s">
        <v>74</v>
      </c>
      <c r="AY442" s="199" t="s">
        <v>164</v>
      </c>
    </row>
    <row r="443" spans="2:65" s="14" customFormat="1" ht="16.5" customHeight="1">
      <c r="B443" s="200"/>
      <c r="C443" s="201"/>
      <c r="D443" s="201"/>
      <c r="E443" s="202" t="s">
        <v>5</v>
      </c>
      <c r="F443" s="304" t="s">
        <v>191</v>
      </c>
      <c r="G443" s="305"/>
      <c r="H443" s="305"/>
      <c r="I443" s="305"/>
      <c r="J443" s="201"/>
      <c r="K443" s="203">
        <v>751.37</v>
      </c>
      <c r="L443" s="201"/>
      <c r="M443" s="201"/>
      <c r="N443" s="201"/>
      <c r="O443" s="201"/>
      <c r="P443" s="201"/>
      <c r="Q443" s="201"/>
      <c r="R443" s="204"/>
      <c r="T443" s="205"/>
      <c r="U443" s="201"/>
      <c r="V443" s="201"/>
      <c r="W443" s="201"/>
      <c r="X443" s="201"/>
      <c r="Y443" s="201"/>
      <c r="Z443" s="201"/>
      <c r="AA443" s="206"/>
      <c r="AT443" s="207" t="s">
        <v>172</v>
      </c>
      <c r="AU443" s="207" t="s">
        <v>86</v>
      </c>
      <c r="AV443" s="14" t="s">
        <v>169</v>
      </c>
      <c r="AW443" s="14" t="s">
        <v>31</v>
      </c>
      <c r="AX443" s="14" t="s">
        <v>81</v>
      </c>
      <c r="AY443" s="207" t="s">
        <v>164</v>
      </c>
    </row>
    <row r="444" spans="2:65" s="1" customFormat="1" ht="38.25" customHeight="1">
      <c r="B444" s="141"/>
      <c r="C444" s="170" t="s">
        <v>417</v>
      </c>
      <c r="D444" s="170" t="s">
        <v>165</v>
      </c>
      <c r="E444" s="171" t="s">
        <v>418</v>
      </c>
      <c r="F444" s="289" t="s">
        <v>419</v>
      </c>
      <c r="G444" s="289"/>
      <c r="H444" s="289"/>
      <c r="I444" s="289"/>
      <c r="J444" s="172" t="s">
        <v>234</v>
      </c>
      <c r="K444" s="173">
        <v>661.15</v>
      </c>
      <c r="L444" s="290"/>
      <c r="M444" s="290"/>
      <c r="N444" s="291"/>
      <c r="O444" s="291"/>
      <c r="P444" s="291"/>
      <c r="Q444" s="291"/>
      <c r="R444" s="144"/>
      <c r="T444" s="174" t="s">
        <v>5</v>
      </c>
      <c r="U444" s="48" t="s">
        <v>41</v>
      </c>
      <c r="V444" s="40"/>
      <c r="W444" s="175">
        <f>V444*K444</f>
        <v>0</v>
      </c>
      <c r="X444" s="175">
        <v>9.0000000000000006E-5</v>
      </c>
      <c r="Y444" s="175">
        <f>X444*K444</f>
        <v>5.9503500000000001E-2</v>
      </c>
      <c r="Z444" s="175">
        <v>0</v>
      </c>
      <c r="AA444" s="176">
        <f>Z444*K444</f>
        <v>0</v>
      </c>
      <c r="AR444" s="23" t="s">
        <v>169</v>
      </c>
      <c r="AT444" s="23" t="s">
        <v>165</v>
      </c>
      <c r="AU444" s="23" t="s">
        <v>86</v>
      </c>
      <c r="AY444" s="23" t="s">
        <v>164</v>
      </c>
      <c r="BE444" s="118">
        <f>IF(U444="základná",N444,0)</f>
        <v>0</v>
      </c>
      <c r="BF444" s="118">
        <f>IF(U444="znížená",N444,0)</f>
        <v>0</v>
      </c>
      <c r="BG444" s="118">
        <f>IF(U444="zákl. prenesená",N444,0)</f>
        <v>0</v>
      </c>
      <c r="BH444" s="118">
        <f>IF(U444="zníž. prenesená",N444,0)</f>
        <v>0</v>
      </c>
      <c r="BI444" s="118">
        <f>IF(U444="nulová",N444,0)</f>
        <v>0</v>
      </c>
      <c r="BJ444" s="23" t="s">
        <v>86</v>
      </c>
      <c r="BK444" s="118">
        <f>ROUND(L444*K444,2)</f>
        <v>0</v>
      </c>
      <c r="BL444" s="23" t="s">
        <v>169</v>
      </c>
      <c r="BM444" s="23" t="s">
        <v>420</v>
      </c>
    </row>
    <row r="445" spans="2:65" s="11" customFormat="1" ht="16.5" customHeight="1">
      <c r="B445" s="177"/>
      <c r="C445" s="178"/>
      <c r="D445" s="178"/>
      <c r="E445" s="179" t="s">
        <v>5</v>
      </c>
      <c r="F445" s="292" t="s">
        <v>171</v>
      </c>
      <c r="G445" s="293"/>
      <c r="H445" s="293"/>
      <c r="I445" s="293"/>
      <c r="J445" s="178"/>
      <c r="K445" s="179" t="s">
        <v>5</v>
      </c>
      <c r="L445" s="178"/>
      <c r="M445" s="178"/>
      <c r="N445" s="178"/>
      <c r="O445" s="178"/>
      <c r="P445" s="178"/>
      <c r="Q445" s="178"/>
      <c r="R445" s="180"/>
      <c r="T445" s="181"/>
      <c r="U445" s="178"/>
      <c r="V445" s="178"/>
      <c r="W445" s="178"/>
      <c r="X445" s="178"/>
      <c r="Y445" s="178"/>
      <c r="Z445" s="178"/>
      <c r="AA445" s="182"/>
      <c r="AT445" s="183" t="s">
        <v>172</v>
      </c>
      <c r="AU445" s="183" t="s">
        <v>86</v>
      </c>
      <c r="AV445" s="11" t="s">
        <v>81</v>
      </c>
      <c r="AW445" s="11" t="s">
        <v>31</v>
      </c>
      <c r="AX445" s="11" t="s">
        <v>74</v>
      </c>
      <c r="AY445" s="183" t="s">
        <v>164</v>
      </c>
    </row>
    <row r="446" spans="2:65" s="12" customFormat="1" ht="16.5" customHeight="1">
      <c r="B446" s="184"/>
      <c r="C446" s="185"/>
      <c r="D446" s="185"/>
      <c r="E446" s="186" t="s">
        <v>5</v>
      </c>
      <c r="F446" s="298" t="s">
        <v>395</v>
      </c>
      <c r="G446" s="299"/>
      <c r="H446" s="299"/>
      <c r="I446" s="299"/>
      <c r="J446" s="185"/>
      <c r="K446" s="187">
        <v>105</v>
      </c>
      <c r="L446" s="185"/>
      <c r="M446" s="185"/>
      <c r="N446" s="185"/>
      <c r="O446" s="185"/>
      <c r="P446" s="185"/>
      <c r="Q446" s="185"/>
      <c r="R446" s="188"/>
      <c r="T446" s="189"/>
      <c r="U446" s="185"/>
      <c r="V446" s="185"/>
      <c r="W446" s="185"/>
      <c r="X446" s="185"/>
      <c r="Y446" s="185"/>
      <c r="Z446" s="185"/>
      <c r="AA446" s="190"/>
      <c r="AT446" s="191" t="s">
        <v>172</v>
      </c>
      <c r="AU446" s="191" t="s">
        <v>86</v>
      </c>
      <c r="AV446" s="12" t="s">
        <v>86</v>
      </c>
      <c r="AW446" s="12" t="s">
        <v>31</v>
      </c>
      <c r="AX446" s="12" t="s">
        <v>74</v>
      </c>
      <c r="AY446" s="191" t="s">
        <v>164</v>
      </c>
    </row>
    <row r="447" spans="2:65" s="12" customFormat="1" ht="16.5" customHeight="1">
      <c r="B447" s="184"/>
      <c r="C447" s="185"/>
      <c r="D447" s="185"/>
      <c r="E447" s="186" t="s">
        <v>5</v>
      </c>
      <c r="F447" s="298" t="s">
        <v>397</v>
      </c>
      <c r="G447" s="299"/>
      <c r="H447" s="299"/>
      <c r="I447" s="299"/>
      <c r="J447" s="185"/>
      <c r="K447" s="187">
        <v>19</v>
      </c>
      <c r="L447" s="185"/>
      <c r="M447" s="185"/>
      <c r="N447" s="185"/>
      <c r="O447" s="185"/>
      <c r="P447" s="185"/>
      <c r="Q447" s="185"/>
      <c r="R447" s="188"/>
      <c r="T447" s="189"/>
      <c r="U447" s="185"/>
      <c r="V447" s="185"/>
      <c r="W447" s="185"/>
      <c r="X447" s="185"/>
      <c r="Y447" s="185"/>
      <c r="Z447" s="185"/>
      <c r="AA447" s="190"/>
      <c r="AT447" s="191" t="s">
        <v>172</v>
      </c>
      <c r="AU447" s="191" t="s">
        <v>86</v>
      </c>
      <c r="AV447" s="12" t="s">
        <v>86</v>
      </c>
      <c r="AW447" s="12" t="s">
        <v>31</v>
      </c>
      <c r="AX447" s="12" t="s">
        <v>74</v>
      </c>
      <c r="AY447" s="191" t="s">
        <v>164</v>
      </c>
    </row>
    <row r="448" spans="2:65" s="12" customFormat="1" ht="16.5" customHeight="1">
      <c r="B448" s="184"/>
      <c r="C448" s="185"/>
      <c r="D448" s="185"/>
      <c r="E448" s="186" t="s">
        <v>5</v>
      </c>
      <c r="F448" s="298" t="s">
        <v>398</v>
      </c>
      <c r="G448" s="299"/>
      <c r="H448" s="299"/>
      <c r="I448" s="299"/>
      <c r="J448" s="185"/>
      <c r="K448" s="187">
        <v>9.5</v>
      </c>
      <c r="L448" s="185"/>
      <c r="M448" s="185"/>
      <c r="N448" s="185"/>
      <c r="O448" s="185"/>
      <c r="P448" s="185"/>
      <c r="Q448" s="185"/>
      <c r="R448" s="188"/>
      <c r="T448" s="189"/>
      <c r="U448" s="185"/>
      <c r="V448" s="185"/>
      <c r="W448" s="185"/>
      <c r="X448" s="185"/>
      <c r="Y448" s="185"/>
      <c r="Z448" s="185"/>
      <c r="AA448" s="190"/>
      <c r="AT448" s="191" t="s">
        <v>172</v>
      </c>
      <c r="AU448" s="191" t="s">
        <v>86</v>
      </c>
      <c r="AV448" s="12" t="s">
        <v>86</v>
      </c>
      <c r="AW448" s="12" t="s">
        <v>31</v>
      </c>
      <c r="AX448" s="12" t="s">
        <v>74</v>
      </c>
      <c r="AY448" s="191" t="s">
        <v>164</v>
      </c>
    </row>
    <row r="449" spans="2:51" s="12" customFormat="1" ht="16.5" customHeight="1">
      <c r="B449" s="184"/>
      <c r="C449" s="185"/>
      <c r="D449" s="185"/>
      <c r="E449" s="186" t="s">
        <v>5</v>
      </c>
      <c r="F449" s="298" t="s">
        <v>399</v>
      </c>
      <c r="G449" s="299"/>
      <c r="H449" s="299"/>
      <c r="I449" s="299"/>
      <c r="J449" s="185"/>
      <c r="K449" s="187">
        <v>5.4</v>
      </c>
      <c r="L449" s="185"/>
      <c r="M449" s="185"/>
      <c r="N449" s="185"/>
      <c r="O449" s="185"/>
      <c r="P449" s="185"/>
      <c r="Q449" s="185"/>
      <c r="R449" s="188"/>
      <c r="T449" s="189"/>
      <c r="U449" s="185"/>
      <c r="V449" s="185"/>
      <c r="W449" s="185"/>
      <c r="X449" s="185"/>
      <c r="Y449" s="185"/>
      <c r="Z449" s="185"/>
      <c r="AA449" s="190"/>
      <c r="AT449" s="191" t="s">
        <v>172</v>
      </c>
      <c r="AU449" s="191" t="s">
        <v>86</v>
      </c>
      <c r="AV449" s="12" t="s">
        <v>86</v>
      </c>
      <c r="AW449" s="12" t="s">
        <v>31</v>
      </c>
      <c r="AX449" s="12" t="s">
        <v>74</v>
      </c>
      <c r="AY449" s="191" t="s">
        <v>164</v>
      </c>
    </row>
    <row r="450" spans="2:51" s="12" customFormat="1" ht="16.5" customHeight="1">
      <c r="B450" s="184"/>
      <c r="C450" s="185"/>
      <c r="D450" s="185"/>
      <c r="E450" s="186" t="s">
        <v>5</v>
      </c>
      <c r="F450" s="298" t="s">
        <v>400</v>
      </c>
      <c r="G450" s="299"/>
      <c r="H450" s="299"/>
      <c r="I450" s="299"/>
      <c r="J450" s="185"/>
      <c r="K450" s="187">
        <v>3</v>
      </c>
      <c r="L450" s="185"/>
      <c r="M450" s="185"/>
      <c r="N450" s="185"/>
      <c r="O450" s="185"/>
      <c r="P450" s="185"/>
      <c r="Q450" s="185"/>
      <c r="R450" s="188"/>
      <c r="T450" s="189"/>
      <c r="U450" s="185"/>
      <c r="V450" s="185"/>
      <c r="W450" s="185"/>
      <c r="X450" s="185"/>
      <c r="Y450" s="185"/>
      <c r="Z450" s="185"/>
      <c r="AA450" s="190"/>
      <c r="AT450" s="191" t="s">
        <v>172</v>
      </c>
      <c r="AU450" s="191" t="s">
        <v>86</v>
      </c>
      <c r="AV450" s="12" t="s">
        <v>86</v>
      </c>
      <c r="AW450" s="12" t="s">
        <v>31</v>
      </c>
      <c r="AX450" s="12" t="s">
        <v>74</v>
      </c>
      <c r="AY450" s="191" t="s">
        <v>164</v>
      </c>
    </row>
    <row r="451" spans="2:51" s="13" customFormat="1" ht="16.5" customHeight="1">
      <c r="B451" s="192"/>
      <c r="C451" s="193"/>
      <c r="D451" s="193"/>
      <c r="E451" s="194" t="s">
        <v>5</v>
      </c>
      <c r="F451" s="300" t="s">
        <v>178</v>
      </c>
      <c r="G451" s="301"/>
      <c r="H451" s="301"/>
      <c r="I451" s="301"/>
      <c r="J451" s="193"/>
      <c r="K451" s="195">
        <v>141.9</v>
      </c>
      <c r="L451" s="193"/>
      <c r="M451" s="193"/>
      <c r="N451" s="193"/>
      <c r="O451" s="193"/>
      <c r="P451" s="193"/>
      <c r="Q451" s="193"/>
      <c r="R451" s="196"/>
      <c r="T451" s="197"/>
      <c r="U451" s="193"/>
      <c r="V451" s="193"/>
      <c r="W451" s="193"/>
      <c r="X451" s="193"/>
      <c r="Y451" s="193"/>
      <c r="Z451" s="193"/>
      <c r="AA451" s="198"/>
      <c r="AT451" s="199" t="s">
        <v>172</v>
      </c>
      <c r="AU451" s="199" t="s">
        <v>86</v>
      </c>
      <c r="AV451" s="13" t="s">
        <v>179</v>
      </c>
      <c r="AW451" s="13" t="s">
        <v>31</v>
      </c>
      <c r="AX451" s="13" t="s">
        <v>74</v>
      </c>
      <c r="AY451" s="199" t="s">
        <v>164</v>
      </c>
    </row>
    <row r="452" spans="2:51" s="11" customFormat="1" ht="16.5" customHeight="1">
      <c r="B452" s="177"/>
      <c r="C452" s="178"/>
      <c r="D452" s="178"/>
      <c r="E452" s="179" t="s">
        <v>5</v>
      </c>
      <c r="F452" s="302" t="s">
        <v>180</v>
      </c>
      <c r="G452" s="303"/>
      <c r="H452" s="303"/>
      <c r="I452" s="303"/>
      <c r="J452" s="178"/>
      <c r="K452" s="179" t="s">
        <v>5</v>
      </c>
      <c r="L452" s="178"/>
      <c r="M452" s="178"/>
      <c r="N452" s="178"/>
      <c r="O452" s="178"/>
      <c r="P452" s="178"/>
      <c r="Q452" s="178"/>
      <c r="R452" s="180"/>
      <c r="T452" s="181"/>
      <c r="U452" s="178"/>
      <c r="V452" s="178"/>
      <c r="W452" s="178"/>
      <c r="X452" s="178"/>
      <c r="Y452" s="178"/>
      <c r="Z452" s="178"/>
      <c r="AA452" s="182"/>
      <c r="AT452" s="183" t="s">
        <v>172</v>
      </c>
      <c r="AU452" s="183" t="s">
        <v>86</v>
      </c>
      <c r="AV452" s="11" t="s">
        <v>81</v>
      </c>
      <c r="AW452" s="11" t="s">
        <v>31</v>
      </c>
      <c r="AX452" s="11" t="s">
        <v>74</v>
      </c>
      <c r="AY452" s="183" t="s">
        <v>164</v>
      </c>
    </row>
    <row r="453" spans="2:51" s="12" customFormat="1" ht="16.5" customHeight="1">
      <c r="B453" s="184"/>
      <c r="C453" s="185"/>
      <c r="D453" s="185"/>
      <c r="E453" s="186" t="s">
        <v>5</v>
      </c>
      <c r="F453" s="298" t="s">
        <v>402</v>
      </c>
      <c r="G453" s="299"/>
      <c r="H453" s="299"/>
      <c r="I453" s="299"/>
      <c r="J453" s="185"/>
      <c r="K453" s="187">
        <v>168</v>
      </c>
      <c r="L453" s="185"/>
      <c r="M453" s="185"/>
      <c r="N453" s="185"/>
      <c r="O453" s="185"/>
      <c r="P453" s="185"/>
      <c r="Q453" s="185"/>
      <c r="R453" s="188"/>
      <c r="T453" s="189"/>
      <c r="U453" s="185"/>
      <c r="V453" s="185"/>
      <c r="W453" s="185"/>
      <c r="X453" s="185"/>
      <c r="Y453" s="185"/>
      <c r="Z453" s="185"/>
      <c r="AA453" s="190"/>
      <c r="AT453" s="191" t="s">
        <v>172</v>
      </c>
      <c r="AU453" s="191" t="s">
        <v>86</v>
      </c>
      <c r="AV453" s="12" t="s">
        <v>86</v>
      </c>
      <c r="AW453" s="12" t="s">
        <v>31</v>
      </c>
      <c r="AX453" s="12" t="s">
        <v>74</v>
      </c>
      <c r="AY453" s="191" t="s">
        <v>164</v>
      </c>
    </row>
    <row r="454" spans="2:51" s="13" customFormat="1" ht="16.5" customHeight="1">
      <c r="B454" s="192"/>
      <c r="C454" s="193"/>
      <c r="D454" s="193"/>
      <c r="E454" s="194" t="s">
        <v>5</v>
      </c>
      <c r="F454" s="300" t="s">
        <v>178</v>
      </c>
      <c r="G454" s="301"/>
      <c r="H454" s="301"/>
      <c r="I454" s="301"/>
      <c r="J454" s="193"/>
      <c r="K454" s="195">
        <v>168</v>
      </c>
      <c r="L454" s="193"/>
      <c r="M454" s="193"/>
      <c r="N454" s="193"/>
      <c r="O454" s="193"/>
      <c r="P454" s="193"/>
      <c r="Q454" s="193"/>
      <c r="R454" s="196"/>
      <c r="T454" s="197"/>
      <c r="U454" s="193"/>
      <c r="V454" s="193"/>
      <c r="W454" s="193"/>
      <c r="X454" s="193"/>
      <c r="Y454" s="193"/>
      <c r="Z454" s="193"/>
      <c r="AA454" s="198"/>
      <c r="AT454" s="199" t="s">
        <v>172</v>
      </c>
      <c r="AU454" s="199" t="s">
        <v>86</v>
      </c>
      <c r="AV454" s="13" t="s">
        <v>179</v>
      </c>
      <c r="AW454" s="13" t="s">
        <v>31</v>
      </c>
      <c r="AX454" s="13" t="s">
        <v>74</v>
      </c>
      <c r="AY454" s="199" t="s">
        <v>164</v>
      </c>
    </row>
    <row r="455" spans="2:51" s="11" customFormat="1" ht="16.5" customHeight="1">
      <c r="B455" s="177"/>
      <c r="C455" s="178"/>
      <c r="D455" s="178"/>
      <c r="E455" s="179" t="s">
        <v>5</v>
      </c>
      <c r="F455" s="302" t="s">
        <v>182</v>
      </c>
      <c r="G455" s="303"/>
      <c r="H455" s="303"/>
      <c r="I455" s="303"/>
      <c r="J455" s="178"/>
      <c r="K455" s="179" t="s">
        <v>5</v>
      </c>
      <c r="L455" s="178"/>
      <c r="M455" s="178"/>
      <c r="N455" s="178"/>
      <c r="O455" s="178"/>
      <c r="P455" s="178"/>
      <c r="Q455" s="178"/>
      <c r="R455" s="180"/>
      <c r="T455" s="181"/>
      <c r="U455" s="178"/>
      <c r="V455" s="178"/>
      <c r="W455" s="178"/>
      <c r="X455" s="178"/>
      <c r="Y455" s="178"/>
      <c r="Z455" s="178"/>
      <c r="AA455" s="182"/>
      <c r="AT455" s="183" t="s">
        <v>172</v>
      </c>
      <c r="AU455" s="183" t="s">
        <v>86</v>
      </c>
      <c r="AV455" s="11" t="s">
        <v>81</v>
      </c>
      <c r="AW455" s="11" t="s">
        <v>31</v>
      </c>
      <c r="AX455" s="11" t="s">
        <v>74</v>
      </c>
      <c r="AY455" s="183" t="s">
        <v>164</v>
      </c>
    </row>
    <row r="456" spans="2:51" s="12" customFormat="1" ht="16.5" customHeight="1">
      <c r="B456" s="184"/>
      <c r="C456" s="185"/>
      <c r="D456" s="185"/>
      <c r="E456" s="186" t="s">
        <v>5</v>
      </c>
      <c r="F456" s="298" t="s">
        <v>404</v>
      </c>
      <c r="G456" s="299"/>
      <c r="H456" s="299"/>
      <c r="I456" s="299"/>
      <c r="J456" s="185"/>
      <c r="K456" s="187">
        <v>164.5</v>
      </c>
      <c r="L456" s="185"/>
      <c r="M456" s="185"/>
      <c r="N456" s="185"/>
      <c r="O456" s="185"/>
      <c r="P456" s="185"/>
      <c r="Q456" s="185"/>
      <c r="R456" s="188"/>
      <c r="T456" s="189"/>
      <c r="U456" s="185"/>
      <c r="V456" s="185"/>
      <c r="W456" s="185"/>
      <c r="X456" s="185"/>
      <c r="Y456" s="185"/>
      <c r="Z456" s="185"/>
      <c r="AA456" s="190"/>
      <c r="AT456" s="191" t="s">
        <v>172</v>
      </c>
      <c r="AU456" s="191" t="s">
        <v>86</v>
      </c>
      <c r="AV456" s="12" t="s">
        <v>86</v>
      </c>
      <c r="AW456" s="12" t="s">
        <v>31</v>
      </c>
      <c r="AX456" s="12" t="s">
        <v>74</v>
      </c>
      <c r="AY456" s="191" t="s">
        <v>164</v>
      </c>
    </row>
    <row r="457" spans="2:51" s="12" customFormat="1" ht="16.5" customHeight="1">
      <c r="B457" s="184"/>
      <c r="C457" s="185"/>
      <c r="D457" s="185"/>
      <c r="E457" s="186" t="s">
        <v>5</v>
      </c>
      <c r="F457" s="298" t="s">
        <v>406</v>
      </c>
      <c r="G457" s="299"/>
      <c r="H457" s="299"/>
      <c r="I457" s="299"/>
      <c r="J457" s="185"/>
      <c r="K457" s="187">
        <v>43.2</v>
      </c>
      <c r="L457" s="185"/>
      <c r="M457" s="185"/>
      <c r="N457" s="185"/>
      <c r="O457" s="185"/>
      <c r="P457" s="185"/>
      <c r="Q457" s="185"/>
      <c r="R457" s="188"/>
      <c r="T457" s="189"/>
      <c r="U457" s="185"/>
      <c r="V457" s="185"/>
      <c r="W457" s="185"/>
      <c r="X457" s="185"/>
      <c r="Y457" s="185"/>
      <c r="Z457" s="185"/>
      <c r="AA457" s="190"/>
      <c r="AT457" s="191" t="s">
        <v>172</v>
      </c>
      <c r="AU457" s="191" t="s">
        <v>86</v>
      </c>
      <c r="AV457" s="12" t="s">
        <v>86</v>
      </c>
      <c r="AW457" s="12" t="s">
        <v>31</v>
      </c>
      <c r="AX457" s="12" t="s">
        <v>74</v>
      </c>
      <c r="AY457" s="191" t="s">
        <v>164</v>
      </c>
    </row>
    <row r="458" spans="2:51" s="12" customFormat="1" ht="16.5" customHeight="1">
      <c r="B458" s="184"/>
      <c r="C458" s="185"/>
      <c r="D458" s="185"/>
      <c r="E458" s="186" t="s">
        <v>5</v>
      </c>
      <c r="F458" s="298" t="s">
        <v>408</v>
      </c>
      <c r="G458" s="299"/>
      <c r="H458" s="299"/>
      <c r="I458" s="299"/>
      <c r="J458" s="185"/>
      <c r="K458" s="187">
        <v>7.5</v>
      </c>
      <c r="L458" s="185"/>
      <c r="M458" s="185"/>
      <c r="N458" s="185"/>
      <c r="O458" s="185"/>
      <c r="P458" s="185"/>
      <c r="Q458" s="185"/>
      <c r="R458" s="188"/>
      <c r="T458" s="189"/>
      <c r="U458" s="185"/>
      <c r="V458" s="185"/>
      <c r="W458" s="185"/>
      <c r="X458" s="185"/>
      <c r="Y458" s="185"/>
      <c r="Z458" s="185"/>
      <c r="AA458" s="190"/>
      <c r="AT458" s="191" t="s">
        <v>172</v>
      </c>
      <c r="AU458" s="191" t="s">
        <v>86</v>
      </c>
      <c r="AV458" s="12" t="s">
        <v>86</v>
      </c>
      <c r="AW458" s="12" t="s">
        <v>31</v>
      </c>
      <c r="AX458" s="12" t="s">
        <v>74</v>
      </c>
      <c r="AY458" s="191" t="s">
        <v>164</v>
      </c>
    </row>
    <row r="459" spans="2:51" s="12" customFormat="1" ht="16.5" customHeight="1">
      <c r="B459" s="184"/>
      <c r="C459" s="185"/>
      <c r="D459" s="185"/>
      <c r="E459" s="186" t="s">
        <v>5</v>
      </c>
      <c r="F459" s="298" t="s">
        <v>410</v>
      </c>
      <c r="G459" s="299"/>
      <c r="H459" s="299"/>
      <c r="I459" s="299"/>
      <c r="J459" s="185"/>
      <c r="K459" s="187">
        <v>11.7</v>
      </c>
      <c r="L459" s="185"/>
      <c r="M459" s="185"/>
      <c r="N459" s="185"/>
      <c r="O459" s="185"/>
      <c r="P459" s="185"/>
      <c r="Q459" s="185"/>
      <c r="R459" s="188"/>
      <c r="T459" s="189"/>
      <c r="U459" s="185"/>
      <c r="V459" s="185"/>
      <c r="W459" s="185"/>
      <c r="X459" s="185"/>
      <c r="Y459" s="185"/>
      <c r="Z459" s="185"/>
      <c r="AA459" s="190"/>
      <c r="AT459" s="191" t="s">
        <v>172</v>
      </c>
      <c r="AU459" s="191" t="s">
        <v>86</v>
      </c>
      <c r="AV459" s="12" t="s">
        <v>86</v>
      </c>
      <c r="AW459" s="12" t="s">
        <v>31</v>
      </c>
      <c r="AX459" s="12" t="s">
        <v>74</v>
      </c>
      <c r="AY459" s="191" t="s">
        <v>164</v>
      </c>
    </row>
    <row r="460" spans="2:51" s="12" customFormat="1" ht="16.5" customHeight="1">
      <c r="B460" s="184"/>
      <c r="C460" s="185"/>
      <c r="D460" s="185"/>
      <c r="E460" s="186" t="s">
        <v>5</v>
      </c>
      <c r="F460" s="298" t="s">
        <v>411</v>
      </c>
      <c r="G460" s="299"/>
      <c r="H460" s="299"/>
      <c r="I460" s="299"/>
      <c r="J460" s="185"/>
      <c r="K460" s="187">
        <v>4.8</v>
      </c>
      <c r="L460" s="185"/>
      <c r="M460" s="185"/>
      <c r="N460" s="185"/>
      <c r="O460" s="185"/>
      <c r="P460" s="185"/>
      <c r="Q460" s="185"/>
      <c r="R460" s="188"/>
      <c r="T460" s="189"/>
      <c r="U460" s="185"/>
      <c r="V460" s="185"/>
      <c r="W460" s="185"/>
      <c r="X460" s="185"/>
      <c r="Y460" s="185"/>
      <c r="Z460" s="185"/>
      <c r="AA460" s="190"/>
      <c r="AT460" s="191" t="s">
        <v>172</v>
      </c>
      <c r="AU460" s="191" t="s">
        <v>86</v>
      </c>
      <c r="AV460" s="12" t="s">
        <v>86</v>
      </c>
      <c r="AW460" s="12" t="s">
        <v>31</v>
      </c>
      <c r="AX460" s="12" t="s">
        <v>74</v>
      </c>
      <c r="AY460" s="191" t="s">
        <v>164</v>
      </c>
    </row>
    <row r="461" spans="2:51" s="12" customFormat="1" ht="16.5" customHeight="1">
      <c r="B461" s="184"/>
      <c r="C461" s="185"/>
      <c r="D461" s="185"/>
      <c r="E461" s="186" t="s">
        <v>5</v>
      </c>
      <c r="F461" s="298" t="s">
        <v>413</v>
      </c>
      <c r="G461" s="299"/>
      <c r="H461" s="299"/>
      <c r="I461" s="299"/>
      <c r="J461" s="185"/>
      <c r="K461" s="187">
        <v>2.8</v>
      </c>
      <c r="L461" s="185"/>
      <c r="M461" s="185"/>
      <c r="N461" s="185"/>
      <c r="O461" s="185"/>
      <c r="P461" s="185"/>
      <c r="Q461" s="185"/>
      <c r="R461" s="188"/>
      <c r="T461" s="189"/>
      <c r="U461" s="185"/>
      <c r="V461" s="185"/>
      <c r="W461" s="185"/>
      <c r="X461" s="185"/>
      <c r="Y461" s="185"/>
      <c r="Z461" s="185"/>
      <c r="AA461" s="190"/>
      <c r="AT461" s="191" t="s">
        <v>172</v>
      </c>
      <c r="AU461" s="191" t="s">
        <v>86</v>
      </c>
      <c r="AV461" s="12" t="s">
        <v>86</v>
      </c>
      <c r="AW461" s="12" t="s">
        <v>31</v>
      </c>
      <c r="AX461" s="12" t="s">
        <v>74</v>
      </c>
      <c r="AY461" s="191" t="s">
        <v>164</v>
      </c>
    </row>
    <row r="462" spans="2:51" s="12" customFormat="1" ht="16.5" customHeight="1">
      <c r="B462" s="184"/>
      <c r="C462" s="185"/>
      <c r="D462" s="185"/>
      <c r="E462" s="186" t="s">
        <v>5</v>
      </c>
      <c r="F462" s="298" t="s">
        <v>411</v>
      </c>
      <c r="G462" s="299"/>
      <c r="H462" s="299"/>
      <c r="I462" s="299"/>
      <c r="J462" s="185"/>
      <c r="K462" s="187">
        <v>4.8</v>
      </c>
      <c r="L462" s="185"/>
      <c r="M462" s="185"/>
      <c r="N462" s="185"/>
      <c r="O462" s="185"/>
      <c r="P462" s="185"/>
      <c r="Q462" s="185"/>
      <c r="R462" s="188"/>
      <c r="T462" s="189"/>
      <c r="U462" s="185"/>
      <c r="V462" s="185"/>
      <c r="W462" s="185"/>
      <c r="X462" s="185"/>
      <c r="Y462" s="185"/>
      <c r="Z462" s="185"/>
      <c r="AA462" s="190"/>
      <c r="AT462" s="191" t="s">
        <v>172</v>
      </c>
      <c r="AU462" s="191" t="s">
        <v>86</v>
      </c>
      <c r="AV462" s="12" t="s">
        <v>86</v>
      </c>
      <c r="AW462" s="12" t="s">
        <v>31</v>
      </c>
      <c r="AX462" s="12" t="s">
        <v>74</v>
      </c>
      <c r="AY462" s="191" t="s">
        <v>164</v>
      </c>
    </row>
    <row r="463" spans="2:51" s="12" customFormat="1" ht="16.5" customHeight="1">
      <c r="B463" s="184"/>
      <c r="C463" s="185"/>
      <c r="D463" s="185"/>
      <c r="E463" s="186" t="s">
        <v>5</v>
      </c>
      <c r="F463" s="298" t="s">
        <v>416</v>
      </c>
      <c r="G463" s="299"/>
      <c r="H463" s="299"/>
      <c r="I463" s="299"/>
      <c r="J463" s="185"/>
      <c r="K463" s="187">
        <v>3.2</v>
      </c>
      <c r="L463" s="185"/>
      <c r="M463" s="185"/>
      <c r="N463" s="185"/>
      <c r="O463" s="185"/>
      <c r="P463" s="185"/>
      <c r="Q463" s="185"/>
      <c r="R463" s="188"/>
      <c r="T463" s="189"/>
      <c r="U463" s="185"/>
      <c r="V463" s="185"/>
      <c r="W463" s="185"/>
      <c r="X463" s="185"/>
      <c r="Y463" s="185"/>
      <c r="Z463" s="185"/>
      <c r="AA463" s="190"/>
      <c r="AT463" s="191" t="s">
        <v>172</v>
      </c>
      <c r="AU463" s="191" t="s">
        <v>86</v>
      </c>
      <c r="AV463" s="12" t="s">
        <v>86</v>
      </c>
      <c r="AW463" s="12" t="s">
        <v>31</v>
      </c>
      <c r="AX463" s="12" t="s">
        <v>74</v>
      </c>
      <c r="AY463" s="191" t="s">
        <v>164</v>
      </c>
    </row>
    <row r="464" spans="2:51" s="13" customFormat="1" ht="16.5" customHeight="1">
      <c r="B464" s="192"/>
      <c r="C464" s="193"/>
      <c r="D464" s="193"/>
      <c r="E464" s="194" t="s">
        <v>5</v>
      </c>
      <c r="F464" s="300" t="s">
        <v>178</v>
      </c>
      <c r="G464" s="301"/>
      <c r="H464" s="301"/>
      <c r="I464" s="301"/>
      <c r="J464" s="193"/>
      <c r="K464" s="195">
        <v>242.5</v>
      </c>
      <c r="L464" s="193"/>
      <c r="M464" s="193"/>
      <c r="N464" s="193"/>
      <c r="O464" s="193"/>
      <c r="P464" s="193"/>
      <c r="Q464" s="193"/>
      <c r="R464" s="196"/>
      <c r="T464" s="197"/>
      <c r="U464" s="193"/>
      <c r="V464" s="193"/>
      <c r="W464" s="193"/>
      <c r="X464" s="193"/>
      <c r="Y464" s="193"/>
      <c r="Z464" s="193"/>
      <c r="AA464" s="198"/>
      <c r="AT464" s="199" t="s">
        <v>172</v>
      </c>
      <c r="AU464" s="199" t="s">
        <v>86</v>
      </c>
      <c r="AV464" s="13" t="s">
        <v>179</v>
      </c>
      <c r="AW464" s="13" t="s">
        <v>31</v>
      </c>
      <c r="AX464" s="13" t="s">
        <v>74</v>
      </c>
      <c r="AY464" s="199" t="s">
        <v>164</v>
      </c>
    </row>
    <row r="465" spans="2:65" s="12" customFormat="1" ht="16.5" customHeight="1">
      <c r="B465" s="184"/>
      <c r="C465" s="185"/>
      <c r="D465" s="185"/>
      <c r="E465" s="186" t="s">
        <v>5</v>
      </c>
      <c r="F465" s="298" t="s">
        <v>421</v>
      </c>
      <c r="G465" s="299"/>
      <c r="H465" s="299"/>
      <c r="I465" s="299"/>
      <c r="J465" s="185"/>
      <c r="K465" s="187">
        <v>63.6</v>
      </c>
      <c r="L465" s="185"/>
      <c r="M465" s="185"/>
      <c r="N465" s="185"/>
      <c r="O465" s="185"/>
      <c r="P465" s="185"/>
      <c r="Q465" s="185"/>
      <c r="R465" s="188"/>
      <c r="T465" s="189"/>
      <c r="U465" s="185"/>
      <c r="V465" s="185"/>
      <c r="W465" s="185"/>
      <c r="X465" s="185"/>
      <c r="Y465" s="185"/>
      <c r="Z465" s="185"/>
      <c r="AA465" s="190"/>
      <c r="AT465" s="191" t="s">
        <v>172</v>
      </c>
      <c r="AU465" s="191" t="s">
        <v>86</v>
      </c>
      <c r="AV465" s="12" t="s">
        <v>86</v>
      </c>
      <c r="AW465" s="12" t="s">
        <v>31</v>
      </c>
      <c r="AX465" s="12" t="s">
        <v>74</v>
      </c>
      <c r="AY465" s="191" t="s">
        <v>164</v>
      </c>
    </row>
    <row r="466" spans="2:65" s="12" customFormat="1" ht="16.5" customHeight="1">
      <c r="B466" s="184"/>
      <c r="C466" s="185"/>
      <c r="D466" s="185"/>
      <c r="E466" s="186" t="s">
        <v>5</v>
      </c>
      <c r="F466" s="298" t="s">
        <v>387</v>
      </c>
      <c r="G466" s="299"/>
      <c r="H466" s="299"/>
      <c r="I466" s="299"/>
      <c r="J466" s="185"/>
      <c r="K466" s="187">
        <v>19.75</v>
      </c>
      <c r="L466" s="185"/>
      <c r="M466" s="185"/>
      <c r="N466" s="185"/>
      <c r="O466" s="185"/>
      <c r="P466" s="185"/>
      <c r="Q466" s="185"/>
      <c r="R466" s="188"/>
      <c r="T466" s="189"/>
      <c r="U466" s="185"/>
      <c r="V466" s="185"/>
      <c r="W466" s="185"/>
      <c r="X466" s="185"/>
      <c r="Y466" s="185"/>
      <c r="Z466" s="185"/>
      <c r="AA466" s="190"/>
      <c r="AT466" s="191" t="s">
        <v>172</v>
      </c>
      <c r="AU466" s="191" t="s">
        <v>86</v>
      </c>
      <c r="AV466" s="12" t="s">
        <v>86</v>
      </c>
      <c r="AW466" s="12" t="s">
        <v>31</v>
      </c>
      <c r="AX466" s="12" t="s">
        <v>74</v>
      </c>
      <c r="AY466" s="191" t="s">
        <v>164</v>
      </c>
    </row>
    <row r="467" spans="2:65" s="12" customFormat="1" ht="16.5" customHeight="1">
      <c r="B467" s="184"/>
      <c r="C467" s="185"/>
      <c r="D467" s="185"/>
      <c r="E467" s="186" t="s">
        <v>5</v>
      </c>
      <c r="F467" s="298" t="s">
        <v>422</v>
      </c>
      <c r="G467" s="299"/>
      <c r="H467" s="299"/>
      <c r="I467" s="299"/>
      <c r="J467" s="185"/>
      <c r="K467" s="187">
        <v>25.4</v>
      </c>
      <c r="L467" s="185"/>
      <c r="M467" s="185"/>
      <c r="N467" s="185"/>
      <c r="O467" s="185"/>
      <c r="P467" s="185"/>
      <c r="Q467" s="185"/>
      <c r="R467" s="188"/>
      <c r="T467" s="189"/>
      <c r="U467" s="185"/>
      <c r="V467" s="185"/>
      <c r="W467" s="185"/>
      <c r="X467" s="185"/>
      <c r="Y467" s="185"/>
      <c r="Z467" s="185"/>
      <c r="AA467" s="190"/>
      <c r="AT467" s="191" t="s">
        <v>172</v>
      </c>
      <c r="AU467" s="191" t="s">
        <v>86</v>
      </c>
      <c r="AV467" s="12" t="s">
        <v>86</v>
      </c>
      <c r="AW467" s="12" t="s">
        <v>31</v>
      </c>
      <c r="AX467" s="12" t="s">
        <v>74</v>
      </c>
      <c r="AY467" s="191" t="s">
        <v>164</v>
      </c>
    </row>
    <row r="468" spans="2:65" s="14" customFormat="1" ht="16.5" customHeight="1">
      <c r="B468" s="200"/>
      <c r="C468" s="201"/>
      <c r="D468" s="201"/>
      <c r="E468" s="202" t="s">
        <v>5</v>
      </c>
      <c r="F468" s="304" t="s">
        <v>191</v>
      </c>
      <c r="G468" s="305"/>
      <c r="H468" s="305"/>
      <c r="I468" s="305"/>
      <c r="J468" s="201"/>
      <c r="K468" s="203">
        <v>661.15</v>
      </c>
      <c r="L468" s="201"/>
      <c r="M468" s="201"/>
      <c r="N468" s="201"/>
      <c r="O468" s="201"/>
      <c r="P468" s="201"/>
      <c r="Q468" s="201"/>
      <c r="R468" s="204"/>
      <c r="T468" s="205"/>
      <c r="U468" s="201"/>
      <c r="V468" s="201"/>
      <c r="W468" s="201"/>
      <c r="X468" s="201"/>
      <c r="Y468" s="201"/>
      <c r="Z468" s="201"/>
      <c r="AA468" s="206"/>
      <c r="AT468" s="207" t="s">
        <v>172</v>
      </c>
      <c r="AU468" s="207" t="s">
        <v>86</v>
      </c>
      <c r="AV468" s="14" t="s">
        <v>169</v>
      </c>
      <c r="AW468" s="14" t="s">
        <v>31</v>
      </c>
      <c r="AX468" s="14" t="s">
        <v>81</v>
      </c>
      <c r="AY468" s="207" t="s">
        <v>164</v>
      </c>
    </row>
    <row r="469" spans="2:65" s="1" customFormat="1" ht="51" customHeight="1">
      <c r="B469" s="141"/>
      <c r="C469" s="170" t="s">
        <v>423</v>
      </c>
      <c r="D469" s="170" t="s">
        <v>165</v>
      </c>
      <c r="E469" s="171" t="s">
        <v>424</v>
      </c>
      <c r="F469" s="289" t="s">
        <v>425</v>
      </c>
      <c r="G469" s="289"/>
      <c r="H469" s="289"/>
      <c r="I469" s="289"/>
      <c r="J469" s="172" t="s">
        <v>234</v>
      </c>
      <c r="K469" s="173">
        <v>198.97</v>
      </c>
      <c r="L469" s="290"/>
      <c r="M469" s="290"/>
      <c r="N469" s="291"/>
      <c r="O469" s="291"/>
      <c r="P469" s="291"/>
      <c r="Q469" s="291"/>
      <c r="R469" s="144"/>
      <c r="T469" s="174" t="s">
        <v>5</v>
      </c>
      <c r="U469" s="48" t="s">
        <v>41</v>
      </c>
      <c r="V469" s="40"/>
      <c r="W469" s="175">
        <f>V469*K469</f>
        <v>0</v>
      </c>
      <c r="X469" s="175">
        <v>8.9999999999999998E-4</v>
      </c>
      <c r="Y469" s="175">
        <f>X469*K469</f>
        <v>0.17907299999999998</v>
      </c>
      <c r="Z469" s="175">
        <v>0</v>
      </c>
      <c r="AA469" s="176">
        <f>Z469*K469</f>
        <v>0</v>
      </c>
      <c r="AR469" s="23" t="s">
        <v>169</v>
      </c>
      <c r="AT469" s="23" t="s">
        <v>165</v>
      </c>
      <c r="AU469" s="23" t="s">
        <v>86</v>
      </c>
      <c r="AY469" s="23" t="s">
        <v>164</v>
      </c>
      <c r="BE469" s="118">
        <f>IF(U469="základná",N469,0)</f>
        <v>0</v>
      </c>
      <c r="BF469" s="118">
        <f>IF(U469="znížená",N469,0)</f>
        <v>0</v>
      </c>
      <c r="BG469" s="118">
        <f>IF(U469="zákl. prenesená",N469,0)</f>
        <v>0</v>
      </c>
      <c r="BH469" s="118">
        <f>IF(U469="zníž. prenesená",N469,0)</f>
        <v>0</v>
      </c>
      <c r="BI469" s="118">
        <f>IF(U469="nulová",N469,0)</f>
        <v>0</v>
      </c>
      <c r="BJ469" s="23" t="s">
        <v>86</v>
      </c>
      <c r="BK469" s="118">
        <f>ROUND(L469*K469,2)</f>
        <v>0</v>
      </c>
      <c r="BL469" s="23" t="s">
        <v>169</v>
      </c>
      <c r="BM469" s="23" t="s">
        <v>426</v>
      </c>
    </row>
    <row r="470" spans="2:65" s="11" customFormat="1" ht="16.5" customHeight="1">
      <c r="B470" s="177"/>
      <c r="C470" s="178"/>
      <c r="D470" s="178"/>
      <c r="E470" s="179" t="s">
        <v>5</v>
      </c>
      <c r="F470" s="292" t="s">
        <v>171</v>
      </c>
      <c r="G470" s="293"/>
      <c r="H470" s="293"/>
      <c r="I470" s="293"/>
      <c r="J470" s="178"/>
      <c r="K470" s="179" t="s">
        <v>5</v>
      </c>
      <c r="L470" s="178"/>
      <c r="M470" s="178"/>
      <c r="N470" s="178"/>
      <c r="O470" s="178"/>
      <c r="P470" s="178"/>
      <c r="Q470" s="178"/>
      <c r="R470" s="180"/>
      <c r="T470" s="181"/>
      <c r="U470" s="178"/>
      <c r="V470" s="178"/>
      <c r="W470" s="178"/>
      <c r="X470" s="178"/>
      <c r="Y470" s="178"/>
      <c r="Z470" s="178"/>
      <c r="AA470" s="182"/>
      <c r="AT470" s="183" t="s">
        <v>172</v>
      </c>
      <c r="AU470" s="183" t="s">
        <v>86</v>
      </c>
      <c r="AV470" s="11" t="s">
        <v>81</v>
      </c>
      <c r="AW470" s="11" t="s">
        <v>31</v>
      </c>
      <c r="AX470" s="11" t="s">
        <v>74</v>
      </c>
      <c r="AY470" s="183" t="s">
        <v>164</v>
      </c>
    </row>
    <row r="471" spans="2:65" s="12" customFormat="1" ht="16.5" customHeight="1">
      <c r="B471" s="184"/>
      <c r="C471" s="185"/>
      <c r="D471" s="185"/>
      <c r="E471" s="186" t="s">
        <v>5</v>
      </c>
      <c r="F471" s="298" t="s">
        <v>394</v>
      </c>
      <c r="G471" s="299"/>
      <c r="H471" s="299"/>
      <c r="I471" s="299"/>
      <c r="J471" s="185"/>
      <c r="K471" s="187">
        <v>40.5</v>
      </c>
      <c r="L471" s="185"/>
      <c r="M471" s="185"/>
      <c r="N471" s="185"/>
      <c r="O471" s="185"/>
      <c r="P471" s="185"/>
      <c r="Q471" s="185"/>
      <c r="R471" s="188"/>
      <c r="T471" s="189"/>
      <c r="U471" s="185"/>
      <c r="V471" s="185"/>
      <c r="W471" s="185"/>
      <c r="X471" s="185"/>
      <c r="Y471" s="185"/>
      <c r="Z471" s="185"/>
      <c r="AA471" s="190"/>
      <c r="AT471" s="191" t="s">
        <v>172</v>
      </c>
      <c r="AU471" s="191" t="s">
        <v>86</v>
      </c>
      <c r="AV471" s="12" t="s">
        <v>86</v>
      </c>
      <c r="AW471" s="12" t="s">
        <v>31</v>
      </c>
      <c r="AX471" s="12" t="s">
        <v>74</v>
      </c>
      <c r="AY471" s="191" t="s">
        <v>164</v>
      </c>
    </row>
    <row r="472" spans="2:65" s="12" customFormat="1" ht="16.5" customHeight="1">
      <c r="B472" s="184"/>
      <c r="C472" s="185"/>
      <c r="D472" s="185"/>
      <c r="E472" s="186" t="s">
        <v>5</v>
      </c>
      <c r="F472" s="298" t="s">
        <v>396</v>
      </c>
      <c r="G472" s="299"/>
      <c r="H472" s="299"/>
      <c r="I472" s="299"/>
      <c r="J472" s="185"/>
      <c r="K472" s="187">
        <v>4</v>
      </c>
      <c r="L472" s="185"/>
      <c r="M472" s="185"/>
      <c r="N472" s="185"/>
      <c r="O472" s="185"/>
      <c r="P472" s="185"/>
      <c r="Q472" s="185"/>
      <c r="R472" s="188"/>
      <c r="T472" s="189"/>
      <c r="U472" s="185"/>
      <c r="V472" s="185"/>
      <c r="W472" s="185"/>
      <c r="X472" s="185"/>
      <c r="Y472" s="185"/>
      <c r="Z472" s="185"/>
      <c r="AA472" s="190"/>
      <c r="AT472" s="191" t="s">
        <v>172</v>
      </c>
      <c r="AU472" s="191" t="s">
        <v>86</v>
      </c>
      <c r="AV472" s="12" t="s">
        <v>86</v>
      </c>
      <c r="AW472" s="12" t="s">
        <v>31</v>
      </c>
      <c r="AX472" s="12" t="s">
        <v>74</v>
      </c>
      <c r="AY472" s="191" t="s">
        <v>164</v>
      </c>
    </row>
    <row r="473" spans="2:65" s="12" customFormat="1" ht="16.5" customHeight="1">
      <c r="B473" s="184"/>
      <c r="C473" s="185"/>
      <c r="D473" s="185"/>
      <c r="E473" s="186" t="s">
        <v>5</v>
      </c>
      <c r="F473" s="298" t="s">
        <v>356</v>
      </c>
      <c r="G473" s="299"/>
      <c r="H473" s="299"/>
      <c r="I473" s="299"/>
      <c r="J473" s="185"/>
      <c r="K473" s="187">
        <v>2.2000000000000002</v>
      </c>
      <c r="L473" s="185"/>
      <c r="M473" s="185"/>
      <c r="N473" s="185"/>
      <c r="O473" s="185"/>
      <c r="P473" s="185"/>
      <c r="Q473" s="185"/>
      <c r="R473" s="188"/>
      <c r="T473" s="189"/>
      <c r="U473" s="185"/>
      <c r="V473" s="185"/>
      <c r="W473" s="185"/>
      <c r="X473" s="185"/>
      <c r="Y473" s="185"/>
      <c r="Z473" s="185"/>
      <c r="AA473" s="190"/>
      <c r="AT473" s="191" t="s">
        <v>172</v>
      </c>
      <c r="AU473" s="191" t="s">
        <v>86</v>
      </c>
      <c r="AV473" s="12" t="s">
        <v>86</v>
      </c>
      <c r="AW473" s="12" t="s">
        <v>31</v>
      </c>
      <c r="AX473" s="12" t="s">
        <v>74</v>
      </c>
      <c r="AY473" s="191" t="s">
        <v>164</v>
      </c>
    </row>
    <row r="474" spans="2:65" s="12" customFormat="1" ht="16.5" customHeight="1">
      <c r="B474" s="184"/>
      <c r="C474" s="185"/>
      <c r="D474" s="185"/>
      <c r="E474" s="186" t="s">
        <v>5</v>
      </c>
      <c r="F474" s="298" t="s">
        <v>396</v>
      </c>
      <c r="G474" s="299"/>
      <c r="H474" s="299"/>
      <c r="I474" s="299"/>
      <c r="J474" s="185"/>
      <c r="K474" s="187">
        <v>4</v>
      </c>
      <c r="L474" s="185"/>
      <c r="M474" s="185"/>
      <c r="N474" s="185"/>
      <c r="O474" s="185"/>
      <c r="P474" s="185"/>
      <c r="Q474" s="185"/>
      <c r="R474" s="188"/>
      <c r="T474" s="189"/>
      <c r="U474" s="185"/>
      <c r="V474" s="185"/>
      <c r="W474" s="185"/>
      <c r="X474" s="185"/>
      <c r="Y474" s="185"/>
      <c r="Z474" s="185"/>
      <c r="AA474" s="190"/>
      <c r="AT474" s="191" t="s">
        <v>172</v>
      </c>
      <c r="AU474" s="191" t="s">
        <v>86</v>
      </c>
      <c r="AV474" s="12" t="s">
        <v>86</v>
      </c>
      <c r="AW474" s="12" t="s">
        <v>31</v>
      </c>
      <c r="AX474" s="12" t="s">
        <v>74</v>
      </c>
      <c r="AY474" s="191" t="s">
        <v>164</v>
      </c>
    </row>
    <row r="475" spans="2:65" s="12" customFormat="1" ht="16.5" customHeight="1">
      <c r="B475" s="184"/>
      <c r="C475" s="185"/>
      <c r="D475" s="185"/>
      <c r="E475" s="186" t="s">
        <v>5</v>
      </c>
      <c r="F475" s="298" t="s">
        <v>356</v>
      </c>
      <c r="G475" s="299"/>
      <c r="H475" s="299"/>
      <c r="I475" s="299"/>
      <c r="J475" s="185"/>
      <c r="K475" s="187">
        <v>2.2000000000000002</v>
      </c>
      <c r="L475" s="185"/>
      <c r="M475" s="185"/>
      <c r="N475" s="185"/>
      <c r="O475" s="185"/>
      <c r="P475" s="185"/>
      <c r="Q475" s="185"/>
      <c r="R475" s="188"/>
      <c r="T475" s="189"/>
      <c r="U475" s="185"/>
      <c r="V475" s="185"/>
      <c r="W475" s="185"/>
      <c r="X475" s="185"/>
      <c r="Y475" s="185"/>
      <c r="Z475" s="185"/>
      <c r="AA475" s="190"/>
      <c r="AT475" s="191" t="s">
        <v>172</v>
      </c>
      <c r="AU475" s="191" t="s">
        <v>86</v>
      </c>
      <c r="AV475" s="12" t="s">
        <v>86</v>
      </c>
      <c r="AW475" s="12" t="s">
        <v>31</v>
      </c>
      <c r="AX475" s="12" t="s">
        <v>74</v>
      </c>
      <c r="AY475" s="191" t="s">
        <v>164</v>
      </c>
    </row>
    <row r="476" spans="2:65" s="13" customFormat="1" ht="16.5" customHeight="1">
      <c r="B476" s="192"/>
      <c r="C476" s="193"/>
      <c r="D476" s="193"/>
      <c r="E476" s="194" t="s">
        <v>5</v>
      </c>
      <c r="F476" s="300" t="s">
        <v>178</v>
      </c>
      <c r="G476" s="301"/>
      <c r="H476" s="301"/>
      <c r="I476" s="301"/>
      <c r="J476" s="193"/>
      <c r="K476" s="195">
        <v>52.9</v>
      </c>
      <c r="L476" s="193"/>
      <c r="M476" s="193"/>
      <c r="N476" s="193"/>
      <c r="O476" s="193"/>
      <c r="P476" s="193"/>
      <c r="Q476" s="193"/>
      <c r="R476" s="196"/>
      <c r="T476" s="197"/>
      <c r="U476" s="193"/>
      <c r="V476" s="193"/>
      <c r="W476" s="193"/>
      <c r="X476" s="193"/>
      <c r="Y476" s="193"/>
      <c r="Z476" s="193"/>
      <c r="AA476" s="198"/>
      <c r="AT476" s="199" t="s">
        <v>172</v>
      </c>
      <c r="AU476" s="199" t="s">
        <v>86</v>
      </c>
      <c r="AV476" s="13" t="s">
        <v>179</v>
      </c>
      <c r="AW476" s="13" t="s">
        <v>31</v>
      </c>
      <c r="AX476" s="13" t="s">
        <v>74</v>
      </c>
      <c r="AY476" s="199" t="s">
        <v>164</v>
      </c>
    </row>
    <row r="477" spans="2:65" s="11" customFormat="1" ht="16.5" customHeight="1">
      <c r="B477" s="177"/>
      <c r="C477" s="178"/>
      <c r="D477" s="178"/>
      <c r="E477" s="179" t="s">
        <v>5</v>
      </c>
      <c r="F477" s="302" t="s">
        <v>180</v>
      </c>
      <c r="G477" s="303"/>
      <c r="H477" s="303"/>
      <c r="I477" s="303"/>
      <c r="J477" s="178"/>
      <c r="K477" s="179" t="s">
        <v>5</v>
      </c>
      <c r="L477" s="178"/>
      <c r="M477" s="178"/>
      <c r="N477" s="178"/>
      <c r="O477" s="178"/>
      <c r="P477" s="178"/>
      <c r="Q477" s="178"/>
      <c r="R477" s="180"/>
      <c r="T477" s="181"/>
      <c r="U477" s="178"/>
      <c r="V477" s="178"/>
      <c r="W477" s="178"/>
      <c r="X477" s="178"/>
      <c r="Y477" s="178"/>
      <c r="Z477" s="178"/>
      <c r="AA477" s="182"/>
      <c r="AT477" s="183" t="s">
        <v>172</v>
      </c>
      <c r="AU477" s="183" t="s">
        <v>86</v>
      </c>
      <c r="AV477" s="11" t="s">
        <v>81</v>
      </c>
      <c r="AW477" s="11" t="s">
        <v>31</v>
      </c>
      <c r="AX477" s="11" t="s">
        <v>74</v>
      </c>
      <c r="AY477" s="183" t="s">
        <v>164</v>
      </c>
    </row>
    <row r="478" spans="2:65" s="12" customFormat="1" ht="16.5" customHeight="1">
      <c r="B478" s="184"/>
      <c r="C478" s="185"/>
      <c r="D478" s="185"/>
      <c r="E478" s="186" t="s">
        <v>5</v>
      </c>
      <c r="F478" s="298" t="s">
        <v>401</v>
      </c>
      <c r="G478" s="299"/>
      <c r="H478" s="299"/>
      <c r="I478" s="299"/>
      <c r="J478" s="185"/>
      <c r="K478" s="187">
        <v>64.8</v>
      </c>
      <c r="L478" s="185"/>
      <c r="M478" s="185"/>
      <c r="N478" s="185"/>
      <c r="O478" s="185"/>
      <c r="P478" s="185"/>
      <c r="Q478" s="185"/>
      <c r="R478" s="188"/>
      <c r="T478" s="189"/>
      <c r="U478" s="185"/>
      <c r="V478" s="185"/>
      <c r="W478" s="185"/>
      <c r="X478" s="185"/>
      <c r="Y478" s="185"/>
      <c r="Z478" s="185"/>
      <c r="AA478" s="190"/>
      <c r="AT478" s="191" t="s">
        <v>172</v>
      </c>
      <c r="AU478" s="191" t="s">
        <v>86</v>
      </c>
      <c r="AV478" s="12" t="s">
        <v>86</v>
      </c>
      <c r="AW478" s="12" t="s">
        <v>31</v>
      </c>
      <c r="AX478" s="12" t="s">
        <v>74</v>
      </c>
      <c r="AY478" s="191" t="s">
        <v>164</v>
      </c>
    </row>
    <row r="479" spans="2:65" s="13" customFormat="1" ht="16.5" customHeight="1">
      <c r="B479" s="192"/>
      <c r="C479" s="193"/>
      <c r="D479" s="193"/>
      <c r="E479" s="194" t="s">
        <v>5</v>
      </c>
      <c r="F479" s="300" t="s">
        <v>178</v>
      </c>
      <c r="G479" s="301"/>
      <c r="H479" s="301"/>
      <c r="I479" s="301"/>
      <c r="J479" s="193"/>
      <c r="K479" s="195">
        <v>64.8</v>
      </c>
      <c r="L479" s="193"/>
      <c r="M479" s="193"/>
      <c r="N479" s="193"/>
      <c r="O479" s="193"/>
      <c r="P479" s="193"/>
      <c r="Q479" s="193"/>
      <c r="R479" s="196"/>
      <c r="T479" s="197"/>
      <c r="U479" s="193"/>
      <c r="V479" s="193"/>
      <c r="W479" s="193"/>
      <c r="X479" s="193"/>
      <c r="Y479" s="193"/>
      <c r="Z479" s="193"/>
      <c r="AA479" s="198"/>
      <c r="AT479" s="199" t="s">
        <v>172</v>
      </c>
      <c r="AU479" s="199" t="s">
        <v>86</v>
      </c>
      <c r="AV479" s="13" t="s">
        <v>179</v>
      </c>
      <c r="AW479" s="13" t="s">
        <v>31</v>
      </c>
      <c r="AX479" s="13" t="s">
        <v>74</v>
      </c>
      <c r="AY479" s="199" t="s">
        <v>164</v>
      </c>
    </row>
    <row r="480" spans="2:65" s="11" customFormat="1" ht="16.5" customHeight="1">
      <c r="B480" s="177"/>
      <c r="C480" s="178"/>
      <c r="D480" s="178"/>
      <c r="E480" s="179" t="s">
        <v>5</v>
      </c>
      <c r="F480" s="302" t="s">
        <v>182</v>
      </c>
      <c r="G480" s="303"/>
      <c r="H480" s="303"/>
      <c r="I480" s="303"/>
      <c r="J480" s="178"/>
      <c r="K480" s="179" t="s">
        <v>5</v>
      </c>
      <c r="L480" s="178"/>
      <c r="M480" s="178"/>
      <c r="N480" s="178"/>
      <c r="O480" s="178"/>
      <c r="P480" s="178"/>
      <c r="Q480" s="178"/>
      <c r="R480" s="180"/>
      <c r="T480" s="181"/>
      <c r="U480" s="178"/>
      <c r="V480" s="178"/>
      <c r="W480" s="178"/>
      <c r="X480" s="178"/>
      <c r="Y480" s="178"/>
      <c r="Z480" s="178"/>
      <c r="AA480" s="182"/>
      <c r="AT480" s="183" t="s">
        <v>172</v>
      </c>
      <c r="AU480" s="183" t="s">
        <v>86</v>
      </c>
      <c r="AV480" s="11" t="s">
        <v>81</v>
      </c>
      <c r="AW480" s="11" t="s">
        <v>31</v>
      </c>
      <c r="AX480" s="11" t="s">
        <v>74</v>
      </c>
      <c r="AY480" s="183" t="s">
        <v>164</v>
      </c>
    </row>
    <row r="481" spans="2:65" s="12" customFormat="1" ht="16.5" customHeight="1">
      <c r="B481" s="184"/>
      <c r="C481" s="185"/>
      <c r="D481" s="185"/>
      <c r="E481" s="186" t="s">
        <v>5</v>
      </c>
      <c r="F481" s="298" t="s">
        <v>403</v>
      </c>
      <c r="G481" s="299"/>
      <c r="H481" s="299"/>
      <c r="I481" s="299"/>
      <c r="J481" s="185"/>
      <c r="K481" s="187">
        <v>63.45</v>
      </c>
      <c r="L481" s="185"/>
      <c r="M481" s="185"/>
      <c r="N481" s="185"/>
      <c r="O481" s="185"/>
      <c r="P481" s="185"/>
      <c r="Q481" s="185"/>
      <c r="R481" s="188"/>
      <c r="T481" s="189"/>
      <c r="U481" s="185"/>
      <c r="V481" s="185"/>
      <c r="W481" s="185"/>
      <c r="X481" s="185"/>
      <c r="Y481" s="185"/>
      <c r="Z481" s="185"/>
      <c r="AA481" s="190"/>
      <c r="AT481" s="191" t="s">
        <v>172</v>
      </c>
      <c r="AU481" s="191" t="s">
        <v>86</v>
      </c>
      <c r="AV481" s="12" t="s">
        <v>86</v>
      </c>
      <c r="AW481" s="12" t="s">
        <v>31</v>
      </c>
      <c r="AX481" s="12" t="s">
        <v>74</v>
      </c>
      <c r="AY481" s="191" t="s">
        <v>164</v>
      </c>
    </row>
    <row r="482" spans="2:65" s="12" customFormat="1" ht="16.5" customHeight="1">
      <c r="B482" s="184"/>
      <c r="C482" s="185"/>
      <c r="D482" s="185"/>
      <c r="E482" s="186" t="s">
        <v>5</v>
      </c>
      <c r="F482" s="298" t="s">
        <v>405</v>
      </c>
      <c r="G482" s="299"/>
      <c r="H482" s="299"/>
      <c r="I482" s="299"/>
      <c r="J482" s="185"/>
      <c r="K482" s="187">
        <v>7.2</v>
      </c>
      <c r="L482" s="185"/>
      <c r="M482" s="185"/>
      <c r="N482" s="185"/>
      <c r="O482" s="185"/>
      <c r="P482" s="185"/>
      <c r="Q482" s="185"/>
      <c r="R482" s="188"/>
      <c r="T482" s="189"/>
      <c r="U482" s="185"/>
      <c r="V482" s="185"/>
      <c r="W482" s="185"/>
      <c r="X482" s="185"/>
      <c r="Y482" s="185"/>
      <c r="Z482" s="185"/>
      <c r="AA482" s="190"/>
      <c r="AT482" s="191" t="s">
        <v>172</v>
      </c>
      <c r="AU482" s="191" t="s">
        <v>86</v>
      </c>
      <c r="AV482" s="12" t="s">
        <v>86</v>
      </c>
      <c r="AW482" s="12" t="s">
        <v>31</v>
      </c>
      <c r="AX482" s="12" t="s">
        <v>74</v>
      </c>
      <c r="AY482" s="191" t="s">
        <v>164</v>
      </c>
    </row>
    <row r="483" spans="2:65" s="12" customFormat="1" ht="16.5" customHeight="1">
      <c r="B483" s="184"/>
      <c r="C483" s="185"/>
      <c r="D483" s="185"/>
      <c r="E483" s="186" t="s">
        <v>5</v>
      </c>
      <c r="F483" s="298" t="s">
        <v>407</v>
      </c>
      <c r="G483" s="299"/>
      <c r="H483" s="299"/>
      <c r="I483" s="299"/>
      <c r="J483" s="185"/>
      <c r="K483" s="187">
        <v>2</v>
      </c>
      <c r="L483" s="185"/>
      <c r="M483" s="185"/>
      <c r="N483" s="185"/>
      <c r="O483" s="185"/>
      <c r="P483" s="185"/>
      <c r="Q483" s="185"/>
      <c r="R483" s="188"/>
      <c r="T483" s="189"/>
      <c r="U483" s="185"/>
      <c r="V483" s="185"/>
      <c r="W483" s="185"/>
      <c r="X483" s="185"/>
      <c r="Y483" s="185"/>
      <c r="Z483" s="185"/>
      <c r="AA483" s="190"/>
      <c r="AT483" s="191" t="s">
        <v>172</v>
      </c>
      <c r="AU483" s="191" t="s">
        <v>86</v>
      </c>
      <c r="AV483" s="12" t="s">
        <v>86</v>
      </c>
      <c r="AW483" s="12" t="s">
        <v>31</v>
      </c>
      <c r="AX483" s="12" t="s">
        <v>74</v>
      </c>
      <c r="AY483" s="191" t="s">
        <v>164</v>
      </c>
    </row>
    <row r="484" spans="2:65" s="12" customFormat="1" ht="16.5" customHeight="1">
      <c r="B484" s="184"/>
      <c r="C484" s="185"/>
      <c r="D484" s="185"/>
      <c r="E484" s="186" t="s">
        <v>5</v>
      </c>
      <c r="F484" s="298" t="s">
        <v>409</v>
      </c>
      <c r="G484" s="299"/>
      <c r="H484" s="299"/>
      <c r="I484" s="299"/>
      <c r="J484" s="185"/>
      <c r="K484" s="187">
        <v>3.62</v>
      </c>
      <c r="L484" s="185"/>
      <c r="M484" s="185"/>
      <c r="N484" s="185"/>
      <c r="O484" s="185"/>
      <c r="P484" s="185"/>
      <c r="Q484" s="185"/>
      <c r="R484" s="188"/>
      <c r="T484" s="189"/>
      <c r="U484" s="185"/>
      <c r="V484" s="185"/>
      <c r="W484" s="185"/>
      <c r="X484" s="185"/>
      <c r="Y484" s="185"/>
      <c r="Z484" s="185"/>
      <c r="AA484" s="190"/>
      <c r="AT484" s="191" t="s">
        <v>172</v>
      </c>
      <c r="AU484" s="191" t="s">
        <v>86</v>
      </c>
      <c r="AV484" s="12" t="s">
        <v>86</v>
      </c>
      <c r="AW484" s="12" t="s">
        <v>31</v>
      </c>
      <c r="AX484" s="12" t="s">
        <v>74</v>
      </c>
      <c r="AY484" s="191" t="s">
        <v>164</v>
      </c>
    </row>
    <row r="485" spans="2:65" s="12" customFormat="1" ht="16.5" customHeight="1">
      <c r="B485" s="184"/>
      <c r="C485" s="185"/>
      <c r="D485" s="185"/>
      <c r="E485" s="186" t="s">
        <v>5</v>
      </c>
      <c r="F485" s="298" t="s">
        <v>86</v>
      </c>
      <c r="G485" s="299"/>
      <c r="H485" s="299"/>
      <c r="I485" s="299"/>
      <c r="J485" s="185"/>
      <c r="K485" s="187">
        <v>2</v>
      </c>
      <c r="L485" s="185"/>
      <c r="M485" s="185"/>
      <c r="N485" s="185"/>
      <c r="O485" s="185"/>
      <c r="P485" s="185"/>
      <c r="Q485" s="185"/>
      <c r="R485" s="188"/>
      <c r="T485" s="189"/>
      <c r="U485" s="185"/>
      <c r="V485" s="185"/>
      <c r="W485" s="185"/>
      <c r="X485" s="185"/>
      <c r="Y485" s="185"/>
      <c r="Z485" s="185"/>
      <c r="AA485" s="190"/>
      <c r="AT485" s="191" t="s">
        <v>172</v>
      </c>
      <c r="AU485" s="191" t="s">
        <v>86</v>
      </c>
      <c r="AV485" s="12" t="s">
        <v>86</v>
      </c>
      <c r="AW485" s="12" t="s">
        <v>31</v>
      </c>
      <c r="AX485" s="12" t="s">
        <v>74</v>
      </c>
      <c r="AY485" s="191" t="s">
        <v>164</v>
      </c>
    </row>
    <row r="486" spans="2:65" s="12" customFormat="1" ht="16.5" customHeight="1">
      <c r="B486" s="184"/>
      <c r="C486" s="185"/>
      <c r="D486" s="185"/>
      <c r="E486" s="186" t="s">
        <v>5</v>
      </c>
      <c r="F486" s="298" t="s">
        <v>412</v>
      </c>
      <c r="G486" s="299"/>
      <c r="H486" s="299"/>
      <c r="I486" s="299"/>
      <c r="J486" s="185"/>
      <c r="K486" s="187">
        <v>0.9</v>
      </c>
      <c r="L486" s="185"/>
      <c r="M486" s="185"/>
      <c r="N486" s="185"/>
      <c r="O486" s="185"/>
      <c r="P486" s="185"/>
      <c r="Q486" s="185"/>
      <c r="R486" s="188"/>
      <c r="T486" s="189"/>
      <c r="U486" s="185"/>
      <c r="V486" s="185"/>
      <c r="W486" s="185"/>
      <c r="X486" s="185"/>
      <c r="Y486" s="185"/>
      <c r="Z486" s="185"/>
      <c r="AA486" s="190"/>
      <c r="AT486" s="191" t="s">
        <v>172</v>
      </c>
      <c r="AU486" s="191" t="s">
        <v>86</v>
      </c>
      <c r="AV486" s="12" t="s">
        <v>86</v>
      </c>
      <c r="AW486" s="12" t="s">
        <v>31</v>
      </c>
      <c r="AX486" s="12" t="s">
        <v>74</v>
      </c>
      <c r="AY486" s="191" t="s">
        <v>164</v>
      </c>
    </row>
    <row r="487" spans="2:65" s="12" customFormat="1" ht="16.5" customHeight="1">
      <c r="B487" s="184"/>
      <c r="C487" s="185"/>
      <c r="D487" s="185"/>
      <c r="E487" s="186" t="s">
        <v>5</v>
      </c>
      <c r="F487" s="298" t="s">
        <v>414</v>
      </c>
      <c r="G487" s="299"/>
      <c r="H487" s="299"/>
      <c r="I487" s="299"/>
      <c r="J487" s="185"/>
      <c r="K487" s="187">
        <v>1.5</v>
      </c>
      <c r="L487" s="185"/>
      <c r="M487" s="185"/>
      <c r="N487" s="185"/>
      <c r="O487" s="185"/>
      <c r="P487" s="185"/>
      <c r="Q487" s="185"/>
      <c r="R487" s="188"/>
      <c r="T487" s="189"/>
      <c r="U487" s="185"/>
      <c r="V487" s="185"/>
      <c r="W487" s="185"/>
      <c r="X487" s="185"/>
      <c r="Y487" s="185"/>
      <c r="Z487" s="185"/>
      <c r="AA487" s="190"/>
      <c r="AT487" s="191" t="s">
        <v>172</v>
      </c>
      <c r="AU487" s="191" t="s">
        <v>86</v>
      </c>
      <c r="AV487" s="12" t="s">
        <v>86</v>
      </c>
      <c r="AW487" s="12" t="s">
        <v>31</v>
      </c>
      <c r="AX487" s="12" t="s">
        <v>74</v>
      </c>
      <c r="AY487" s="191" t="s">
        <v>164</v>
      </c>
    </row>
    <row r="488" spans="2:65" s="12" customFormat="1" ht="16.5" customHeight="1">
      <c r="B488" s="184"/>
      <c r="C488" s="185"/>
      <c r="D488" s="185"/>
      <c r="E488" s="186" t="s">
        <v>5</v>
      </c>
      <c r="F488" s="298" t="s">
        <v>415</v>
      </c>
      <c r="G488" s="299"/>
      <c r="H488" s="299"/>
      <c r="I488" s="299"/>
      <c r="J488" s="185"/>
      <c r="K488" s="187">
        <v>0.6</v>
      </c>
      <c r="L488" s="185"/>
      <c r="M488" s="185"/>
      <c r="N488" s="185"/>
      <c r="O488" s="185"/>
      <c r="P488" s="185"/>
      <c r="Q488" s="185"/>
      <c r="R488" s="188"/>
      <c r="T488" s="189"/>
      <c r="U488" s="185"/>
      <c r="V488" s="185"/>
      <c r="W488" s="185"/>
      <c r="X488" s="185"/>
      <c r="Y488" s="185"/>
      <c r="Z488" s="185"/>
      <c r="AA488" s="190"/>
      <c r="AT488" s="191" t="s">
        <v>172</v>
      </c>
      <c r="AU488" s="191" t="s">
        <v>86</v>
      </c>
      <c r="AV488" s="12" t="s">
        <v>86</v>
      </c>
      <c r="AW488" s="12" t="s">
        <v>31</v>
      </c>
      <c r="AX488" s="12" t="s">
        <v>74</v>
      </c>
      <c r="AY488" s="191" t="s">
        <v>164</v>
      </c>
    </row>
    <row r="489" spans="2:65" s="13" customFormat="1" ht="16.5" customHeight="1">
      <c r="B489" s="192"/>
      <c r="C489" s="193"/>
      <c r="D489" s="193"/>
      <c r="E489" s="194" t="s">
        <v>5</v>
      </c>
      <c r="F489" s="300" t="s">
        <v>178</v>
      </c>
      <c r="G489" s="301"/>
      <c r="H489" s="301"/>
      <c r="I489" s="301"/>
      <c r="J489" s="193"/>
      <c r="K489" s="195">
        <v>81.27</v>
      </c>
      <c r="L489" s="193"/>
      <c r="M489" s="193"/>
      <c r="N489" s="193"/>
      <c r="O489" s="193"/>
      <c r="P489" s="193"/>
      <c r="Q489" s="193"/>
      <c r="R489" s="196"/>
      <c r="T489" s="197"/>
      <c r="U489" s="193"/>
      <c r="V489" s="193"/>
      <c r="W489" s="193"/>
      <c r="X489" s="193"/>
      <c r="Y489" s="193"/>
      <c r="Z489" s="193"/>
      <c r="AA489" s="198"/>
      <c r="AT489" s="199" t="s">
        <v>172</v>
      </c>
      <c r="AU489" s="199" t="s">
        <v>86</v>
      </c>
      <c r="AV489" s="13" t="s">
        <v>179</v>
      </c>
      <c r="AW489" s="13" t="s">
        <v>31</v>
      </c>
      <c r="AX489" s="13" t="s">
        <v>74</v>
      </c>
      <c r="AY489" s="199" t="s">
        <v>164</v>
      </c>
    </row>
    <row r="490" spans="2:65" s="14" customFormat="1" ht="16.5" customHeight="1">
      <c r="B490" s="200"/>
      <c r="C490" s="201"/>
      <c r="D490" s="201"/>
      <c r="E490" s="202" t="s">
        <v>5</v>
      </c>
      <c r="F490" s="304" t="s">
        <v>191</v>
      </c>
      <c r="G490" s="305"/>
      <c r="H490" s="305"/>
      <c r="I490" s="305"/>
      <c r="J490" s="201"/>
      <c r="K490" s="203">
        <v>198.97</v>
      </c>
      <c r="L490" s="201"/>
      <c r="M490" s="201"/>
      <c r="N490" s="201"/>
      <c r="O490" s="201"/>
      <c r="P490" s="201"/>
      <c r="Q490" s="201"/>
      <c r="R490" s="204"/>
      <c r="T490" s="205"/>
      <c r="U490" s="201"/>
      <c r="V490" s="201"/>
      <c r="W490" s="201"/>
      <c r="X490" s="201"/>
      <c r="Y490" s="201"/>
      <c r="Z490" s="201"/>
      <c r="AA490" s="206"/>
      <c r="AT490" s="207" t="s">
        <v>172</v>
      </c>
      <c r="AU490" s="207" t="s">
        <v>86</v>
      </c>
      <c r="AV490" s="14" t="s">
        <v>169</v>
      </c>
      <c r="AW490" s="14" t="s">
        <v>31</v>
      </c>
      <c r="AX490" s="14" t="s">
        <v>81</v>
      </c>
      <c r="AY490" s="207" t="s">
        <v>164</v>
      </c>
    </row>
    <row r="491" spans="2:65" s="1" customFormat="1" ht="51" customHeight="1">
      <c r="B491" s="141"/>
      <c r="C491" s="170" t="s">
        <v>427</v>
      </c>
      <c r="D491" s="170" t="s">
        <v>165</v>
      </c>
      <c r="E491" s="171" t="s">
        <v>428</v>
      </c>
      <c r="F491" s="289" t="s">
        <v>429</v>
      </c>
      <c r="G491" s="289"/>
      <c r="H491" s="289"/>
      <c r="I491" s="289"/>
      <c r="J491" s="172" t="s">
        <v>234</v>
      </c>
      <c r="K491" s="173">
        <v>244.8</v>
      </c>
      <c r="L491" s="290"/>
      <c r="M491" s="290"/>
      <c r="N491" s="291"/>
      <c r="O491" s="291"/>
      <c r="P491" s="291"/>
      <c r="Q491" s="291"/>
      <c r="R491" s="144"/>
      <c r="T491" s="174" t="s">
        <v>5</v>
      </c>
      <c r="U491" s="48" t="s">
        <v>41</v>
      </c>
      <c r="V491" s="40"/>
      <c r="W491" s="175">
        <f>V491*K491</f>
        <v>0</v>
      </c>
      <c r="X491" s="175">
        <v>4.1700000000000001E-3</v>
      </c>
      <c r="Y491" s="175">
        <f>X491*K491</f>
        <v>1.0208160000000002</v>
      </c>
      <c r="Z491" s="175">
        <v>0</v>
      </c>
      <c r="AA491" s="176">
        <f>Z491*K491</f>
        <v>0</v>
      </c>
      <c r="AR491" s="23" t="s">
        <v>169</v>
      </c>
      <c r="AT491" s="23" t="s">
        <v>165</v>
      </c>
      <c r="AU491" s="23" t="s">
        <v>86</v>
      </c>
      <c r="AY491" s="23" t="s">
        <v>164</v>
      </c>
      <c r="BE491" s="118">
        <f>IF(U491="základná",N491,0)</f>
        <v>0</v>
      </c>
      <c r="BF491" s="118">
        <f>IF(U491="znížená",N491,0)</f>
        <v>0</v>
      </c>
      <c r="BG491" s="118">
        <f>IF(U491="zákl. prenesená",N491,0)</f>
        <v>0</v>
      </c>
      <c r="BH491" s="118">
        <f>IF(U491="zníž. prenesená",N491,0)</f>
        <v>0</v>
      </c>
      <c r="BI491" s="118">
        <f>IF(U491="nulová",N491,0)</f>
        <v>0</v>
      </c>
      <c r="BJ491" s="23" t="s">
        <v>86</v>
      </c>
      <c r="BK491" s="118">
        <f>ROUND(L491*K491,2)</f>
        <v>0</v>
      </c>
      <c r="BL491" s="23" t="s">
        <v>169</v>
      </c>
      <c r="BM491" s="23" t="s">
        <v>430</v>
      </c>
    </row>
    <row r="492" spans="2:65" s="11" customFormat="1" ht="16.5" customHeight="1">
      <c r="B492" s="177"/>
      <c r="C492" s="178"/>
      <c r="D492" s="178"/>
      <c r="E492" s="179" t="s">
        <v>5</v>
      </c>
      <c r="F492" s="292" t="s">
        <v>171</v>
      </c>
      <c r="G492" s="293"/>
      <c r="H492" s="293"/>
      <c r="I492" s="293"/>
      <c r="J492" s="178"/>
      <c r="K492" s="179" t="s">
        <v>5</v>
      </c>
      <c r="L492" s="178"/>
      <c r="M492" s="178"/>
      <c r="N492" s="178"/>
      <c r="O492" s="178"/>
      <c r="P492" s="178"/>
      <c r="Q492" s="178"/>
      <c r="R492" s="180"/>
      <c r="T492" s="181"/>
      <c r="U492" s="178"/>
      <c r="V492" s="178"/>
      <c r="W492" s="178"/>
      <c r="X492" s="178"/>
      <c r="Y492" s="178"/>
      <c r="Z492" s="178"/>
      <c r="AA492" s="182"/>
      <c r="AT492" s="183" t="s">
        <v>172</v>
      </c>
      <c r="AU492" s="183" t="s">
        <v>86</v>
      </c>
      <c r="AV492" s="11" t="s">
        <v>81</v>
      </c>
      <c r="AW492" s="11" t="s">
        <v>31</v>
      </c>
      <c r="AX492" s="11" t="s">
        <v>74</v>
      </c>
      <c r="AY492" s="183" t="s">
        <v>164</v>
      </c>
    </row>
    <row r="493" spans="2:65" s="12" customFormat="1" ht="16.5" customHeight="1">
      <c r="B493" s="184"/>
      <c r="C493" s="185"/>
      <c r="D493" s="185"/>
      <c r="E493" s="186" t="s">
        <v>5</v>
      </c>
      <c r="F493" s="298" t="s">
        <v>431</v>
      </c>
      <c r="G493" s="299"/>
      <c r="H493" s="299"/>
      <c r="I493" s="299"/>
      <c r="J493" s="185"/>
      <c r="K493" s="187">
        <v>48</v>
      </c>
      <c r="L493" s="185"/>
      <c r="M493" s="185"/>
      <c r="N493" s="185"/>
      <c r="O493" s="185"/>
      <c r="P493" s="185"/>
      <c r="Q493" s="185"/>
      <c r="R493" s="188"/>
      <c r="T493" s="189"/>
      <c r="U493" s="185"/>
      <c r="V493" s="185"/>
      <c r="W493" s="185"/>
      <c r="X493" s="185"/>
      <c r="Y493" s="185"/>
      <c r="Z493" s="185"/>
      <c r="AA493" s="190"/>
      <c r="AT493" s="191" t="s">
        <v>172</v>
      </c>
      <c r="AU493" s="191" t="s">
        <v>86</v>
      </c>
      <c r="AV493" s="12" t="s">
        <v>86</v>
      </c>
      <c r="AW493" s="12" t="s">
        <v>31</v>
      </c>
      <c r="AX493" s="12" t="s">
        <v>74</v>
      </c>
      <c r="AY493" s="191" t="s">
        <v>164</v>
      </c>
    </row>
    <row r="494" spans="2:65" s="12" customFormat="1" ht="16.5" customHeight="1">
      <c r="B494" s="184"/>
      <c r="C494" s="185"/>
      <c r="D494" s="185"/>
      <c r="E494" s="186" t="s">
        <v>5</v>
      </c>
      <c r="F494" s="298" t="s">
        <v>432</v>
      </c>
      <c r="G494" s="299"/>
      <c r="H494" s="299"/>
      <c r="I494" s="299"/>
      <c r="J494" s="185"/>
      <c r="K494" s="187">
        <v>3.2</v>
      </c>
      <c r="L494" s="185"/>
      <c r="M494" s="185"/>
      <c r="N494" s="185"/>
      <c r="O494" s="185"/>
      <c r="P494" s="185"/>
      <c r="Q494" s="185"/>
      <c r="R494" s="188"/>
      <c r="T494" s="189"/>
      <c r="U494" s="185"/>
      <c r="V494" s="185"/>
      <c r="W494" s="185"/>
      <c r="X494" s="185"/>
      <c r="Y494" s="185"/>
      <c r="Z494" s="185"/>
      <c r="AA494" s="190"/>
      <c r="AT494" s="191" t="s">
        <v>172</v>
      </c>
      <c r="AU494" s="191" t="s">
        <v>86</v>
      </c>
      <c r="AV494" s="12" t="s">
        <v>86</v>
      </c>
      <c r="AW494" s="12" t="s">
        <v>31</v>
      </c>
      <c r="AX494" s="12" t="s">
        <v>74</v>
      </c>
      <c r="AY494" s="191" t="s">
        <v>164</v>
      </c>
    </row>
    <row r="495" spans="2:65" s="12" customFormat="1" ht="16.5" customHeight="1">
      <c r="B495" s="184"/>
      <c r="C495" s="185"/>
      <c r="D495" s="185"/>
      <c r="E495" s="186" t="s">
        <v>5</v>
      </c>
      <c r="F495" s="298" t="s">
        <v>433</v>
      </c>
      <c r="G495" s="299"/>
      <c r="H495" s="299"/>
      <c r="I495" s="299"/>
      <c r="J495" s="185"/>
      <c r="K495" s="187">
        <v>1.6</v>
      </c>
      <c r="L495" s="185"/>
      <c r="M495" s="185"/>
      <c r="N495" s="185"/>
      <c r="O495" s="185"/>
      <c r="P495" s="185"/>
      <c r="Q495" s="185"/>
      <c r="R495" s="188"/>
      <c r="T495" s="189"/>
      <c r="U495" s="185"/>
      <c r="V495" s="185"/>
      <c r="W495" s="185"/>
      <c r="X495" s="185"/>
      <c r="Y495" s="185"/>
      <c r="Z495" s="185"/>
      <c r="AA495" s="190"/>
      <c r="AT495" s="191" t="s">
        <v>172</v>
      </c>
      <c r="AU495" s="191" t="s">
        <v>86</v>
      </c>
      <c r="AV495" s="12" t="s">
        <v>86</v>
      </c>
      <c r="AW495" s="12" t="s">
        <v>31</v>
      </c>
      <c r="AX495" s="12" t="s">
        <v>74</v>
      </c>
      <c r="AY495" s="191" t="s">
        <v>164</v>
      </c>
    </row>
    <row r="496" spans="2:65" s="12" customFormat="1" ht="16.5" customHeight="1">
      <c r="B496" s="184"/>
      <c r="C496" s="185"/>
      <c r="D496" s="185"/>
      <c r="E496" s="186" t="s">
        <v>5</v>
      </c>
      <c r="F496" s="298" t="s">
        <v>432</v>
      </c>
      <c r="G496" s="299"/>
      <c r="H496" s="299"/>
      <c r="I496" s="299"/>
      <c r="J496" s="185"/>
      <c r="K496" s="187">
        <v>3.2</v>
      </c>
      <c r="L496" s="185"/>
      <c r="M496" s="185"/>
      <c r="N496" s="185"/>
      <c r="O496" s="185"/>
      <c r="P496" s="185"/>
      <c r="Q496" s="185"/>
      <c r="R496" s="188"/>
      <c r="T496" s="189"/>
      <c r="U496" s="185"/>
      <c r="V496" s="185"/>
      <c r="W496" s="185"/>
      <c r="X496" s="185"/>
      <c r="Y496" s="185"/>
      <c r="Z496" s="185"/>
      <c r="AA496" s="190"/>
      <c r="AT496" s="191" t="s">
        <v>172</v>
      </c>
      <c r="AU496" s="191" t="s">
        <v>86</v>
      </c>
      <c r="AV496" s="12" t="s">
        <v>86</v>
      </c>
      <c r="AW496" s="12" t="s">
        <v>31</v>
      </c>
      <c r="AX496" s="12" t="s">
        <v>74</v>
      </c>
      <c r="AY496" s="191" t="s">
        <v>164</v>
      </c>
    </row>
    <row r="497" spans="2:51" s="12" customFormat="1" ht="16.5" customHeight="1">
      <c r="B497" s="184"/>
      <c r="C497" s="185"/>
      <c r="D497" s="185"/>
      <c r="E497" s="186" t="s">
        <v>5</v>
      </c>
      <c r="F497" s="298" t="s">
        <v>433</v>
      </c>
      <c r="G497" s="299"/>
      <c r="H497" s="299"/>
      <c r="I497" s="299"/>
      <c r="J497" s="185"/>
      <c r="K497" s="187">
        <v>1.6</v>
      </c>
      <c r="L497" s="185"/>
      <c r="M497" s="185"/>
      <c r="N497" s="185"/>
      <c r="O497" s="185"/>
      <c r="P497" s="185"/>
      <c r="Q497" s="185"/>
      <c r="R497" s="188"/>
      <c r="T497" s="189"/>
      <c r="U497" s="185"/>
      <c r="V497" s="185"/>
      <c r="W497" s="185"/>
      <c r="X497" s="185"/>
      <c r="Y497" s="185"/>
      <c r="Z497" s="185"/>
      <c r="AA497" s="190"/>
      <c r="AT497" s="191" t="s">
        <v>172</v>
      </c>
      <c r="AU497" s="191" t="s">
        <v>86</v>
      </c>
      <c r="AV497" s="12" t="s">
        <v>86</v>
      </c>
      <c r="AW497" s="12" t="s">
        <v>31</v>
      </c>
      <c r="AX497" s="12" t="s">
        <v>74</v>
      </c>
      <c r="AY497" s="191" t="s">
        <v>164</v>
      </c>
    </row>
    <row r="498" spans="2:51" s="13" customFormat="1" ht="16.5" customHeight="1">
      <c r="B498" s="192"/>
      <c r="C498" s="193"/>
      <c r="D498" s="193"/>
      <c r="E498" s="194" t="s">
        <v>5</v>
      </c>
      <c r="F498" s="300" t="s">
        <v>178</v>
      </c>
      <c r="G498" s="301"/>
      <c r="H498" s="301"/>
      <c r="I498" s="301"/>
      <c r="J498" s="193"/>
      <c r="K498" s="195">
        <v>57.6</v>
      </c>
      <c r="L498" s="193"/>
      <c r="M498" s="193"/>
      <c r="N498" s="193"/>
      <c r="O498" s="193"/>
      <c r="P498" s="193"/>
      <c r="Q498" s="193"/>
      <c r="R498" s="196"/>
      <c r="T498" s="197"/>
      <c r="U498" s="193"/>
      <c r="V498" s="193"/>
      <c r="W498" s="193"/>
      <c r="X498" s="193"/>
      <c r="Y498" s="193"/>
      <c r="Z498" s="193"/>
      <c r="AA498" s="198"/>
      <c r="AT498" s="199" t="s">
        <v>172</v>
      </c>
      <c r="AU498" s="199" t="s">
        <v>86</v>
      </c>
      <c r="AV498" s="13" t="s">
        <v>179</v>
      </c>
      <c r="AW498" s="13" t="s">
        <v>31</v>
      </c>
      <c r="AX498" s="13" t="s">
        <v>74</v>
      </c>
      <c r="AY498" s="199" t="s">
        <v>164</v>
      </c>
    </row>
    <row r="499" spans="2:51" s="11" customFormat="1" ht="16.5" customHeight="1">
      <c r="B499" s="177"/>
      <c r="C499" s="178"/>
      <c r="D499" s="178"/>
      <c r="E499" s="179" t="s">
        <v>5</v>
      </c>
      <c r="F499" s="302" t="s">
        <v>180</v>
      </c>
      <c r="G499" s="303"/>
      <c r="H499" s="303"/>
      <c r="I499" s="303"/>
      <c r="J499" s="178"/>
      <c r="K499" s="179" t="s">
        <v>5</v>
      </c>
      <c r="L499" s="178"/>
      <c r="M499" s="178"/>
      <c r="N499" s="178"/>
      <c r="O499" s="178"/>
      <c r="P499" s="178"/>
      <c r="Q499" s="178"/>
      <c r="R499" s="180"/>
      <c r="T499" s="181"/>
      <c r="U499" s="178"/>
      <c r="V499" s="178"/>
      <c r="W499" s="178"/>
      <c r="X499" s="178"/>
      <c r="Y499" s="178"/>
      <c r="Z499" s="178"/>
      <c r="AA499" s="182"/>
      <c r="AT499" s="183" t="s">
        <v>172</v>
      </c>
      <c r="AU499" s="183" t="s">
        <v>86</v>
      </c>
      <c r="AV499" s="11" t="s">
        <v>81</v>
      </c>
      <c r="AW499" s="11" t="s">
        <v>31</v>
      </c>
      <c r="AX499" s="11" t="s">
        <v>74</v>
      </c>
      <c r="AY499" s="183" t="s">
        <v>164</v>
      </c>
    </row>
    <row r="500" spans="2:51" s="12" customFormat="1" ht="16.5" customHeight="1">
      <c r="B500" s="184"/>
      <c r="C500" s="185"/>
      <c r="D500" s="185"/>
      <c r="E500" s="186" t="s">
        <v>5</v>
      </c>
      <c r="F500" s="298" t="s">
        <v>434</v>
      </c>
      <c r="G500" s="299"/>
      <c r="H500" s="299"/>
      <c r="I500" s="299"/>
      <c r="J500" s="185"/>
      <c r="K500" s="187">
        <v>76.8</v>
      </c>
      <c r="L500" s="185"/>
      <c r="M500" s="185"/>
      <c r="N500" s="185"/>
      <c r="O500" s="185"/>
      <c r="P500" s="185"/>
      <c r="Q500" s="185"/>
      <c r="R500" s="188"/>
      <c r="T500" s="189"/>
      <c r="U500" s="185"/>
      <c r="V500" s="185"/>
      <c r="W500" s="185"/>
      <c r="X500" s="185"/>
      <c r="Y500" s="185"/>
      <c r="Z500" s="185"/>
      <c r="AA500" s="190"/>
      <c r="AT500" s="191" t="s">
        <v>172</v>
      </c>
      <c r="AU500" s="191" t="s">
        <v>86</v>
      </c>
      <c r="AV500" s="12" t="s">
        <v>86</v>
      </c>
      <c r="AW500" s="12" t="s">
        <v>31</v>
      </c>
      <c r="AX500" s="12" t="s">
        <v>74</v>
      </c>
      <c r="AY500" s="191" t="s">
        <v>164</v>
      </c>
    </row>
    <row r="501" spans="2:51" s="13" customFormat="1" ht="16.5" customHeight="1">
      <c r="B501" s="192"/>
      <c r="C501" s="193"/>
      <c r="D501" s="193"/>
      <c r="E501" s="194" t="s">
        <v>5</v>
      </c>
      <c r="F501" s="300" t="s">
        <v>178</v>
      </c>
      <c r="G501" s="301"/>
      <c r="H501" s="301"/>
      <c r="I501" s="301"/>
      <c r="J501" s="193"/>
      <c r="K501" s="195">
        <v>76.8</v>
      </c>
      <c r="L501" s="193"/>
      <c r="M501" s="193"/>
      <c r="N501" s="193"/>
      <c r="O501" s="193"/>
      <c r="P501" s="193"/>
      <c r="Q501" s="193"/>
      <c r="R501" s="196"/>
      <c r="T501" s="197"/>
      <c r="U501" s="193"/>
      <c r="V501" s="193"/>
      <c r="W501" s="193"/>
      <c r="X501" s="193"/>
      <c r="Y501" s="193"/>
      <c r="Z501" s="193"/>
      <c r="AA501" s="198"/>
      <c r="AT501" s="199" t="s">
        <v>172</v>
      </c>
      <c r="AU501" s="199" t="s">
        <v>86</v>
      </c>
      <c r="AV501" s="13" t="s">
        <v>179</v>
      </c>
      <c r="AW501" s="13" t="s">
        <v>31</v>
      </c>
      <c r="AX501" s="13" t="s">
        <v>74</v>
      </c>
      <c r="AY501" s="199" t="s">
        <v>164</v>
      </c>
    </row>
    <row r="502" spans="2:51" s="11" customFormat="1" ht="16.5" customHeight="1">
      <c r="B502" s="177"/>
      <c r="C502" s="178"/>
      <c r="D502" s="178"/>
      <c r="E502" s="179" t="s">
        <v>5</v>
      </c>
      <c r="F502" s="302" t="s">
        <v>182</v>
      </c>
      <c r="G502" s="303"/>
      <c r="H502" s="303"/>
      <c r="I502" s="303"/>
      <c r="J502" s="178"/>
      <c r="K502" s="179" t="s">
        <v>5</v>
      </c>
      <c r="L502" s="178"/>
      <c r="M502" s="178"/>
      <c r="N502" s="178"/>
      <c r="O502" s="178"/>
      <c r="P502" s="178"/>
      <c r="Q502" s="178"/>
      <c r="R502" s="180"/>
      <c r="T502" s="181"/>
      <c r="U502" s="178"/>
      <c r="V502" s="178"/>
      <c r="W502" s="178"/>
      <c r="X502" s="178"/>
      <c r="Y502" s="178"/>
      <c r="Z502" s="178"/>
      <c r="AA502" s="182"/>
      <c r="AT502" s="183" t="s">
        <v>172</v>
      </c>
      <c r="AU502" s="183" t="s">
        <v>86</v>
      </c>
      <c r="AV502" s="11" t="s">
        <v>81</v>
      </c>
      <c r="AW502" s="11" t="s">
        <v>31</v>
      </c>
      <c r="AX502" s="11" t="s">
        <v>74</v>
      </c>
      <c r="AY502" s="183" t="s">
        <v>164</v>
      </c>
    </row>
    <row r="503" spans="2:51" s="12" customFormat="1" ht="16.5" customHeight="1">
      <c r="B503" s="184"/>
      <c r="C503" s="185"/>
      <c r="D503" s="185"/>
      <c r="E503" s="186" t="s">
        <v>5</v>
      </c>
      <c r="F503" s="298" t="s">
        <v>435</v>
      </c>
      <c r="G503" s="299"/>
      <c r="H503" s="299"/>
      <c r="I503" s="299"/>
      <c r="J503" s="185"/>
      <c r="K503" s="187">
        <v>75.2</v>
      </c>
      <c r="L503" s="185"/>
      <c r="M503" s="185"/>
      <c r="N503" s="185"/>
      <c r="O503" s="185"/>
      <c r="P503" s="185"/>
      <c r="Q503" s="185"/>
      <c r="R503" s="188"/>
      <c r="T503" s="189"/>
      <c r="U503" s="185"/>
      <c r="V503" s="185"/>
      <c r="W503" s="185"/>
      <c r="X503" s="185"/>
      <c r="Y503" s="185"/>
      <c r="Z503" s="185"/>
      <c r="AA503" s="190"/>
      <c r="AT503" s="191" t="s">
        <v>172</v>
      </c>
      <c r="AU503" s="191" t="s">
        <v>86</v>
      </c>
      <c r="AV503" s="12" t="s">
        <v>86</v>
      </c>
      <c r="AW503" s="12" t="s">
        <v>31</v>
      </c>
      <c r="AX503" s="12" t="s">
        <v>74</v>
      </c>
      <c r="AY503" s="191" t="s">
        <v>164</v>
      </c>
    </row>
    <row r="504" spans="2:51" s="12" customFormat="1" ht="16.5" customHeight="1">
      <c r="B504" s="184"/>
      <c r="C504" s="185"/>
      <c r="D504" s="185"/>
      <c r="E504" s="186" t="s">
        <v>5</v>
      </c>
      <c r="F504" s="298" t="s">
        <v>436</v>
      </c>
      <c r="G504" s="299"/>
      <c r="H504" s="299"/>
      <c r="I504" s="299"/>
      <c r="J504" s="185"/>
      <c r="K504" s="187">
        <v>19.2</v>
      </c>
      <c r="L504" s="185"/>
      <c r="M504" s="185"/>
      <c r="N504" s="185"/>
      <c r="O504" s="185"/>
      <c r="P504" s="185"/>
      <c r="Q504" s="185"/>
      <c r="R504" s="188"/>
      <c r="T504" s="189"/>
      <c r="U504" s="185"/>
      <c r="V504" s="185"/>
      <c r="W504" s="185"/>
      <c r="X504" s="185"/>
      <c r="Y504" s="185"/>
      <c r="Z504" s="185"/>
      <c r="AA504" s="190"/>
      <c r="AT504" s="191" t="s">
        <v>172</v>
      </c>
      <c r="AU504" s="191" t="s">
        <v>86</v>
      </c>
      <c r="AV504" s="12" t="s">
        <v>86</v>
      </c>
      <c r="AW504" s="12" t="s">
        <v>31</v>
      </c>
      <c r="AX504" s="12" t="s">
        <v>74</v>
      </c>
      <c r="AY504" s="191" t="s">
        <v>164</v>
      </c>
    </row>
    <row r="505" spans="2:51" s="12" customFormat="1" ht="16.5" customHeight="1">
      <c r="B505" s="184"/>
      <c r="C505" s="185"/>
      <c r="D505" s="185"/>
      <c r="E505" s="186" t="s">
        <v>5</v>
      </c>
      <c r="F505" s="298" t="s">
        <v>437</v>
      </c>
      <c r="G505" s="299"/>
      <c r="H505" s="299"/>
      <c r="I505" s="299"/>
      <c r="J505" s="185"/>
      <c r="K505" s="187">
        <v>8</v>
      </c>
      <c r="L505" s="185"/>
      <c r="M505" s="185"/>
      <c r="N505" s="185"/>
      <c r="O505" s="185"/>
      <c r="P505" s="185"/>
      <c r="Q505" s="185"/>
      <c r="R505" s="188"/>
      <c r="T505" s="189"/>
      <c r="U505" s="185"/>
      <c r="V505" s="185"/>
      <c r="W505" s="185"/>
      <c r="X505" s="185"/>
      <c r="Y505" s="185"/>
      <c r="Z505" s="185"/>
      <c r="AA505" s="190"/>
      <c r="AT505" s="191" t="s">
        <v>172</v>
      </c>
      <c r="AU505" s="191" t="s">
        <v>86</v>
      </c>
      <c r="AV505" s="12" t="s">
        <v>86</v>
      </c>
      <c r="AW505" s="12" t="s">
        <v>31</v>
      </c>
      <c r="AX505" s="12" t="s">
        <v>74</v>
      </c>
      <c r="AY505" s="191" t="s">
        <v>164</v>
      </c>
    </row>
    <row r="506" spans="2:51" s="12" customFormat="1" ht="16.5" customHeight="1">
      <c r="B506" s="184"/>
      <c r="C506" s="185"/>
      <c r="D506" s="185"/>
      <c r="E506" s="186" t="s">
        <v>5</v>
      </c>
      <c r="F506" s="298" t="s">
        <v>433</v>
      </c>
      <c r="G506" s="299"/>
      <c r="H506" s="299"/>
      <c r="I506" s="299"/>
      <c r="J506" s="185"/>
      <c r="K506" s="187">
        <v>1.6</v>
      </c>
      <c r="L506" s="185"/>
      <c r="M506" s="185"/>
      <c r="N506" s="185"/>
      <c r="O506" s="185"/>
      <c r="P506" s="185"/>
      <c r="Q506" s="185"/>
      <c r="R506" s="188"/>
      <c r="T506" s="189"/>
      <c r="U506" s="185"/>
      <c r="V506" s="185"/>
      <c r="W506" s="185"/>
      <c r="X506" s="185"/>
      <c r="Y506" s="185"/>
      <c r="Z506" s="185"/>
      <c r="AA506" s="190"/>
      <c r="AT506" s="191" t="s">
        <v>172</v>
      </c>
      <c r="AU506" s="191" t="s">
        <v>86</v>
      </c>
      <c r="AV506" s="12" t="s">
        <v>86</v>
      </c>
      <c r="AW506" s="12" t="s">
        <v>31</v>
      </c>
      <c r="AX506" s="12" t="s">
        <v>74</v>
      </c>
      <c r="AY506" s="191" t="s">
        <v>164</v>
      </c>
    </row>
    <row r="507" spans="2:51" s="12" customFormat="1" ht="16.5" customHeight="1">
      <c r="B507" s="184"/>
      <c r="C507" s="185"/>
      <c r="D507" s="185"/>
      <c r="E507" s="186" t="s">
        <v>5</v>
      </c>
      <c r="F507" s="298" t="s">
        <v>438</v>
      </c>
      <c r="G507" s="299"/>
      <c r="H507" s="299"/>
      <c r="I507" s="299"/>
      <c r="J507" s="185"/>
      <c r="K507" s="187">
        <v>0.8</v>
      </c>
      <c r="L507" s="185"/>
      <c r="M507" s="185"/>
      <c r="N507" s="185"/>
      <c r="O507" s="185"/>
      <c r="P507" s="185"/>
      <c r="Q507" s="185"/>
      <c r="R507" s="188"/>
      <c r="T507" s="189"/>
      <c r="U507" s="185"/>
      <c r="V507" s="185"/>
      <c r="W507" s="185"/>
      <c r="X507" s="185"/>
      <c r="Y507" s="185"/>
      <c r="Z507" s="185"/>
      <c r="AA507" s="190"/>
      <c r="AT507" s="191" t="s">
        <v>172</v>
      </c>
      <c r="AU507" s="191" t="s">
        <v>86</v>
      </c>
      <c r="AV507" s="12" t="s">
        <v>86</v>
      </c>
      <c r="AW507" s="12" t="s">
        <v>31</v>
      </c>
      <c r="AX507" s="12" t="s">
        <v>74</v>
      </c>
      <c r="AY507" s="191" t="s">
        <v>164</v>
      </c>
    </row>
    <row r="508" spans="2:51" s="12" customFormat="1" ht="16.5" customHeight="1">
      <c r="B508" s="184"/>
      <c r="C508" s="185"/>
      <c r="D508" s="185"/>
      <c r="E508" s="186" t="s">
        <v>5</v>
      </c>
      <c r="F508" s="298" t="s">
        <v>432</v>
      </c>
      <c r="G508" s="299"/>
      <c r="H508" s="299"/>
      <c r="I508" s="299"/>
      <c r="J508" s="185"/>
      <c r="K508" s="187">
        <v>3.2</v>
      </c>
      <c r="L508" s="185"/>
      <c r="M508" s="185"/>
      <c r="N508" s="185"/>
      <c r="O508" s="185"/>
      <c r="P508" s="185"/>
      <c r="Q508" s="185"/>
      <c r="R508" s="188"/>
      <c r="T508" s="189"/>
      <c r="U508" s="185"/>
      <c r="V508" s="185"/>
      <c r="W508" s="185"/>
      <c r="X508" s="185"/>
      <c r="Y508" s="185"/>
      <c r="Z508" s="185"/>
      <c r="AA508" s="190"/>
      <c r="AT508" s="191" t="s">
        <v>172</v>
      </c>
      <c r="AU508" s="191" t="s">
        <v>86</v>
      </c>
      <c r="AV508" s="12" t="s">
        <v>86</v>
      </c>
      <c r="AW508" s="12" t="s">
        <v>31</v>
      </c>
      <c r="AX508" s="12" t="s">
        <v>74</v>
      </c>
      <c r="AY508" s="191" t="s">
        <v>164</v>
      </c>
    </row>
    <row r="509" spans="2:51" s="12" customFormat="1" ht="16.5" customHeight="1">
      <c r="B509" s="184"/>
      <c r="C509" s="185"/>
      <c r="D509" s="185"/>
      <c r="E509" s="186" t="s">
        <v>5</v>
      </c>
      <c r="F509" s="298" t="s">
        <v>438</v>
      </c>
      <c r="G509" s="299"/>
      <c r="H509" s="299"/>
      <c r="I509" s="299"/>
      <c r="J509" s="185"/>
      <c r="K509" s="187">
        <v>0.8</v>
      </c>
      <c r="L509" s="185"/>
      <c r="M509" s="185"/>
      <c r="N509" s="185"/>
      <c r="O509" s="185"/>
      <c r="P509" s="185"/>
      <c r="Q509" s="185"/>
      <c r="R509" s="188"/>
      <c r="T509" s="189"/>
      <c r="U509" s="185"/>
      <c r="V509" s="185"/>
      <c r="W509" s="185"/>
      <c r="X509" s="185"/>
      <c r="Y509" s="185"/>
      <c r="Z509" s="185"/>
      <c r="AA509" s="190"/>
      <c r="AT509" s="191" t="s">
        <v>172</v>
      </c>
      <c r="AU509" s="191" t="s">
        <v>86</v>
      </c>
      <c r="AV509" s="12" t="s">
        <v>86</v>
      </c>
      <c r="AW509" s="12" t="s">
        <v>31</v>
      </c>
      <c r="AX509" s="12" t="s">
        <v>74</v>
      </c>
      <c r="AY509" s="191" t="s">
        <v>164</v>
      </c>
    </row>
    <row r="510" spans="2:51" s="12" customFormat="1" ht="16.5" customHeight="1">
      <c r="B510" s="184"/>
      <c r="C510" s="185"/>
      <c r="D510" s="185"/>
      <c r="E510" s="186" t="s">
        <v>5</v>
      </c>
      <c r="F510" s="298" t="s">
        <v>433</v>
      </c>
      <c r="G510" s="299"/>
      <c r="H510" s="299"/>
      <c r="I510" s="299"/>
      <c r="J510" s="185"/>
      <c r="K510" s="187">
        <v>1.6</v>
      </c>
      <c r="L510" s="185"/>
      <c r="M510" s="185"/>
      <c r="N510" s="185"/>
      <c r="O510" s="185"/>
      <c r="P510" s="185"/>
      <c r="Q510" s="185"/>
      <c r="R510" s="188"/>
      <c r="T510" s="189"/>
      <c r="U510" s="185"/>
      <c r="V510" s="185"/>
      <c r="W510" s="185"/>
      <c r="X510" s="185"/>
      <c r="Y510" s="185"/>
      <c r="Z510" s="185"/>
      <c r="AA510" s="190"/>
      <c r="AT510" s="191" t="s">
        <v>172</v>
      </c>
      <c r="AU510" s="191" t="s">
        <v>86</v>
      </c>
      <c r="AV510" s="12" t="s">
        <v>86</v>
      </c>
      <c r="AW510" s="12" t="s">
        <v>31</v>
      </c>
      <c r="AX510" s="12" t="s">
        <v>74</v>
      </c>
      <c r="AY510" s="191" t="s">
        <v>164</v>
      </c>
    </row>
    <row r="511" spans="2:51" s="13" customFormat="1" ht="16.5" customHeight="1">
      <c r="B511" s="192"/>
      <c r="C511" s="193"/>
      <c r="D511" s="193"/>
      <c r="E511" s="194" t="s">
        <v>5</v>
      </c>
      <c r="F511" s="300" t="s">
        <v>178</v>
      </c>
      <c r="G511" s="301"/>
      <c r="H511" s="301"/>
      <c r="I511" s="301"/>
      <c r="J511" s="193"/>
      <c r="K511" s="195">
        <v>110.4</v>
      </c>
      <c r="L511" s="193"/>
      <c r="M511" s="193"/>
      <c r="N511" s="193"/>
      <c r="O511" s="193"/>
      <c r="P511" s="193"/>
      <c r="Q511" s="193"/>
      <c r="R511" s="196"/>
      <c r="T511" s="197"/>
      <c r="U511" s="193"/>
      <c r="V511" s="193"/>
      <c r="W511" s="193"/>
      <c r="X511" s="193"/>
      <c r="Y511" s="193"/>
      <c r="Z511" s="193"/>
      <c r="AA511" s="198"/>
      <c r="AT511" s="199" t="s">
        <v>172</v>
      </c>
      <c r="AU511" s="199" t="s">
        <v>86</v>
      </c>
      <c r="AV511" s="13" t="s">
        <v>179</v>
      </c>
      <c r="AW511" s="13" t="s">
        <v>31</v>
      </c>
      <c r="AX511" s="13" t="s">
        <v>74</v>
      </c>
      <c r="AY511" s="199" t="s">
        <v>164</v>
      </c>
    </row>
    <row r="512" spans="2:51" s="14" customFormat="1" ht="16.5" customHeight="1">
      <c r="B512" s="200"/>
      <c r="C512" s="201"/>
      <c r="D512" s="201"/>
      <c r="E512" s="202" t="s">
        <v>5</v>
      </c>
      <c r="F512" s="304" t="s">
        <v>191</v>
      </c>
      <c r="G512" s="305"/>
      <c r="H512" s="305"/>
      <c r="I512" s="305"/>
      <c r="J512" s="201"/>
      <c r="K512" s="203">
        <v>244.8</v>
      </c>
      <c r="L512" s="201"/>
      <c r="M512" s="201"/>
      <c r="N512" s="201"/>
      <c r="O512" s="201"/>
      <c r="P512" s="201"/>
      <c r="Q512" s="201"/>
      <c r="R512" s="204"/>
      <c r="T512" s="205"/>
      <c r="U512" s="201"/>
      <c r="V512" s="201"/>
      <c r="W512" s="201"/>
      <c r="X512" s="201"/>
      <c r="Y512" s="201"/>
      <c r="Z512" s="201"/>
      <c r="AA512" s="206"/>
      <c r="AT512" s="207" t="s">
        <v>172</v>
      </c>
      <c r="AU512" s="207" t="s">
        <v>86</v>
      </c>
      <c r="AV512" s="14" t="s">
        <v>169</v>
      </c>
      <c r="AW512" s="14" t="s">
        <v>31</v>
      </c>
      <c r="AX512" s="14" t="s">
        <v>81</v>
      </c>
      <c r="AY512" s="207" t="s">
        <v>164</v>
      </c>
    </row>
    <row r="513" spans="2:65" s="10" customFormat="1" ht="29.85" customHeight="1">
      <c r="B513" s="159"/>
      <c r="C513" s="160"/>
      <c r="D513" s="169" t="s">
        <v>139</v>
      </c>
      <c r="E513" s="169"/>
      <c r="F513" s="169"/>
      <c r="G513" s="169"/>
      <c r="H513" s="169"/>
      <c r="I513" s="169"/>
      <c r="J513" s="169"/>
      <c r="K513" s="169"/>
      <c r="L513" s="169"/>
      <c r="M513" s="169"/>
      <c r="N513" s="296"/>
      <c r="O513" s="297"/>
      <c r="P513" s="297"/>
      <c r="Q513" s="297"/>
      <c r="R513" s="162"/>
      <c r="T513" s="163"/>
      <c r="U513" s="160"/>
      <c r="V513" s="160"/>
      <c r="W513" s="164">
        <f>W514</f>
        <v>0</v>
      </c>
      <c r="X513" s="160"/>
      <c r="Y513" s="164">
        <f>Y514</f>
        <v>0</v>
      </c>
      <c r="Z513" s="160"/>
      <c r="AA513" s="165">
        <f>AA514</f>
        <v>0</v>
      </c>
      <c r="AR513" s="166" t="s">
        <v>81</v>
      </c>
      <c r="AT513" s="167" t="s">
        <v>73</v>
      </c>
      <c r="AU513" s="167" t="s">
        <v>81</v>
      </c>
      <c r="AY513" s="166" t="s">
        <v>164</v>
      </c>
      <c r="BK513" s="168">
        <f>BK514</f>
        <v>0</v>
      </c>
    </row>
    <row r="514" spans="2:65" s="1" customFormat="1" ht="38.25" customHeight="1">
      <c r="B514" s="141"/>
      <c r="C514" s="170" t="s">
        <v>439</v>
      </c>
      <c r="D514" s="170" t="s">
        <v>165</v>
      </c>
      <c r="E514" s="171" t="s">
        <v>440</v>
      </c>
      <c r="F514" s="289" t="s">
        <v>441</v>
      </c>
      <c r="G514" s="289"/>
      <c r="H514" s="289"/>
      <c r="I514" s="289"/>
      <c r="J514" s="172" t="s">
        <v>442</v>
      </c>
      <c r="K514" s="173">
        <v>186.55</v>
      </c>
      <c r="L514" s="290"/>
      <c r="M514" s="290"/>
      <c r="N514" s="291"/>
      <c r="O514" s="291"/>
      <c r="P514" s="291"/>
      <c r="Q514" s="291"/>
      <c r="R514" s="144"/>
      <c r="T514" s="174" t="s">
        <v>5</v>
      </c>
      <c r="U514" s="48" t="s">
        <v>41</v>
      </c>
      <c r="V514" s="40"/>
      <c r="W514" s="175">
        <f>V514*K514</f>
        <v>0</v>
      </c>
      <c r="X514" s="175">
        <v>0</v>
      </c>
      <c r="Y514" s="175">
        <f>X514*K514</f>
        <v>0</v>
      </c>
      <c r="Z514" s="175">
        <v>0</v>
      </c>
      <c r="AA514" s="176">
        <f>Z514*K514</f>
        <v>0</v>
      </c>
      <c r="AR514" s="23" t="s">
        <v>169</v>
      </c>
      <c r="AT514" s="23" t="s">
        <v>165</v>
      </c>
      <c r="AU514" s="23" t="s">
        <v>86</v>
      </c>
      <c r="AY514" s="23" t="s">
        <v>164</v>
      </c>
      <c r="BE514" s="118">
        <f>IF(U514="základná",N514,0)</f>
        <v>0</v>
      </c>
      <c r="BF514" s="118">
        <f>IF(U514="znížená",N514,0)</f>
        <v>0</v>
      </c>
      <c r="BG514" s="118">
        <f>IF(U514="zákl. prenesená",N514,0)</f>
        <v>0</v>
      </c>
      <c r="BH514" s="118">
        <f>IF(U514="zníž. prenesená",N514,0)</f>
        <v>0</v>
      </c>
      <c r="BI514" s="118">
        <f>IF(U514="nulová",N514,0)</f>
        <v>0</v>
      </c>
      <c r="BJ514" s="23" t="s">
        <v>86</v>
      </c>
      <c r="BK514" s="118">
        <f>ROUND(L514*K514,2)</f>
        <v>0</v>
      </c>
      <c r="BL514" s="23" t="s">
        <v>169</v>
      </c>
      <c r="BM514" s="23" t="s">
        <v>443</v>
      </c>
    </row>
    <row r="515" spans="2:65" s="1" customFormat="1" ht="49.9" customHeight="1">
      <c r="B515" s="39"/>
      <c r="C515" s="40"/>
      <c r="D515" s="161" t="s">
        <v>444</v>
      </c>
      <c r="E515" s="40"/>
      <c r="F515" s="40"/>
      <c r="G515" s="40"/>
      <c r="H515" s="40"/>
      <c r="I515" s="40"/>
      <c r="J515" s="40"/>
      <c r="K515" s="40"/>
      <c r="L515" s="40"/>
      <c r="M515" s="40"/>
      <c r="N515" s="310"/>
      <c r="O515" s="311"/>
      <c r="P515" s="311"/>
      <c r="Q515" s="311"/>
      <c r="R515" s="41"/>
      <c r="T515" s="208"/>
      <c r="U515" s="40"/>
      <c r="V515" s="40"/>
      <c r="W515" s="40"/>
      <c r="X515" s="40"/>
      <c r="Y515" s="40"/>
      <c r="Z515" s="40"/>
      <c r="AA515" s="78"/>
      <c r="AT515" s="23" t="s">
        <v>73</v>
      </c>
      <c r="AU515" s="23" t="s">
        <v>74</v>
      </c>
      <c r="AY515" s="23" t="s">
        <v>445</v>
      </c>
      <c r="BK515" s="118">
        <f>SUM(BK516:BK520)</f>
        <v>0</v>
      </c>
    </row>
    <row r="516" spans="2:65" s="1" customFormat="1" ht="22.35" customHeight="1">
      <c r="B516" s="39"/>
      <c r="C516" s="209" t="s">
        <v>5</v>
      </c>
      <c r="D516" s="209" t="s">
        <v>165</v>
      </c>
      <c r="E516" s="210" t="s">
        <v>5</v>
      </c>
      <c r="F516" s="308" t="s">
        <v>5</v>
      </c>
      <c r="G516" s="308"/>
      <c r="H516" s="308"/>
      <c r="I516" s="308"/>
      <c r="J516" s="211" t="s">
        <v>5</v>
      </c>
      <c r="K516" s="212"/>
      <c r="L516" s="290"/>
      <c r="M516" s="309"/>
      <c r="N516" s="309"/>
      <c r="O516" s="309"/>
      <c r="P516" s="309"/>
      <c r="Q516" s="309"/>
      <c r="R516" s="41"/>
      <c r="T516" s="174" t="s">
        <v>5</v>
      </c>
      <c r="U516" s="213" t="s">
        <v>41</v>
      </c>
      <c r="V516" s="40"/>
      <c r="W516" s="40"/>
      <c r="X516" s="40"/>
      <c r="Y516" s="40"/>
      <c r="Z516" s="40"/>
      <c r="AA516" s="78"/>
      <c r="AT516" s="23" t="s">
        <v>445</v>
      </c>
      <c r="AU516" s="23" t="s">
        <v>81</v>
      </c>
      <c r="AY516" s="23" t="s">
        <v>445</v>
      </c>
      <c r="BE516" s="118">
        <f>IF(U516="základná",N516,0)</f>
        <v>0</v>
      </c>
      <c r="BF516" s="118">
        <f>IF(U516="znížená",N516,0)</f>
        <v>0</v>
      </c>
      <c r="BG516" s="118">
        <f>IF(U516="zákl. prenesená",N516,0)</f>
        <v>0</v>
      </c>
      <c r="BH516" s="118">
        <f>IF(U516="zníž. prenesená",N516,0)</f>
        <v>0</v>
      </c>
      <c r="BI516" s="118">
        <f>IF(U516="nulová",N516,0)</f>
        <v>0</v>
      </c>
      <c r="BJ516" s="23" t="s">
        <v>86</v>
      </c>
      <c r="BK516" s="118">
        <f>L516*K516</f>
        <v>0</v>
      </c>
    </row>
    <row r="517" spans="2:65" s="1" customFormat="1" ht="22.35" customHeight="1">
      <c r="B517" s="39"/>
      <c r="C517" s="209" t="s">
        <v>5</v>
      </c>
      <c r="D517" s="209" t="s">
        <v>165</v>
      </c>
      <c r="E517" s="210" t="s">
        <v>5</v>
      </c>
      <c r="F517" s="308" t="s">
        <v>5</v>
      </c>
      <c r="G517" s="308"/>
      <c r="H517" s="308"/>
      <c r="I517" s="308"/>
      <c r="J517" s="211" t="s">
        <v>5</v>
      </c>
      <c r="K517" s="212"/>
      <c r="L517" s="290"/>
      <c r="M517" s="309"/>
      <c r="N517" s="309"/>
      <c r="O517" s="309"/>
      <c r="P517" s="309"/>
      <c r="Q517" s="309"/>
      <c r="R517" s="41"/>
      <c r="T517" s="174" t="s">
        <v>5</v>
      </c>
      <c r="U517" s="213" t="s">
        <v>41</v>
      </c>
      <c r="V517" s="40"/>
      <c r="W517" s="40"/>
      <c r="X517" s="40"/>
      <c r="Y517" s="40"/>
      <c r="Z517" s="40"/>
      <c r="AA517" s="78"/>
      <c r="AT517" s="23" t="s">
        <v>445</v>
      </c>
      <c r="AU517" s="23" t="s">
        <v>81</v>
      </c>
      <c r="AY517" s="23" t="s">
        <v>445</v>
      </c>
      <c r="BE517" s="118">
        <f>IF(U517="základná",N517,0)</f>
        <v>0</v>
      </c>
      <c r="BF517" s="118">
        <f>IF(U517="znížená",N517,0)</f>
        <v>0</v>
      </c>
      <c r="BG517" s="118">
        <f>IF(U517="zákl. prenesená",N517,0)</f>
        <v>0</v>
      </c>
      <c r="BH517" s="118">
        <f>IF(U517="zníž. prenesená",N517,0)</f>
        <v>0</v>
      </c>
      <c r="BI517" s="118">
        <f>IF(U517="nulová",N517,0)</f>
        <v>0</v>
      </c>
      <c r="BJ517" s="23" t="s">
        <v>86</v>
      </c>
      <c r="BK517" s="118">
        <f>L517*K517</f>
        <v>0</v>
      </c>
    </row>
    <row r="518" spans="2:65" s="1" customFormat="1" ht="22.35" customHeight="1">
      <c r="B518" s="39"/>
      <c r="C518" s="209" t="s">
        <v>5</v>
      </c>
      <c r="D518" s="209" t="s">
        <v>165</v>
      </c>
      <c r="E518" s="210" t="s">
        <v>5</v>
      </c>
      <c r="F518" s="308" t="s">
        <v>5</v>
      </c>
      <c r="G518" s="308"/>
      <c r="H518" s="308"/>
      <c r="I518" s="308"/>
      <c r="J518" s="211" t="s">
        <v>5</v>
      </c>
      <c r="K518" s="212"/>
      <c r="L518" s="290"/>
      <c r="M518" s="309"/>
      <c r="N518" s="309"/>
      <c r="O518" s="309"/>
      <c r="P518" s="309"/>
      <c r="Q518" s="309"/>
      <c r="R518" s="41"/>
      <c r="T518" s="174" t="s">
        <v>5</v>
      </c>
      <c r="U518" s="213" t="s">
        <v>41</v>
      </c>
      <c r="V518" s="40"/>
      <c r="W518" s="40"/>
      <c r="X518" s="40"/>
      <c r="Y518" s="40"/>
      <c r="Z518" s="40"/>
      <c r="AA518" s="78"/>
      <c r="AT518" s="23" t="s">
        <v>445</v>
      </c>
      <c r="AU518" s="23" t="s">
        <v>81</v>
      </c>
      <c r="AY518" s="23" t="s">
        <v>445</v>
      </c>
      <c r="BE518" s="118">
        <f>IF(U518="základná",N518,0)</f>
        <v>0</v>
      </c>
      <c r="BF518" s="118">
        <f>IF(U518="znížená",N518,0)</f>
        <v>0</v>
      </c>
      <c r="BG518" s="118">
        <f>IF(U518="zákl. prenesená",N518,0)</f>
        <v>0</v>
      </c>
      <c r="BH518" s="118">
        <f>IF(U518="zníž. prenesená",N518,0)</f>
        <v>0</v>
      </c>
      <c r="BI518" s="118">
        <f>IF(U518="nulová",N518,0)</f>
        <v>0</v>
      </c>
      <c r="BJ518" s="23" t="s">
        <v>86</v>
      </c>
      <c r="BK518" s="118">
        <f>L518*K518</f>
        <v>0</v>
      </c>
    </row>
    <row r="519" spans="2:65" s="1" customFormat="1" ht="22.35" customHeight="1">
      <c r="B519" s="39"/>
      <c r="C519" s="209" t="s">
        <v>5</v>
      </c>
      <c r="D519" s="209" t="s">
        <v>165</v>
      </c>
      <c r="E519" s="210" t="s">
        <v>5</v>
      </c>
      <c r="F519" s="308" t="s">
        <v>5</v>
      </c>
      <c r="G519" s="308"/>
      <c r="H519" s="308"/>
      <c r="I519" s="308"/>
      <c r="J519" s="211" t="s">
        <v>5</v>
      </c>
      <c r="K519" s="212"/>
      <c r="L519" s="290"/>
      <c r="M519" s="309"/>
      <c r="N519" s="309"/>
      <c r="O519" s="309"/>
      <c r="P519" s="309"/>
      <c r="Q519" s="309"/>
      <c r="R519" s="41"/>
      <c r="T519" s="174" t="s">
        <v>5</v>
      </c>
      <c r="U519" s="213" t="s">
        <v>41</v>
      </c>
      <c r="V519" s="40"/>
      <c r="W519" s="40"/>
      <c r="X519" s="40"/>
      <c r="Y519" s="40"/>
      <c r="Z519" s="40"/>
      <c r="AA519" s="78"/>
      <c r="AT519" s="23" t="s">
        <v>445</v>
      </c>
      <c r="AU519" s="23" t="s">
        <v>81</v>
      </c>
      <c r="AY519" s="23" t="s">
        <v>445</v>
      </c>
      <c r="BE519" s="118">
        <f>IF(U519="základná",N519,0)</f>
        <v>0</v>
      </c>
      <c r="BF519" s="118">
        <f>IF(U519="znížená",N519,0)</f>
        <v>0</v>
      </c>
      <c r="BG519" s="118">
        <f>IF(U519="zákl. prenesená",N519,0)</f>
        <v>0</v>
      </c>
      <c r="BH519" s="118">
        <f>IF(U519="zníž. prenesená",N519,0)</f>
        <v>0</v>
      </c>
      <c r="BI519" s="118">
        <f>IF(U519="nulová",N519,0)</f>
        <v>0</v>
      </c>
      <c r="BJ519" s="23" t="s">
        <v>86</v>
      </c>
      <c r="BK519" s="118">
        <f>L519*K519</f>
        <v>0</v>
      </c>
    </row>
    <row r="520" spans="2:65" s="1" customFormat="1" ht="22.35" customHeight="1">
      <c r="B520" s="39"/>
      <c r="C520" s="209" t="s">
        <v>5</v>
      </c>
      <c r="D520" s="209" t="s">
        <v>165</v>
      </c>
      <c r="E520" s="210" t="s">
        <v>5</v>
      </c>
      <c r="F520" s="308" t="s">
        <v>5</v>
      </c>
      <c r="G520" s="308"/>
      <c r="H520" s="308"/>
      <c r="I520" s="308"/>
      <c r="J520" s="211" t="s">
        <v>5</v>
      </c>
      <c r="K520" s="212"/>
      <c r="L520" s="290"/>
      <c r="M520" s="309"/>
      <c r="N520" s="309"/>
      <c r="O520" s="309"/>
      <c r="P520" s="309"/>
      <c r="Q520" s="309"/>
      <c r="R520" s="41"/>
      <c r="T520" s="174" t="s">
        <v>5</v>
      </c>
      <c r="U520" s="213" t="s">
        <v>41</v>
      </c>
      <c r="V520" s="60"/>
      <c r="W520" s="60"/>
      <c r="X520" s="60"/>
      <c r="Y520" s="60"/>
      <c r="Z520" s="60"/>
      <c r="AA520" s="62"/>
      <c r="AT520" s="23" t="s">
        <v>445</v>
      </c>
      <c r="AU520" s="23" t="s">
        <v>81</v>
      </c>
      <c r="AY520" s="23" t="s">
        <v>445</v>
      </c>
      <c r="BE520" s="118">
        <f>IF(U520="základná",N520,0)</f>
        <v>0</v>
      </c>
      <c r="BF520" s="118">
        <f>IF(U520="znížená",N520,0)</f>
        <v>0</v>
      </c>
      <c r="BG520" s="118">
        <f>IF(U520="zákl. prenesená",N520,0)</f>
        <v>0</v>
      </c>
      <c r="BH520" s="118">
        <f>IF(U520="zníž. prenesená",N520,0)</f>
        <v>0</v>
      </c>
      <c r="BI520" s="118">
        <f>IF(U520="nulová",N520,0)</f>
        <v>0</v>
      </c>
      <c r="BJ520" s="23" t="s">
        <v>86</v>
      </c>
      <c r="BK520" s="118">
        <f>L520*K520</f>
        <v>0</v>
      </c>
    </row>
    <row r="521" spans="2:65" s="1" customFormat="1" ht="6.95" customHeight="1">
      <c r="B521" s="63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5"/>
    </row>
  </sheetData>
  <mergeCells count="535">
    <mergeCell ref="N319:Q319"/>
    <mergeCell ref="N513:Q513"/>
    <mergeCell ref="N515:Q515"/>
    <mergeCell ref="H1:K1"/>
    <mergeCell ref="S2:AC2"/>
    <mergeCell ref="F518:I518"/>
    <mergeCell ref="L518:M518"/>
    <mergeCell ref="N518:Q518"/>
    <mergeCell ref="F519:I519"/>
    <mergeCell ref="L519:M519"/>
    <mergeCell ref="N519:Q519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493:I493"/>
    <mergeCell ref="F494:I494"/>
    <mergeCell ref="F495:I495"/>
    <mergeCell ref="F496:I496"/>
    <mergeCell ref="F520:I520"/>
    <mergeCell ref="L520:M520"/>
    <mergeCell ref="N520:Q520"/>
    <mergeCell ref="F511:I511"/>
    <mergeCell ref="F512:I512"/>
    <mergeCell ref="F514:I514"/>
    <mergeCell ref="L514:M514"/>
    <mergeCell ref="N514:Q514"/>
    <mergeCell ref="F516:I516"/>
    <mergeCell ref="L516:M516"/>
    <mergeCell ref="N516:Q516"/>
    <mergeCell ref="F517:I517"/>
    <mergeCell ref="L517:M517"/>
    <mergeCell ref="N517:Q517"/>
    <mergeCell ref="F497:I497"/>
    <mergeCell ref="F498:I498"/>
    <mergeCell ref="F499:I499"/>
    <mergeCell ref="F500:I500"/>
    <mergeCell ref="F501:I501"/>
    <mergeCell ref="F486:I486"/>
    <mergeCell ref="F487:I487"/>
    <mergeCell ref="F488:I488"/>
    <mergeCell ref="F489:I489"/>
    <mergeCell ref="F490:I490"/>
    <mergeCell ref="F491:I491"/>
    <mergeCell ref="L491:M491"/>
    <mergeCell ref="N491:Q491"/>
    <mergeCell ref="F492:I492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L469:M469"/>
    <mergeCell ref="N469:Q469"/>
    <mergeCell ref="F470:I470"/>
    <mergeCell ref="F471:I471"/>
    <mergeCell ref="F472:I472"/>
    <mergeCell ref="F473:I473"/>
    <mergeCell ref="F474:I474"/>
    <mergeCell ref="F475:I475"/>
    <mergeCell ref="F476:I476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L444:M444"/>
    <mergeCell ref="N444:Q444"/>
    <mergeCell ref="F445:I445"/>
    <mergeCell ref="F446:I446"/>
    <mergeCell ref="F447:I447"/>
    <mergeCell ref="F448:I448"/>
    <mergeCell ref="F449:I449"/>
    <mergeCell ref="F450:I450"/>
    <mergeCell ref="F451:I451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02:I402"/>
    <mergeCell ref="F403:I403"/>
    <mergeCell ref="L403:M403"/>
    <mergeCell ref="N403:Q403"/>
    <mergeCell ref="F404:I404"/>
    <mergeCell ref="F405:I405"/>
    <mergeCell ref="F406:I406"/>
    <mergeCell ref="F407:I407"/>
    <mergeCell ref="F408:I408"/>
    <mergeCell ref="L408:M408"/>
    <mergeCell ref="N408:Q408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386:I386"/>
    <mergeCell ref="L386:M386"/>
    <mergeCell ref="N386:Q386"/>
    <mergeCell ref="F387:I387"/>
    <mergeCell ref="F388:I388"/>
    <mergeCell ref="F389:I389"/>
    <mergeCell ref="F390:I390"/>
    <mergeCell ref="F391:I391"/>
    <mergeCell ref="F392:I392"/>
    <mergeCell ref="F379:I379"/>
    <mergeCell ref="F380:I380"/>
    <mergeCell ref="F381:I381"/>
    <mergeCell ref="F382:I382"/>
    <mergeCell ref="F383:I383"/>
    <mergeCell ref="L383:M383"/>
    <mergeCell ref="N383:Q383"/>
    <mergeCell ref="F384:I384"/>
    <mergeCell ref="F385:I385"/>
    <mergeCell ref="F374:I374"/>
    <mergeCell ref="L374:M374"/>
    <mergeCell ref="N374:Q374"/>
    <mergeCell ref="F375:I375"/>
    <mergeCell ref="F376:I376"/>
    <mergeCell ref="F377:I377"/>
    <mergeCell ref="F378:I378"/>
    <mergeCell ref="L378:M378"/>
    <mergeCell ref="N378:Q378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F373:I373"/>
    <mergeCell ref="N358:Q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L358:M358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36:I336"/>
    <mergeCell ref="F337:I337"/>
    <mergeCell ref="L337:M337"/>
    <mergeCell ref="N337:Q337"/>
    <mergeCell ref="F338:I338"/>
    <mergeCell ref="F339:I339"/>
    <mergeCell ref="F340:I340"/>
    <mergeCell ref="F341:I341"/>
    <mergeCell ref="L341:M341"/>
    <mergeCell ref="N341:Q341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20:I320"/>
    <mergeCell ref="L320:M320"/>
    <mergeCell ref="N320:Q320"/>
    <mergeCell ref="F321:I321"/>
    <mergeCell ref="F322:I322"/>
    <mergeCell ref="F323:I323"/>
    <mergeCell ref="F324:I324"/>
    <mergeCell ref="F325:I325"/>
    <mergeCell ref="F326:I326"/>
    <mergeCell ref="F312:I312"/>
    <mergeCell ref="F313:I313"/>
    <mergeCell ref="F314:I314"/>
    <mergeCell ref="F315:I315"/>
    <mergeCell ref="L315:M315"/>
    <mergeCell ref="N315:Q315"/>
    <mergeCell ref="F316:I316"/>
    <mergeCell ref="F317:I317"/>
    <mergeCell ref="F318:I318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78:I278"/>
    <mergeCell ref="F279:I279"/>
    <mergeCell ref="L279:M279"/>
    <mergeCell ref="N279:Q279"/>
    <mergeCell ref="F280:I280"/>
    <mergeCell ref="F281:I281"/>
    <mergeCell ref="F282:I282"/>
    <mergeCell ref="F283:I283"/>
    <mergeCell ref="F284:I284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53:I253"/>
    <mergeCell ref="F254:I254"/>
    <mergeCell ref="F255:I255"/>
    <mergeCell ref="F256:I256"/>
    <mergeCell ref="F257:I257"/>
    <mergeCell ref="F258:I258"/>
    <mergeCell ref="L258:M258"/>
    <mergeCell ref="N258:Q258"/>
    <mergeCell ref="F259:I259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37:I237"/>
    <mergeCell ref="L237:M237"/>
    <mergeCell ref="N237:Q237"/>
    <mergeCell ref="F238:I238"/>
    <mergeCell ref="F239:I239"/>
    <mergeCell ref="F240:I240"/>
    <mergeCell ref="F241:I241"/>
    <mergeCell ref="F242:I242"/>
    <mergeCell ref="F243:I243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196:I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L188:M188"/>
    <mergeCell ref="N188:Q188"/>
    <mergeCell ref="F189:I189"/>
    <mergeCell ref="F190:I190"/>
    <mergeCell ref="F191:I191"/>
    <mergeCell ref="F192:I192"/>
    <mergeCell ref="F193:I193"/>
    <mergeCell ref="F194:I194"/>
    <mergeCell ref="F195:I195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N173:Q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73:M173"/>
    <mergeCell ref="F159:I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F135:I135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N122:Q122"/>
    <mergeCell ref="N123:Q123"/>
    <mergeCell ref="N124:Q124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516:D521" xr:uid="{00000000-0002-0000-0100-000000000000}">
      <formula1>"K, M"</formula1>
    </dataValidation>
    <dataValidation type="list" allowBlank="1" showInputMessage="1" showErrorMessage="1" error="Povolené sú hodnoty základná, znížená, nulová." sqref="U516:U521" xr:uid="{00000000-0002-0000-0100-000001000000}">
      <formula1>"základná, znížená, nulová"</formula1>
    </dataValidation>
  </dataValidations>
  <hyperlinks>
    <hyperlink ref="F1:G1" location="C2" display="1) Krycí list rozpočtu" xr:uid="{00000000-0004-0000-0100-000000000000}"/>
    <hyperlink ref="H1:K1" location="C87" display="2) Rekapitulácia rozpočtu" xr:uid="{00000000-0004-0000-0100-000001000000}"/>
    <hyperlink ref="L1" location="C121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98"/>
  <sheetViews>
    <sheetView showGridLines="0" workbookViewId="0">
      <pane ySplit="1" topLeftCell="A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119</v>
      </c>
      <c r="G1" s="18"/>
      <c r="H1" s="312" t="s">
        <v>120</v>
      </c>
      <c r="I1" s="312"/>
      <c r="J1" s="312"/>
      <c r="K1" s="312"/>
      <c r="L1" s="18" t="s">
        <v>121</v>
      </c>
      <c r="M1" s="16"/>
      <c r="N1" s="16"/>
      <c r="O1" s="17" t="s">
        <v>122</v>
      </c>
      <c r="P1" s="16"/>
      <c r="Q1" s="16"/>
      <c r="R1" s="16"/>
      <c r="S1" s="18" t="s">
        <v>123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S2" s="263" t="s">
        <v>8</v>
      </c>
      <c r="T2" s="264"/>
      <c r="U2" s="264"/>
      <c r="V2" s="264"/>
      <c r="W2" s="264"/>
      <c r="X2" s="264"/>
      <c r="Y2" s="264"/>
      <c r="Z2" s="264"/>
      <c r="AA2" s="264"/>
      <c r="AB2" s="264"/>
      <c r="AC2" s="264"/>
      <c r="AT2" s="23" t="s">
        <v>90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21" t="s">
        <v>124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16</v>
      </c>
      <c r="E6" s="30"/>
      <c r="F6" s="267" t="str">
        <f>'Rekapitulácia stavby'!K6</f>
        <v>Stará Ľubovňa OÚ, Rekonštrukcia a modernizácia objektu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30"/>
      <c r="R6" s="28"/>
    </row>
    <row r="7" spans="1:66" ht="25.35" customHeight="1">
      <c r="B7" s="27"/>
      <c r="C7" s="30"/>
      <c r="D7" s="34" t="s">
        <v>125</v>
      </c>
      <c r="E7" s="30"/>
      <c r="F7" s="267" t="s">
        <v>126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0"/>
      <c r="R7" s="28"/>
    </row>
    <row r="8" spans="1:66" s="1" customFormat="1" ht="32.85" customHeight="1">
      <c r="B8" s="39"/>
      <c r="C8" s="40"/>
      <c r="D8" s="33" t="s">
        <v>127</v>
      </c>
      <c r="E8" s="40"/>
      <c r="F8" s="227" t="s">
        <v>446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40"/>
      <c r="R8" s="41"/>
    </row>
    <row r="9" spans="1:66" s="1" customFormat="1" ht="14.45" customHeight="1">
      <c r="B9" s="39"/>
      <c r="C9" s="40"/>
      <c r="D9" s="34" t="s">
        <v>18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19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20</v>
      </c>
      <c r="E10" s="40"/>
      <c r="F10" s="32" t="s">
        <v>21</v>
      </c>
      <c r="G10" s="40"/>
      <c r="H10" s="40"/>
      <c r="I10" s="40"/>
      <c r="J10" s="40"/>
      <c r="K10" s="40"/>
      <c r="L10" s="40"/>
      <c r="M10" s="34" t="s">
        <v>22</v>
      </c>
      <c r="N10" s="40"/>
      <c r="O10" s="270"/>
      <c r="P10" s="27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25" t="s">
        <v>5</v>
      </c>
      <c r="P12" s="225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25" t="s">
        <v>5</v>
      </c>
      <c r="P13" s="225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72" t="s">
        <v>5</v>
      </c>
      <c r="P15" s="225"/>
      <c r="Q15" s="40"/>
      <c r="R15" s="41"/>
    </row>
    <row r="16" spans="1:66" s="1" customFormat="1" ht="18" customHeight="1">
      <c r="B16" s="39"/>
      <c r="C16" s="40"/>
      <c r="D16" s="40"/>
      <c r="E16" s="272" t="s">
        <v>129</v>
      </c>
      <c r="F16" s="273"/>
      <c r="G16" s="273"/>
      <c r="H16" s="273"/>
      <c r="I16" s="273"/>
      <c r="J16" s="273"/>
      <c r="K16" s="273"/>
      <c r="L16" s="273"/>
      <c r="M16" s="34" t="s">
        <v>26</v>
      </c>
      <c r="N16" s="40"/>
      <c r="O16" s="272" t="s">
        <v>5</v>
      </c>
      <c r="P16" s="225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25" t="s">
        <v>5</v>
      </c>
      <c r="P18" s="225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25" t="s">
        <v>5</v>
      </c>
      <c r="P19" s="225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32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25" t="str">
        <f>IF('Rekapitulácia stavby'!AN19="","",'Rekapitulácia stavby'!AN19)</f>
        <v/>
      </c>
      <c r="P21" s="225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25" t="str">
        <f>IF('Rekapitulácia stavby'!AN20="","",'Rekapitulácia stavby'!AN20)</f>
        <v/>
      </c>
      <c r="P22" s="225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30" t="s">
        <v>5</v>
      </c>
      <c r="F25" s="230"/>
      <c r="G25" s="230"/>
      <c r="H25" s="230"/>
      <c r="I25" s="230"/>
      <c r="J25" s="230"/>
      <c r="K25" s="230"/>
      <c r="L25" s="23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130</v>
      </c>
      <c r="E28" s="40"/>
      <c r="F28" s="40"/>
      <c r="G28" s="40"/>
      <c r="H28" s="40"/>
      <c r="I28" s="40"/>
      <c r="J28" s="40"/>
      <c r="K28" s="40"/>
      <c r="L28" s="40"/>
      <c r="M28" s="231"/>
      <c r="N28" s="231"/>
      <c r="O28" s="231"/>
      <c r="P28" s="231"/>
      <c r="Q28" s="40"/>
      <c r="R28" s="41"/>
    </row>
    <row r="29" spans="2:18" s="1" customFormat="1" ht="14.45" customHeight="1">
      <c r="B29" s="39"/>
      <c r="C29" s="40"/>
      <c r="D29" s="38" t="s">
        <v>112</v>
      </c>
      <c r="E29" s="40"/>
      <c r="F29" s="40"/>
      <c r="G29" s="40"/>
      <c r="H29" s="40"/>
      <c r="I29" s="40"/>
      <c r="J29" s="40"/>
      <c r="K29" s="40"/>
      <c r="L29" s="40"/>
      <c r="M29" s="231"/>
      <c r="N29" s="231"/>
      <c r="O29" s="231"/>
      <c r="P29" s="23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37</v>
      </c>
      <c r="E31" s="40"/>
      <c r="F31" s="40"/>
      <c r="G31" s="40"/>
      <c r="H31" s="40"/>
      <c r="I31" s="40"/>
      <c r="J31" s="40"/>
      <c r="K31" s="40"/>
      <c r="L31" s="40"/>
      <c r="M31" s="274"/>
      <c r="N31" s="269"/>
      <c r="O31" s="269"/>
      <c r="P31" s="26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8" t="s">
        <v>40</v>
      </c>
      <c r="H33" s="275">
        <f>ROUND((((SUM(BE95:BE102)+SUM(BE121:BE191))+SUM(BE193:BE197))),2)</f>
        <v>0</v>
      </c>
      <c r="I33" s="269"/>
      <c r="J33" s="269"/>
      <c r="K33" s="40"/>
      <c r="L33" s="40"/>
      <c r="M33" s="275"/>
      <c r="N33" s="269"/>
      <c r="O33" s="269"/>
      <c r="P33" s="26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8" t="s">
        <v>40</v>
      </c>
      <c r="H34" s="275">
        <f>ROUND((((SUM(BF95:BF102)+SUM(BF121:BF191))+SUM(BF193:BF197))),2)</f>
        <v>0</v>
      </c>
      <c r="I34" s="269"/>
      <c r="J34" s="269"/>
      <c r="K34" s="40"/>
      <c r="L34" s="40"/>
      <c r="M34" s="275"/>
      <c r="N34" s="269"/>
      <c r="O34" s="269"/>
      <c r="P34" s="26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8" t="s">
        <v>40</v>
      </c>
      <c r="H35" s="275">
        <f>ROUND((((SUM(BG95:BG102)+SUM(BG121:BG191))+SUM(BG193:BG197))),2)</f>
        <v>0</v>
      </c>
      <c r="I35" s="269"/>
      <c r="J35" s="269"/>
      <c r="K35" s="40"/>
      <c r="L35" s="40"/>
      <c r="M35" s="275"/>
      <c r="N35" s="269"/>
      <c r="O35" s="269"/>
      <c r="P35" s="26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8" t="s">
        <v>40</v>
      </c>
      <c r="H36" s="275">
        <f>ROUND((((SUM(BH95:BH102)+SUM(BH121:BH191))+SUM(BH193:BH197))),2)</f>
        <v>0</v>
      </c>
      <c r="I36" s="269"/>
      <c r="J36" s="269"/>
      <c r="K36" s="40"/>
      <c r="L36" s="40"/>
      <c r="M36" s="275"/>
      <c r="N36" s="269"/>
      <c r="O36" s="269"/>
      <c r="P36" s="26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8" t="s">
        <v>40</v>
      </c>
      <c r="H37" s="275">
        <f>ROUND((((SUM(BI95:BI102)+SUM(BI121:BI191))+SUM(BI193:BI197))),2)</f>
        <v>0</v>
      </c>
      <c r="I37" s="269"/>
      <c r="J37" s="269"/>
      <c r="K37" s="40"/>
      <c r="L37" s="40"/>
      <c r="M37" s="275"/>
      <c r="N37" s="269"/>
      <c r="O37" s="269"/>
      <c r="P37" s="26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4"/>
      <c r="D39" s="129" t="s">
        <v>45</v>
      </c>
      <c r="E39" s="79"/>
      <c r="F39" s="79"/>
      <c r="G39" s="130" t="s">
        <v>46</v>
      </c>
      <c r="H39" s="131" t="s">
        <v>47</v>
      </c>
      <c r="I39" s="79"/>
      <c r="J39" s="79"/>
      <c r="K39" s="79"/>
      <c r="L39" s="276"/>
      <c r="M39" s="276"/>
      <c r="N39" s="276"/>
      <c r="O39" s="276"/>
      <c r="P39" s="277"/>
      <c r="Q39" s="124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1" t="s">
        <v>131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16</v>
      </c>
      <c r="D78" s="40"/>
      <c r="E78" s="40"/>
      <c r="F78" s="267" t="str">
        <f>F6</f>
        <v>Stará Ľubovňa OÚ, Rekonštrukcia a modernizácia objektu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40"/>
      <c r="R78" s="41"/>
    </row>
    <row r="79" spans="2:18" ht="30" customHeight="1">
      <c r="B79" s="27"/>
      <c r="C79" s="34" t="s">
        <v>125</v>
      </c>
      <c r="D79" s="30"/>
      <c r="E79" s="30"/>
      <c r="F79" s="267" t="s">
        <v>126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0"/>
      <c r="R79" s="28"/>
    </row>
    <row r="80" spans="2:18" s="1" customFormat="1" ht="36.950000000000003" customHeight="1">
      <c r="B80" s="39"/>
      <c r="C80" s="73" t="s">
        <v>127</v>
      </c>
      <c r="D80" s="40"/>
      <c r="E80" s="40"/>
      <c r="F80" s="241" t="str">
        <f>F8</f>
        <v>02 - Zateplenie strešného plášťa</v>
      </c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40"/>
      <c r="R80" s="41"/>
    </row>
    <row r="81" spans="2:65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65" s="1" customFormat="1" ht="18" customHeight="1">
      <c r="B82" s="39"/>
      <c r="C82" s="34" t="s">
        <v>20</v>
      </c>
      <c r="D82" s="40"/>
      <c r="E82" s="40"/>
      <c r="F82" s="32" t="str">
        <f>F10</f>
        <v>Stará Ľubovňa</v>
      </c>
      <c r="G82" s="40"/>
      <c r="H82" s="40"/>
      <c r="I82" s="40"/>
      <c r="J82" s="40"/>
      <c r="K82" s="34" t="s">
        <v>22</v>
      </c>
      <c r="L82" s="40"/>
      <c r="M82" s="271" t="str">
        <f>IF(O10="","",O10)</f>
        <v/>
      </c>
      <c r="N82" s="271"/>
      <c r="O82" s="271"/>
      <c r="P82" s="271"/>
      <c r="Q82" s="40"/>
      <c r="R82" s="41"/>
    </row>
    <row r="83" spans="2:65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65" s="1" customFormat="1" ht="15">
      <c r="B84" s="39"/>
      <c r="C84" s="34" t="s">
        <v>23</v>
      </c>
      <c r="D84" s="40"/>
      <c r="E84" s="40"/>
      <c r="F84" s="32" t="str">
        <f>E13</f>
        <v>Ministerstvo vnútra Slovenskej republiky</v>
      </c>
      <c r="G84" s="40"/>
      <c r="H84" s="40"/>
      <c r="I84" s="40"/>
      <c r="J84" s="40"/>
      <c r="K84" s="34" t="s">
        <v>29</v>
      </c>
      <c r="L84" s="40"/>
      <c r="M84" s="225" t="str">
        <f>E19</f>
        <v>KApAR, s.r.o., Prešov</v>
      </c>
      <c r="N84" s="225"/>
      <c r="O84" s="225"/>
      <c r="P84" s="225"/>
      <c r="Q84" s="225"/>
      <c r="R84" s="41"/>
    </row>
    <row r="85" spans="2:65" s="1" customFormat="1" ht="14.45" customHeight="1">
      <c r="B85" s="39"/>
      <c r="C85" s="34" t="s">
        <v>27</v>
      </c>
      <c r="D85" s="40"/>
      <c r="E85" s="40"/>
      <c r="F85" s="32" t="str">
        <f>IF(E16="","",E16)</f>
        <v>Výber</v>
      </c>
      <c r="G85" s="40"/>
      <c r="H85" s="40"/>
      <c r="I85" s="40"/>
      <c r="J85" s="40"/>
      <c r="K85" s="34" t="s">
        <v>32</v>
      </c>
      <c r="L85" s="40"/>
      <c r="M85" s="225" t="str">
        <f>E22</f>
        <v xml:space="preserve"> </v>
      </c>
      <c r="N85" s="225"/>
      <c r="O85" s="225"/>
      <c r="P85" s="225"/>
      <c r="Q85" s="225"/>
      <c r="R85" s="41"/>
    </row>
    <row r="86" spans="2:65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65" s="1" customFormat="1" ht="29.25" customHeight="1">
      <c r="B87" s="39"/>
      <c r="C87" s="278" t="s">
        <v>132</v>
      </c>
      <c r="D87" s="279"/>
      <c r="E87" s="279"/>
      <c r="F87" s="279"/>
      <c r="G87" s="279"/>
      <c r="H87" s="124"/>
      <c r="I87" s="124"/>
      <c r="J87" s="124"/>
      <c r="K87" s="124"/>
      <c r="L87" s="124"/>
      <c r="M87" s="124"/>
      <c r="N87" s="278" t="s">
        <v>133</v>
      </c>
      <c r="O87" s="279"/>
      <c r="P87" s="279"/>
      <c r="Q87" s="279"/>
      <c r="R87" s="41"/>
    </row>
    <row r="88" spans="2:65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65" s="1" customFormat="1" ht="29.25" customHeight="1">
      <c r="B89" s="39"/>
      <c r="C89" s="132" t="s">
        <v>134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7"/>
      <c r="O89" s="280"/>
      <c r="P89" s="280"/>
      <c r="Q89" s="280"/>
      <c r="R89" s="41"/>
      <c r="AU89" s="23" t="s">
        <v>135</v>
      </c>
    </row>
    <row r="90" spans="2:65" s="7" customFormat="1" ht="24.95" customHeight="1">
      <c r="B90" s="133"/>
      <c r="C90" s="134"/>
      <c r="D90" s="135" t="s">
        <v>447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1"/>
      <c r="O90" s="282"/>
      <c r="P90" s="282"/>
      <c r="Q90" s="282"/>
      <c r="R90" s="136"/>
    </row>
    <row r="91" spans="2:65" s="8" customFormat="1" ht="19.899999999999999" customHeight="1">
      <c r="B91" s="137"/>
      <c r="C91" s="103"/>
      <c r="D91" s="114" t="s">
        <v>448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58"/>
      <c r="O91" s="259"/>
      <c r="P91" s="259"/>
      <c r="Q91" s="259"/>
      <c r="R91" s="138"/>
    </row>
    <row r="92" spans="2:65" s="8" customFormat="1" ht="19.899999999999999" customHeight="1">
      <c r="B92" s="137"/>
      <c r="C92" s="103"/>
      <c r="D92" s="114" t="s">
        <v>449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58"/>
      <c r="O92" s="259"/>
      <c r="P92" s="259"/>
      <c r="Q92" s="259"/>
      <c r="R92" s="138"/>
    </row>
    <row r="93" spans="2:65" s="7" customFormat="1" ht="21.75" customHeight="1">
      <c r="B93" s="133"/>
      <c r="C93" s="134"/>
      <c r="D93" s="135" t="s">
        <v>140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83"/>
      <c r="O93" s="282"/>
      <c r="P93" s="282"/>
      <c r="Q93" s="282"/>
      <c r="R93" s="136"/>
    </row>
    <row r="94" spans="2:65" s="1" customFormat="1" ht="21.75" customHeight="1"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</row>
    <row r="95" spans="2:65" s="1" customFormat="1" ht="29.25" customHeight="1">
      <c r="B95" s="39"/>
      <c r="C95" s="132" t="s">
        <v>141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280"/>
      <c r="O95" s="284"/>
      <c r="P95" s="284"/>
      <c r="Q95" s="284"/>
      <c r="R95" s="41"/>
      <c r="T95" s="139"/>
      <c r="U95" s="140" t="s">
        <v>38</v>
      </c>
    </row>
    <row r="96" spans="2:65" s="1" customFormat="1" ht="18" customHeight="1">
      <c r="B96" s="141"/>
      <c r="C96" s="142"/>
      <c r="D96" s="265" t="s">
        <v>142</v>
      </c>
      <c r="E96" s="285"/>
      <c r="F96" s="285"/>
      <c r="G96" s="285"/>
      <c r="H96" s="285"/>
      <c r="I96" s="142"/>
      <c r="J96" s="142"/>
      <c r="K96" s="142"/>
      <c r="L96" s="142"/>
      <c r="M96" s="142"/>
      <c r="N96" s="261"/>
      <c r="O96" s="286"/>
      <c r="P96" s="286"/>
      <c r="Q96" s="286"/>
      <c r="R96" s="144"/>
      <c r="S96" s="145"/>
      <c r="T96" s="146"/>
      <c r="U96" s="147" t="s">
        <v>41</v>
      </c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8" t="s">
        <v>143</v>
      </c>
      <c r="AZ96" s="145"/>
      <c r="BA96" s="145"/>
      <c r="BB96" s="145"/>
      <c r="BC96" s="145"/>
      <c r="BD96" s="145"/>
      <c r="BE96" s="149">
        <f t="shared" ref="BE96:BE101" si="0">IF(U96="základná",N96,0)</f>
        <v>0</v>
      </c>
      <c r="BF96" s="149">
        <f t="shared" ref="BF96:BF101" si="1">IF(U96="znížená",N96,0)</f>
        <v>0</v>
      </c>
      <c r="BG96" s="149">
        <f t="shared" ref="BG96:BG101" si="2">IF(U96="zákl. prenesená",N96,0)</f>
        <v>0</v>
      </c>
      <c r="BH96" s="149">
        <f t="shared" ref="BH96:BH101" si="3">IF(U96="zníž. prenesená",N96,0)</f>
        <v>0</v>
      </c>
      <c r="BI96" s="149">
        <f t="shared" ref="BI96:BI101" si="4">IF(U96="nulová",N96,0)</f>
        <v>0</v>
      </c>
      <c r="BJ96" s="148" t="s">
        <v>86</v>
      </c>
      <c r="BK96" s="145"/>
      <c r="BL96" s="145"/>
      <c r="BM96" s="145"/>
    </row>
    <row r="97" spans="2:65" s="1" customFormat="1" ht="18" customHeight="1">
      <c r="B97" s="141"/>
      <c r="C97" s="142"/>
      <c r="D97" s="265" t="s">
        <v>144</v>
      </c>
      <c r="E97" s="285"/>
      <c r="F97" s="285"/>
      <c r="G97" s="285"/>
      <c r="H97" s="285"/>
      <c r="I97" s="142"/>
      <c r="J97" s="142"/>
      <c r="K97" s="142"/>
      <c r="L97" s="142"/>
      <c r="M97" s="142"/>
      <c r="N97" s="261"/>
      <c r="O97" s="286"/>
      <c r="P97" s="286"/>
      <c r="Q97" s="286"/>
      <c r="R97" s="144"/>
      <c r="S97" s="145"/>
      <c r="T97" s="146"/>
      <c r="U97" s="147" t="s">
        <v>41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8" t="s">
        <v>143</v>
      </c>
      <c r="AZ97" s="145"/>
      <c r="BA97" s="145"/>
      <c r="BB97" s="145"/>
      <c r="BC97" s="145"/>
      <c r="BD97" s="145"/>
      <c r="BE97" s="149">
        <f t="shared" si="0"/>
        <v>0</v>
      </c>
      <c r="BF97" s="149">
        <f t="shared" si="1"/>
        <v>0</v>
      </c>
      <c r="BG97" s="149">
        <f t="shared" si="2"/>
        <v>0</v>
      </c>
      <c r="BH97" s="149">
        <f t="shared" si="3"/>
        <v>0</v>
      </c>
      <c r="BI97" s="149">
        <f t="shared" si="4"/>
        <v>0</v>
      </c>
      <c r="BJ97" s="148" t="s">
        <v>86</v>
      </c>
      <c r="BK97" s="145"/>
      <c r="BL97" s="145"/>
      <c r="BM97" s="145"/>
    </row>
    <row r="98" spans="2:65" s="1" customFormat="1" ht="18" customHeight="1">
      <c r="B98" s="141"/>
      <c r="C98" s="142"/>
      <c r="D98" s="265" t="s">
        <v>145</v>
      </c>
      <c r="E98" s="285"/>
      <c r="F98" s="285"/>
      <c r="G98" s="285"/>
      <c r="H98" s="285"/>
      <c r="I98" s="142"/>
      <c r="J98" s="142"/>
      <c r="K98" s="142"/>
      <c r="L98" s="142"/>
      <c r="M98" s="142"/>
      <c r="N98" s="261"/>
      <c r="O98" s="286"/>
      <c r="P98" s="286"/>
      <c r="Q98" s="286"/>
      <c r="R98" s="144"/>
      <c r="S98" s="145"/>
      <c r="T98" s="146"/>
      <c r="U98" s="147" t="s">
        <v>41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143</v>
      </c>
      <c r="AZ98" s="145"/>
      <c r="BA98" s="145"/>
      <c r="BB98" s="145"/>
      <c r="BC98" s="145"/>
      <c r="BD98" s="145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86</v>
      </c>
      <c r="BK98" s="145"/>
      <c r="BL98" s="145"/>
      <c r="BM98" s="145"/>
    </row>
    <row r="99" spans="2:65" s="1" customFormat="1" ht="18" customHeight="1">
      <c r="B99" s="141"/>
      <c r="C99" s="142"/>
      <c r="D99" s="265" t="s">
        <v>146</v>
      </c>
      <c r="E99" s="285"/>
      <c r="F99" s="285"/>
      <c r="G99" s="285"/>
      <c r="H99" s="285"/>
      <c r="I99" s="142"/>
      <c r="J99" s="142"/>
      <c r="K99" s="142"/>
      <c r="L99" s="142"/>
      <c r="M99" s="142"/>
      <c r="N99" s="261"/>
      <c r="O99" s="286"/>
      <c r="P99" s="286"/>
      <c r="Q99" s="286"/>
      <c r="R99" s="144"/>
      <c r="S99" s="145"/>
      <c r="T99" s="146"/>
      <c r="U99" s="147" t="s">
        <v>41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143</v>
      </c>
      <c r="AZ99" s="145"/>
      <c r="BA99" s="145"/>
      <c r="BB99" s="145"/>
      <c r="BC99" s="145"/>
      <c r="BD99" s="145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86</v>
      </c>
      <c r="BK99" s="145"/>
      <c r="BL99" s="145"/>
      <c r="BM99" s="145"/>
    </row>
    <row r="100" spans="2:65" s="1" customFormat="1" ht="18" customHeight="1">
      <c r="B100" s="141"/>
      <c r="C100" s="142"/>
      <c r="D100" s="265" t="s">
        <v>147</v>
      </c>
      <c r="E100" s="285"/>
      <c r="F100" s="285"/>
      <c r="G100" s="285"/>
      <c r="H100" s="285"/>
      <c r="I100" s="142"/>
      <c r="J100" s="142"/>
      <c r="K100" s="142"/>
      <c r="L100" s="142"/>
      <c r="M100" s="142"/>
      <c r="N100" s="261"/>
      <c r="O100" s="286"/>
      <c r="P100" s="286"/>
      <c r="Q100" s="286"/>
      <c r="R100" s="144"/>
      <c r="S100" s="145"/>
      <c r="T100" s="146"/>
      <c r="U100" s="147" t="s">
        <v>41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143</v>
      </c>
      <c r="AZ100" s="145"/>
      <c r="BA100" s="145"/>
      <c r="BB100" s="145"/>
      <c r="BC100" s="145"/>
      <c r="BD100" s="145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86</v>
      </c>
      <c r="BK100" s="145"/>
      <c r="BL100" s="145"/>
      <c r="BM100" s="145"/>
    </row>
    <row r="101" spans="2:65" s="1" customFormat="1" ht="18" customHeight="1">
      <c r="B101" s="141"/>
      <c r="C101" s="142"/>
      <c r="D101" s="143" t="s">
        <v>148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261"/>
      <c r="O101" s="286"/>
      <c r="P101" s="286"/>
      <c r="Q101" s="286"/>
      <c r="R101" s="144"/>
      <c r="S101" s="145"/>
      <c r="T101" s="150"/>
      <c r="U101" s="151" t="s">
        <v>41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149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86</v>
      </c>
      <c r="BK101" s="145"/>
      <c r="BL101" s="145"/>
      <c r="BM101" s="145"/>
    </row>
    <row r="102" spans="2:65" s="1" customForma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65" s="1" customFormat="1" ht="29.25" customHeight="1">
      <c r="B103" s="39"/>
      <c r="C103" s="123" t="s">
        <v>118</v>
      </c>
      <c r="D103" s="124"/>
      <c r="E103" s="124"/>
      <c r="F103" s="124"/>
      <c r="G103" s="124"/>
      <c r="H103" s="124"/>
      <c r="I103" s="124"/>
      <c r="J103" s="124"/>
      <c r="K103" s="124"/>
      <c r="L103" s="262"/>
      <c r="M103" s="262"/>
      <c r="N103" s="262"/>
      <c r="O103" s="262"/>
      <c r="P103" s="262"/>
      <c r="Q103" s="262"/>
      <c r="R103" s="41"/>
    </row>
    <row r="104" spans="2:65" s="1" customFormat="1" ht="6.95" customHeight="1"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</row>
    <row r="108" spans="2:65" s="1" customFormat="1" ht="6.95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</row>
    <row r="109" spans="2:65" s="1" customFormat="1" ht="36.950000000000003" customHeight="1">
      <c r="B109" s="39"/>
      <c r="C109" s="221" t="s">
        <v>150</v>
      </c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41"/>
    </row>
    <row r="110" spans="2:65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65" s="1" customFormat="1" ht="30" customHeight="1">
      <c r="B111" s="39"/>
      <c r="C111" s="34" t="s">
        <v>16</v>
      </c>
      <c r="D111" s="40"/>
      <c r="E111" s="40"/>
      <c r="F111" s="267" t="str">
        <f>F6</f>
        <v>Stará Ľubovňa OÚ, Rekonštrukcia a modernizácia objektu</v>
      </c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40"/>
      <c r="R111" s="41"/>
    </row>
    <row r="112" spans="2:65" ht="30" customHeight="1">
      <c r="B112" s="27"/>
      <c r="C112" s="34" t="s">
        <v>125</v>
      </c>
      <c r="D112" s="30"/>
      <c r="E112" s="30"/>
      <c r="F112" s="267" t="s">
        <v>126</v>
      </c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30"/>
      <c r="R112" s="28"/>
    </row>
    <row r="113" spans="2:65" s="1" customFormat="1" ht="36.950000000000003" customHeight="1">
      <c r="B113" s="39"/>
      <c r="C113" s="73" t="s">
        <v>127</v>
      </c>
      <c r="D113" s="40"/>
      <c r="E113" s="40"/>
      <c r="F113" s="241" t="str">
        <f>F8</f>
        <v>02 - Zateplenie strešného plášťa</v>
      </c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40"/>
      <c r="R113" s="41"/>
    </row>
    <row r="114" spans="2:65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65" s="1" customFormat="1" ht="18" customHeight="1">
      <c r="B115" s="39"/>
      <c r="C115" s="34" t="s">
        <v>20</v>
      </c>
      <c r="D115" s="40"/>
      <c r="E115" s="40"/>
      <c r="F115" s="32" t="str">
        <f>F10</f>
        <v>Stará Ľubovňa</v>
      </c>
      <c r="G115" s="40"/>
      <c r="H115" s="40"/>
      <c r="I115" s="40"/>
      <c r="J115" s="40"/>
      <c r="K115" s="34" t="s">
        <v>22</v>
      </c>
      <c r="L115" s="40"/>
      <c r="M115" s="271" t="str">
        <f>IF(O10="","",O10)</f>
        <v/>
      </c>
      <c r="N115" s="271"/>
      <c r="O115" s="271"/>
      <c r="P115" s="271"/>
      <c r="Q115" s="40"/>
      <c r="R115" s="41"/>
    </row>
    <row r="116" spans="2:65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1" customFormat="1" ht="15">
      <c r="B117" s="39"/>
      <c r="C117" s="34" t="s">
        <v>23</v>
      </c>
      <c r="D117" s="40"/>
      <c r="E117" s="40"/>
      <c r="F117" s="32" t="str">
        <f>E13</f>
        <v>Ministerstvo vnútra Slovenskej republiky</v>
      </c>
      <c r="G117" s="40"/>
      <c r="H117" s="40"/>
      <c r="I117" s="40"/>
      <c r="J117" s="40"/>
      <c r="K117" s="34" t="s">
        <v>29</v>
      </c>
      <c r="L117" s="40"/>
      <c r="M117" s="225" t="str">
        <f>E19</f>
        <v>KApAR, s.r.o., Prešov</v>
      </c>
      <c r="N117" s="225"/>
      <c r="O117" s="225"/>
      <c r="P117" s="225"/>
      <c r="Q117" s="225"/>
      <c r="R117" s="41"/>
    </row>
    <row r="118" spans="2:65" s="1" customFormat="1" ht="14.45" customHeight="1">
      <c r="B118" s="39"/>
      <c r="C118" s="34" t="s">
        <v>27</v>
      </c>
      <c r="D118" s="40"/>
      <c r="E118" s="40"/>
      <c r="F118" s="32" t="str">
        <f>IF(E16="","",E16)</f>
        <v>Výber</v>
      </c>
      <c r="G118" s="40"/>
      <c r="H118" s="40"/>
      <c r="I118" s="40"/>
      <c r="J118" s="40"/>
      <c r="K118" s="34" t="s">
        <v>32</v>
      </c>
      <c r="L118" s="40"/>
      <c r="M118" s="225" t="str">
        <f>E22</f>
        <v xml:space="preserve"> </v>
      </c>
      <c r="N118" s="225"/>
      <c r="O118" s="225"/>
      <c r="P118" s="225"/>
      <c r="Q118" s="225"/>
      <c r="R118" s="41"/>
    </row>
    <row r="119" spans="2:65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5" s="9" customFormat="1" ht="29.25" customHeight="1">
      <c r="B120" s="152"/>
      <c r="C120" s="153" t="s">
        <v>151</v>
      </c>
      <c r="D120" s="154" t="s">
        <v>152</v>
      </c>
      <c r="E120" s="154" t="s">
        <v>56</v>
      </c>
      <c r="F120" s="287" t="s">
        <v>153</v>
      </c>
      <c r="G120" s="287"/>
      <c r="H120" s="287"/>
      <c r="I120" s="287"/>
      <c r="J120" s="154" t="s">
        <v>154</v>
      </c>
      <c r="K120" s="154" t="s">
        <v>155</v>
      </c>
      <c r="L120" s="287" t="s">
        <v>156</v>
      </c>
      <c r="M120" s="287"/>
      <c r="N120" s="287" t="s">
        <v>133</v>
      </c>
      <c r="O120" s="287"/>
      <c r="P120" s="287"/>
      <c r="Q120" s="288"/>
      <c r="R120" s="155"/>
      <c r="T120" s="80" t="s">
        <v>157</v>
      </c>
      <c r="U120" s="81" t="s">
        <v>38</v>
      </c>
      <c r="V120" s="81" t="s">
        <v>158</v>
      </c>
      <c r="W120" s="81" t="s">
        <v>159</v>
      </c>
      <c r="X120" s="81" t="s">
        <v>160</v>
      </c>
      <c r="Y120" s="81" t="s">
        <v>161</v>
      </c>
      <c r="Z120" s="81" t="s">
        <v>162</v>
      </c>
      <c r="AA120" s="82" t="s">
        <v>163</v>
      </c>
    </row>
    <row r="121" spans="2:65" s="1" customFormat="1" ht="29.25" customHeight="1">
      <c r="B121" s="39"/>
      <c r="C121" s="84" t="s">
        <v>130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94"/>
      <c r="O121" s="295"/>
      <c r="P121" s="295"/>
      <c r="Q121" s="295"/>
      <c r="R121" s="41"/>
      <c r="T121" s="83"/>
      <c r="U121" s="55"/>
      <c r="V121" s="55"/>
      <c r="W121" s="156">
        <f>W122+W192</f>
        <v>0</v>
      </c>
      <c r="X121" s="55"/>
      <c r="Y121" s="156">
        <f>Y122+Y192</f>
        <v>6.8461439199999994</v>
      </c>
      <c r="Z121" s="55"/>
      <c r="AA121" s="157">
        <f>AA122+AA192</f>
        <v>0</v>
      </c>
      <c r="AT121" s="23" t="s">
        <v>73</v>
      </c>
      <c r="AU121" s="23" t="s">
        <v>135</v>
      </c>
      <c r="BK121" s="158">
        <f>BK122+BK192</f>
        <v>0</v>
      </c>
    </row>
    <row r="122" spans="2:65" s="10" customFormat="1" ht="37.35" customHeight="1">
      <c r="B122" s="159"/>
      <c r="C122" s="160"/>
      <c r="D122" s="161" t="s">
        <v>447</v>
      </c>
      <c r="E122" s="161"/>
      <c r="F122" s="161"/>
      <c r="G122" s="161"/>
      <c r="H122" s="161"/>
      <c r="I122" s="161"/>
      <c r="J122" s="161"/>
      <c r="K122" s="161"/>
      <c r="L122" s="161"/>
      <c r="M122" s="161"/>
      <c r="N122" s="283"/>
      <c r="O122" s="281"/>
      <c r="P122" s="281"/>
      <c r="Q122" s="281"/>
      <c r="R122" s="162"/>
      <c r="T122" s="163"/>
      <c r="U122" s="160"/>
      <c r="V122" s="160"/>
      <c r="W122" s="164">
        <f>W123+W131</f>
        <v>0</v>
      </c>
      <c r="X122" s="160"/>
      <c r="Y122" s="164">
        <f>Y123+Y131</f>
        <v>6.8461439199999994</v>
      </c>
      <c r="Z122" s="160"/>
      <c r="AA122" s="165">
        <f>AA123+AA131</f>
        <v>0</v>
      </c>
      <c r="AR122" s="166" t="s">
        <v>86</v>
      </c>
      <c r="AT122" s="167" t="s">
        <v>73</v>
      </c>
      <c r="AU122" s="167" t="s">
        <v>74</v>
      </c>
      <c r="AY122" s="166" t="s">
        <v>164</v>
      </c>
      <c r="BK122" s="168">
        <f>BK123+BK131</f>
        <v>0</v>
      </c>
    </row>
    <row r="123" spans="2:65" s="10" customFormat="1" ht="19.899999999999999" customHeight="1">
      <c r="B123" s="159"/>
      <c r="C123" s="160"/>
      <c r="D123" s="169" t="s">
        <v>448</v>
      </c>
      <c r="E123" s="169"/>
      <c r="F123" s="169"/>
      <c r="G123" s="169"/>
      <c r="H123" s="169"/>
      <c r="I123" s="169"/>
      <c r="J123" s="169"/>
      <c r="K123" s="169"/>
      <c r="L123" s="169"/>
      <c r="M123" s="169"/>
      <c r="N123" s="296"/>
      <c r="O123" s="297"/>
      <c r="P123" s="297"/>
      <c r="Q123" s="297"/>
      <c r="R123" s="162"/>
      <c r="T123" s="163"/>
      <c r="U123" s="160"/>
      <c r="V123" s="160"/>
      <c r="W123" s="164">
        <f>SUM(W124:W130)</f>
        <v>0</v>
      </c>
      <c r="X123" s="160"/>
      <c r="Y123" s="164">
        <f>SUM(Y124:Y130)</f>
        <v>0.24947550000000002</v>
      </c>
      <c r="Z123" s="160"/>
      <c r="AA123" s="165">
        <f>SUM(AA124:AA130)</f>
        <v>0</v>
      </c>
      <c r="AR123" s="166" t="s">
        <v>86</v>
      </c>
      <c r="AT123" s="167" t="s">
        <v>73</v>
      </c>
      <c r="AU123" s="167" t="s">
        <v>81</v>
      </c>
      <c r="AY123" s="166" t="s">
        <v>164</v>
      </c>
      <c r="BK123" s="168">
        <f>SUM(BK124:BK130)</f>
        <v>0</v>
      </c>
    </row>
    <row r="124" spans="2:65" s="1" customFormat="1" ht="25.5" customHeight="1">
      <c r="B124" s="141"/>
      <c r="C124" s="170" t="s">
        <v>81</v>
      </c>
      <c r="D124" s="170" t="s">
        <v>165</v>
      </c>
      <c r="E124" s="171" t="s">
        <v>450</v>
      </c>
      <c r="F124" s="289" t="s">
        <v>451</v>
      </c>
      <c r="G124" s="289"/>
      <c r="H124" s="289"/>
      <c r="I124" s="289"/>
      <c r="J124" s="172" t="s">
        <v>168</v>
      </c>
      <c r="K124" s="173">
        <v>433.87</v>
      </c>
      <c r="L124" s="290"/>
      <c r="M124" s="290"/>
      <c r="N124" s="291"/>
      <c r="O124" s="291"/>
      <c r="P124" s="291"/>
      <c r="Q124" s="291"/>
      <c r="R124" s="144"/>
      <c r="T124" s="174" t="s">
        <v>5</v>
      </c>
      <c r="U124" s="48" t="s">
        <v>41</v>
      </c>
      <c r="V124" s="40"/>
      <c r="W124" s="175">
        <f>V124*K124</f>
        <v>0</v>
      </c>
      <c r="X124" s="175">
        <v>0</v>
      </c>
      <c r="Y124" s="175">
        <f>X124*K124</f>
        <v>0</v>
      </c>
      <c r="Z124" s="175">
        <v>0</v>
      </c>
      <c r="AA124" s="176">
        <f>Z124*K124</f>
        <v>0</v>
      </c>
      <c r="AR124" s="23" t="s">
        <v>344</v>
      </c>
      <c r="AT124" s="23" t="s">
        <v>165</v>
      </c>
      <c r="AU124" s="23" t="s">
        <v>86</v>
      </c>
      <c r="AY124" s="23" t="s">
        <v>164</v>
      </c>
      <c r="BE124" s="118">
        <f>IF(U124="základná",N124,0)</f>
        <v>0</v>
      </c>
      <c r="BF124" s="118">
        <f>IF(U124="znížená",N124,0)</f>
        <v>0</v>
      </c>
      <c r="BG124" s="118">
        <f>IF(U124="zákl. prenesená",N124,0)</f>
        <v>0</v>
      </c>
      <c r="BH124" s="118">
        <f>IF(U124="zníž. prenesená",N124,0)</f>
        <v>0</v>
      </c>
      <c r="BI124" s="118">
        <f>IF(U124="nulová",N124,0)</f>
        <v>0</v>
      </c>
      <c r="BJ124" s="23" t="s">
        <v>86</v>
      </c>
      <c r="BK124" s="118">
        <f>ROUND(L124*K124,2)</f>
        <v>0</v>
      </c>
      <c r="BL124" s="23" t="s">
        <v>344</v>
      </c>
      <c r="BM124" s="23" t="s">
        <v>452</v>
      </c>
    </row>
    <row r="125" spans="2:65" s="11" customFormat="1" ht="16.5" customHeight="1">
      <c r="B125" s="177"/>
      <c r="C125" s="178"/>
      <c r="D125" s="178"/>
      <c r="E125" s="179" t="s">
        <v>5</v>
      </c>
      <c r="F125" s="292" t="s">
        <v>453</v>
      </c>
      <c r="G125" s="293"/>
      <c r="H125" s="293"/>
      <c r="I125" s="293"/>
      <c r="J125" s="178"/>
      <c r="K125" s="179" t="s">
        <v>5</v>
      </c>
      <c r="L125" s="178"/>
      <c r="M125" s="178"/>
      <c r="N125" s="178"/>
      <c r="O125" s="178"/>
      <c r="P125" s="178"/>
      <c r="Q125" s="178"/>
      <c r="R125" s="180"/>
      <c r="T125" s="181"/>
      <c r="U125" s="178"/>
      <c r="V125" s="178"/>
      <c r="W125" s="178"/>
      <c r="X125" s="178"/>
      <c r="Y125" s="178"/>
      <c r="Z125" s="178"/>
      <c r="AA125" s="182"/>
      <c r="AT125" s="183" t="s">
        <v>172</v>
      </c>
      <c r="AU125" s="183" t="s">
        <v>86</v>
      </c>
      <c r="AV125" s="11" t="s">
        <v>81</v>
      </c>
      <c r="AW125" s="11" t="s">
        <v>31</v>
      </c>
      <c r="AX125" s="11" t="s">
        <v>74</v>
      </c>
      <c r="AY125" s="183" t="s">
        <v>164</v>
      </c>
    </row>
    <row r="126" spans="2:65" s="12" customFormat="1" ht="16.5" customHeight="1">
      <c r="B126" s="184"/>
      <c r="C126" s="185"/>
      <c r="D126" s="185"/>
      <c r="E126" s="186" t="s">
        <v>5</v>
      </c>
      <c r="F126" s="298" t="s">
        <v>454</v>
      </c>
      <c r="G126" s="299"/>
      <c r="H126" s="299"/>
      <c r="I126" s="299"/>
      <c r="J126" s="185"/>
      <c r="K126" s="187">
        <v>150.06</v>
      </c>
      <c r="L126" s="185"/>
      <c r="M126" s="185"/>
      <c r="N126" s="185"/>
      <c r="O126" s="185"/>
      <c r="P126" s="185"/>
      <c r="Q126" s="185"/>
      <c r="R126" s="188"/>
      <c r="T126" s="189"/>
      <c r="U126" s="185"/>
      <c r="V126" s="185"/>
      <c r="W126" s="185"/>
      <c r="X126" s="185"/>
      <c r="Y126" s="185"/>
      <c r="Z126" s="185"/>
      <c r="AA126" s="190"/>
      <c r="AT126" s="191" t="s">
        <v>172</v>
      </c>
      <c r="AU126" s="191" t="s">
        <v>86</v>
      </c>
      <c r="AV126" s="12" t="s">
        <v>86</v>
      </c>
      <c r="AW126" s="12" t="s">
        <v>31</v>
      </c>
      <c r="AX126" s="12" t="s">
        <v>74</v>
      </c>
      <c r="AY126" s="191" t="s">
        <v>164</v>
      </c>
    </row>
    <row r="127" spans="2:65" s="12" customFormat="1" ht="16.5" customHeight="1">
      <c r="B127" s="184"/>
      <c r="C127" s="185"/>
      <c r="D127" s="185"/>
      <c r="E127" s="186" t="s">
        <v>5</v>
      </c>
      <c r="F127" s="298" t="s">
        <v>455</v>
      </c>
      <c r="G127" s="299"/>
      <c r="H127" s="299"/>
      <c r="I127" s="299"/>
      <c r="J127" s="185"/>
      <c r="K127" s="187">
        <v>283.81</v>
      </c>
      <c r="L127" s="185"/>
      <c r="M127" s="185"/>
      <c r="N127" s="185"/>
      <c r="O127" s="185"/>
      <c r="P127" s="185"/>
      <c r="Q127" s="185"/>
      <c r="R127" s="188"/>
      <c r="T127" s="189"/>
      <c r="U127" s="185"/>
      <c r="V127" s="185"/>
      <c r="W127" s="185"/>
      <c r="X127" s="185"/>
      <c r="Y127" s="185"/>
      <c r="Z127" s="185"/>
      <c r="AA127" s="190"/>
      <c r="AT127" s="191" t="s">
        <v>172</v>
      </c>
      <c r="AU127" s="191" t="s">
        <v>86</v>
      </c>
      <c r="AV127" s="12" t="s">
        <v>86</v>
      </c>
      <c r="AW127" s="12" t="s">
        <v>31</v>
      </c>
      <c r="AX127" s="12" t="s">
        <v>74</v>
      </c>
      <c r="AY127" s="191" t="s">
        <v>164</v>
      </c>
    </row>
    <row r="128" spans="2:65" s="14" customFormat="1" ht="16.5" customHeight="1">
      <c r="B128" s="200"/>
      <c r="C128" s="201"/>
      <c r="D128" s="201"/>
      <c r="E128" s="202" t="s">
        <v>5</v>
      </c>
      <c r="F128" s="304" t="s">
        <v>191</v>
      </c>
      <c r="G128" s="305"/>
      <c r="H128" s="305"/>
      <c r="I128" s="305"/>
      <c r="J128" s="201"/>
      <c r="K128" s="203">
        <v>433.87</v>
      </c>
      <c r="L128" s="201"/>
      <c r="M128" s="201"/>
      <c r="N128" s="201"/>
      <c r="O128" s="201"/>
      <c r="P128" s="201"/>
      <c r="Q128" s="201"/>
      <c r="R128" s="204"/>
      <c r="T128" s="205"/>
      <c r="U128" s="201"/>
      <c r="V128" s="201"/>
      <c r="W128" s="201"/>
      <c r="X128" s="201"/>
      <c r="Y128" s="201"/>
      <c r="Z128" s="201"/>
      <c r="AA128" s="206"/>
      <c r="AT128" s="207" t="s">
        <v>172</v>
      </c>
      <c r="AU128" s="207" t="s">
        <v>86</v>
      </c>
      <c r="AV128" s="14" t="s">
        <v>169</v>
      </c>
      <c r="AW128" s="14" t="s">
        <v>31</v>
      </c>
      <c r="AX128" s="14" t="s">
        <v>81</v>
      </c>
      <c r="AY128" s="207" t="s">
        <v>164</v>
      </c>
    </row>
    <row r="129" spans="2:65" s="1" customFormat="1" ht="16.5" customHeight="1">
      <c r="B129" s="141"/>
      <c r="C129" s="214" t="s">
        <v>86</v>
      </c>
      <c r="D129" s="214" t="s">
        <v>456</v>
      </c>
      <c r="E129" s="215" t="s">
        <v>457</v>
      </c>
      <c r="F129" s="313" t="s">
        <v>458</v>
      </c>
      <c r="G129" s="313"/>
      <c r="H129" s="313"/>
      <c r="I129" s="313"/>
      <c r="J129" s="216" t="s">
        <v>168</v>
      </c>
      <c r="K129" s="217">
        <v>498.95100000000002</v>
      </c>
      <c r="L129" s="314"/>
      <c r="M129" s="314"/>
      <c r="N129" s="315"/>
      <c r="O129" s="291"/>
      <c r="P129" s="291"/>
      <c r="Q129" s="291"/>
      <c r="R129" s="144"/>
      <c r="T129" s="174" t="s">
        <v>5</v>
      </c>
      <c r="U129" s="48" t="s">
        <v>41</v>
      </c>
      <c r="V129" s="40"/>
      <c r="W129" s="175">
        <f>V129*K129</f>
        <v>0</v>
      </c>
      <c r="X129" s="175">
        <v>5.0000000000000001E-4</v>
      </c>
      <c r="Y129" s="175">
        <f>X129*K129</f>
        <v>0.24947550000000002</v>
      </c>
      <c r="Z129" s="175">
        <v>0</v>
      </c>
      <c r="AA129" s="176">
        <f>Z129*K129</f>
        <v>0</v>
      </c>
      <c r="AR129" s="23" t="s">
        <v>459</v>
      </c>
      <c r="AT129" s="23" t="s">
        <v>456</v>
      </c>
      <c r="AU129" s="23" t="s">
        <v>86</v>
      </c>
      <c r="AY129" s="23" t="s">
        <v>164</v>
      </c>
      <c r="BE129" s="118">
        <f>IF(U129="základná",N129,0)</f>
        <v>0</v>
      </c>
      <c r="BF129" s="118">
        <f>IF(U129="znížená",N129,0)</f>
        <v>0</v>
      </c>
      <c r="BG129" s="118">
        <f>IF(U129="zákl. prenesená",N129,0)</f>
        <v>0</v>
      </c>
      <c r="BH129" s="118">
        <f>IF(U129="zníž. prenesená",N129,0)</f>
        <v>0</v>
      </c>
      <c r="BI129" s="118">
        <f>IF(U129="nulová",N129,0)</f>
        <v>0</v>
      </c>
      <c r="BJ129" s="23" t="s">
        <v>86</v>
      </c>
      <c r="BK129" s="118">
        <f>ROUND(L129*K129,2)</f>
        <v>0</v>
      </c>
      <c r="BL129" s="23" t="s">
        <v>344</v>
      </c>
      <c r="BM129" s="23" t="s">
        <v>460</v>
      </c>
    </row>
    <row r="130" spans="2:65" s="1" customFormat="1" ht="25.5" customHeight="1">
      <c r="B130" s="141"/>
      <c r="C130" s="170" t="s">
        <v>179</v>
      </c>
      <c r="D130" s="170" t="s">
        <v>165</v>
      </c>
      <c r="E130" s="171" t="s">
        <v>461</v>
      </c>
      <c r="F130" s="289" t="s">
        <v>462</v>
      </c>
      <c r="G130" s="289"/>
      <c r="H130" s="289"/>
      <c r="I130" s="289"/>
      <c r="J130" s="172" t="s">
        <v>463</v>
      </c>
      <c r="K130" s="212">
        <v>0</v>
      </c>
      <c r="L130" s="290"/>
      <c r="M130" s="290"/>
      <c r="N130" s="291"/>
      <c r="O130" s="291"/>
      <c r="P130" s="291"/>
      <c r="Q130" s="291"/>
      <c r="R130" s="144"/>
      <c r="T130" s="174" t="s">
        <v>5</v>
      </c>
      <c r="U130" s="48" t="s">
        <v>41</v>
      </c>
      <c r="V130" s="40"/>
      <c r="W130" s="175">
        <f>V130*K130</f>
        <v>0</v>
      </c>
      <c r="X130" s="175">
        <v>0</v>
      </c>
      <c r="Y130" s="175">
        <f>X130*K130</f>
        <v>0</v>
      </c>
      <c r="Z130" s="175">
        <v>0</v>
      </c>
      <c r="AA130" s="176">
        <f>Z130*K130</f>
        <v>0</v>
      </c>
      <c r="AR130" s="23" t="s">
        <v>344</v>
      </c>
      <c r="AT130" s="23" t="s">
        <v>165</v>
      </c>
      <c r="AU130" s="23" t="s">
        <v>86</v>
      </c>
      <c r="AY130" s="23" t="s">
        <v>164</v>
      </c>
      <c r="BE130" s="118">
        <f>IF(U130="základná",N130,0)</f>
        <v>0</v>
      </c>
      <c r="BF130" s="118">
        <f>IF(U130="znížená",N130,0)</f>
        <v>0</v>
      </c>
      <c r="BG130" s="118">
        <f>IF(U130="zákl. prenesená",N130,0)</f>
        <v>0</v>
      </c>
      <c r="BH130" s="118">
        <f>IF(U130="zníž. prenesená",N130,0)</f>
        <v>0</v>
      </c>
      <c r="BI130" s="118">
        <f>IF(U130="nulová",N130,0)</f>
        <v>0</v>
      </c>
      <c r="BJ130" s="23" t="s">
        <v>86</v>
      </c>
      <c r="BK130" s="118">
        <f>ROUND(L130*K130,2)</f>
        <v>0</v>
      </c>
      <c r="BL130" s="23" t="s">
        <v>344</v>
      </c>
      <c r="BM130" s="23" t="s">
        <v>464</v>
      </c>
    </row>
    <row r="131" spans="2:65" s="10" customFormat="1" ht="29.85" customHeight="1">
      <c r="B131" s="159"/>
      <c r="C131" s="160"/>
      <c r="D131" s="169" t="s">
        <v>449</v>
      </c>
      <c r="E131" s="169"/>
      <c r="F131" s="169"/>
      <c r="G131" s="169"/>
      <c r="H131" s="169"/>
      <c r="I131" s="169"/>
      <c r="J131" s="169"/>
      <c r="K131" s="169"/>
      <c r="L131" s="169"/>
      <c r="M131" s="169"/>
      <c r="N131" s="316"/>
      <c r="O131" s="317"/>
      <c r="P131" s="317"/>
      <c r="Q131" s="317"/>
      <c r="R131" s="162"/>
      <c r="T131" s="163"/>
      <c r="U131" s="160"/>
      <c r="V131" s="160"/>
      <c r="W131" s="164">
        <f>SUM(W132:W191)</f>
        <v>0</v>
      </c>
      <c r="X131" s="160"/>
      <c r="Y131" s="164">
        <f>SUM(Y132:Y191)</f>
        <v>6.5966684199999994</v>
      </c>
      <c r="Z131" s="160"/>
      <c r="AA131" s="165">
        <f>SUM(AA132:AA191)</f>
        <v>0</v>
      </c>
      <c r="AR131" s="166" t="s">
        <v>86</v>
      </c>
      <c r="AT131" s="167" t="s">
        <v>73</v>
      </c>
      <c r="AU131" s="167" t="s">
        <v>81</v>
      </c>
      <c r="AY131" s="166" t="s">
        <v>164</v>
      </c>
      <c r="BK131" s="168">
        <f>SUM(BK132:BK191)</f>
        <v>0</v>
      </c>
    </row>
    <row r="132" spans="2:65" s="1" customFormat="1" ht="16.5" customHeight="1">
      <c r="B132" s="141"/>
      <c r="C132" s="170" t="s">
        <v>169</v>
      </c>
      <c r="D132" s="170" t="s">
        <v>165</v>
      </c>
      <c r="E132" s="171" t="s">
        <v>465</v>
      </c>
      <c r="F132" s="289" t="s">
        <v>466</v>
      </c>
      <c r="G132" s="289"/>
      <c r="H132" s="289"/>
      <c r="I132" s="289"/>
      <c r="J132" s="172" t="s">
        <v>168</v>
      </c>
      <c r="K132" s="173">
        <v>849.26700000000005</v>
      </c>
      <c r="L132" s="290"/>
      <c r="M132" s="290"/>
      <c r="N132" s="291"/>
      <c r="O132" s="291"/>
      <c r="P132" s="291"/>
      <c r="Q132" s="291"/>
      <c r="R132" s="144"/>
      <c r="T132" s="174" t="s">
        <v>5</v>
      </c>
      <c r="U132" s="48" t="s">
        <v>41</v>
      </c>
      <c r="V132" s="40"/>
      <c r="W132" s="175">
        <f>V132*K132</f>
        <v>0</v>
      </c>
      <c r="X132" s="175">
        <v>0</v>
      </c>
      <c r="Y132" s="175">
        <f>X132*K132</f>
        <v>0</v>
      </c>
      <c r="Z132" s="175">
        <v>0</v>
      </c>
      <c r="AA132" s="176">
        <f>Z132*K132</f>
        <v>0</v>
      </c>
      <c r="AR132" s="23" t="s">
        <v>344</v>
      </c>
      <c r="AT132" s="23" t="s">
        <v>165</v>
      </c>
      <c r="AU132" s="23" t="s">
        <v>86</v>
      </c>
      <c r="AY132" s="23" t="s">
        <v>164</v>
      </c>
      <c r="BE132" s="118">
        <f>IF(U132="základná",N132,0)</f>
        <v>0</v>
      </c>
      <c r="BF132" s="118">
        <f>IF(U132="znížená",N132,0)</f>
        <v>0</v>
      </c>
      <c r="BG132" s="118">
        <f>IF(U132="zákl. prenesená",N132,0)</f>
        <v>0</v>
      </c>
      <c r="BH132" s="118">
        <f>IF(U132="zníž. prenesená",N132,0)</f>
        <v>0</v>
      </c>
      <c r="BI132" s="118">
        <f>IF(U132="nulová",N132,0)</f>
        <v>0</v>
      </c>
      <c r="BJ132" s="23" t="s">
        <v>86</v>
      </c>
      <c r="BK132" s="118">
        <f>ROUND(L132*K132,2)</f>
        <v>0</v>
      </c>
      <c r="BL132" s="23" t="s">
        <v>344</v>
      </c>
      <c r="BM132" s="23" t="s">
        <v>467</v>
      </c>
    </row>
    <row r="133" spans="2:65" s="12" customFormat="1" ht="16.5" customHeight="1">
      <c r="B133" s="184"/>
      <c r="C133" s="185"/>
      <c r="D133" s="185"/>
      <c r="E133" s="186" t="s">
        <v>5</v>
      </c>
      <c r="F133" s="306" t="s">
        <v>468</v>
      </c>
      <c r="G133" s="307"/>
      <c r="H133" s="307"/>
      <c r="I133" s="307"/>
      <c r="J133" s="185"/>
      <c r="K133" s="187">
        <v>204.82400000000001</v>
      </c>
      <c r="L133" s="185"/>
      <c r="M133" s="185"/>
      <c r="N133" s="185"/>
      <c r="O133" s="185"/>
      <c r="P133" s="185"/>
      <c r="Q133" s="185"/>
      <c r="R133" s="188"/>
      <c r="T133" s="189"/>
      <c r="U133" s="185"/>
      <c r="V133" s="185"/>
      <c r="W133" s="185"/>
      <c r="X133" s="185"/>
      <c r="Y133" s="185"/>
      <c r="Z133" s="185"/>
      <c r="AA133" s="190"/>
      <c r="AT133" s="191" t="s">
        <v>172</v>
      </c>
      <c r="AU133" s="191" t="s">
        <v>86</v>
      </c>
      <c r="AV133" s="12" t="s">
        <v>86</v>
      </c>
      <c r="AW133" s="12" t="s">
        <v>31</v>
      </c>
      <c r="AX133" s="12" t="s">
        <v>74</v>
      </c>
      <c r="AY133" s="191" t="s">
        <v>164</v>
      </c>
    </row>
    <row r="134" spans="2:65" s="12" customFormat="1" ht="16.5" customHeight="1">
      <c r="B134" s="184"/>
      <c r="C134" s="185"/>
      <c r="D134" s="185"/>
      <c r="E134" s="186" t="s">
        <v>5</v>
      </c>
      <c r="F134" s="298" t="s">
        <v>469</v>
      </c>
      <c r="G134" s="299"/>
      <c r="H134" s="299"/>
      <c r="I134" s="299"/>
      <c r="J134" s="185"/>
      <c r="K134" s="187">
        <v>433.87</v>
      </c>
      <c r="L134" s="185"/>
      <c r="M134" s="185"/>
      <c r="N134" s="185"/>
      <c r="O134" s="185"/>
      <c r="P134" s="185"/>
      <c r="Q134" s="185"/>
      <c r="R134" s="188"/>
      <c r="T134" s="189"/>
      <c r="U134" s="185"/>
      <c r="V134" s="185"/>
      <c r="W134" s="185"/>
      <c r="X134" s="185"/>
      <c r="Y134" s="185"/>
      <c r="Z134" s="185"/>
      <c r="AA134" s="190"/>
      <c r="AT134" s="191" t="s">
        <v>172</v>
      </c>
      <c r="AU134" s="191" t="s">
        <v>86</v>
      </c>
      <c r="AV134" s="12" t="s">
        <v>86</v>
      </c>
      <c r="AW134" s="12" t="s">
        <v>31</v>
      </c>
      <c r="AX134" s="12" t="s">
        <v>74</v>
      </c>
      <c r="AY134" s="191" t="s">
        <v>164</v>
      </c>
    </row>
    <row r="135" spans="2:65" s="12" customFormat="1" ht="16.5" customHeight="1">
      <c r="B135" s="184"/>
      <c r="C135" s="185"/>
      <c r="D135" s="185"/>
      <c r="E135" s="186" t="s">
        <v>5</v>
      </c>
      <c r="F135" s="298" t="s">
        <v>470</v>
      </c>
      <c r="G135" s="299"/>
      <c r="H135" s="299"/>
      <c r="I135" s="299"/>
      <c r="J135" s="185"/>
      <c r="K135" s="187">
        <v>132.46</v>
      </c>
      <c r="L135" s="185"/>
      <c r="M135" s="185"/>
      <c r="N135" s="185"/>
      <c r="O135" s="185"/>
      <c r="P135" s="185"/>
      <c r="Q135" s="185"/>
      <c r="R135" s="188"/>
      <c r="T135" s="189"/>
      <c r="U135" s="185"/>
      <c r="V135" s="185"/>
      <c r="W135" s="185"/>
      <c r="X135" s="185"/>
      <c r="Y135" s="185"/>
      <c r="Z135" s="185"/>
      <c r="AA135" s="190"/>
      <c r="AT135" s="191" t="s">
        <v>172</v>
      </c>
      <c r="AU135" s="191" t="s">
        <v>86</v>
      </c>
      <c r="AV135" s="12" t="s">
        <v>86</v>
      </c>
      <c r="AW135" s="12" t="s">
        <v>31</v>
      </c>
      <c r="AX135" s="12" t="s">
        <v>74</v>
      </c>
      <c r="AY135" s="191" t="s">
        <v>164</v>
      </c>
    </row>
    <row r="136" spans="2:65" s="12" customFormat="1" ht="16.5" customHeight="1">
      <c r="B136" s="184"/>
      <c r="C136" s="185"/>
      <c r="D136" s="185"/>
      <c r="E136" s="186" t="s">
        <v>5</v>
      </c>
      <c r="F136" s="298" t="s">
        <v>471</v>
      </c>
      <c r="G136" s="299"/>
      <c r="H136" s="299"/>
      <c r="I136" s="299"/>
      <c r="J136" s="185"/>
      <c r="K136" s="187">
        <v>78.113</v>
      </c>
      <c r="L136" s="185"/>
      <c r="M136" s="185"/>
      <c r="N136" s="185"/>
      <c r="O136" s="185"/>
      <c r="P136" s="185"/>
      <c r="Q136" s="185"/>
      <c r="R136" s="188"/>
      <c r="T136" s="189"/>
      <c r="U136" s="185"/>
      <c r="V136" s="185"/>
      <c r="W136" s="185"/>
      <c r="X136" s="185"/>
      <c r="Y136" s="185"/>
      <c r="Z136" s="185"/>
      <c r="AA136" s="190"/>
      <c r="AT136" s="191" t="s">
        <v>172</v>
      </c>
      <c r="AU136" s="191" t="s">
        <v>86</v>
      </c>
      <c r="AV136" s="12" t="s">
        <v>86</v>
      </c>
      <c r="AW136" s="12" t="s">
        <v>31</v>
      </c>
      <c r="AX136" s="12" t="s">
        <v>74</v>
      </c>
      <c r="AY136" s="191" t="s">
        <v>164</v>
      </c>
    </row>
    <row r="137" spans="2:65" s="14" customFormat="1" ht="16.5" customHeight="1">
      <c r="B137" s="200"/>
      <c r="C137" s="201"/>
      <c r="D137" s="201"/>
      <c r="E137" s="202" t="s">
        <v>5</v>
      </c>
      <c r="F137" s="304" t="s">
        <v>191</v>
      </c>
      <c r="G137" s="305"/>
      <c r="H137" s="305"/>
      <c r="I137" s="305"/>
      <c r="J137" s="201"/>
      <c r="K137" s="203">
        <v>849.26700000000005</v>
      </c>
      <c r="L137" s="201"/>
      <c r="M137" s="201"/>
      <c r="N137" s="201"/>
      <c r="O137" s="201"/>
      <c r="P137" s="201"/>
      <c r="Q137" s="201"/>
      <c r="R137" s="204"/>
      <c r="T137" s="205"/>
      <c r="U137" s="201"/>
      <c r="V137" s="201"/>
      <c r="W137" s="201"/>
      <c r="X137" s="201"/>
      <c r="Y137" s="201"/>
      <c r="Z137" s="201"/>
      <c r="AA137" s="206"/>
      <c r="AT137" s="207" t="s">
        <v>172</v>
      </c>
      <c r="AU137" s="207" t="s">
        <v>86</v>
      </c>
      <c r="AV137" s="14" t="s">
        <v>169</v>
      </c>
      <c r="AW137" s="14" t="s">
        <v>31</v>
      </c>
      <c r="AX137" s="14" t="s">
        <v>81</v>
      </c>
      <c r="AY137" s="207" t="s">
        <v>164</v>
      </c>
    </row>
    <row r="138" spans="2:65" s="1" customFormat="1" ht="16.5" customHeight="1">
      <c r="B138" s="141"/>
      <c r="C138" s="214" t="s">
        <v>211</v>
      </c>
      <c r="D138" s="214" t="s">
        <v>456</v>
      </c>
      <c r="E138" s="215" t="s">
        <v>472</v>
      </c>
      <c r="F138" s="313" t="s">
        <v>473</v>
      </c>
      <c r="G138" s="313"/>
      <c r="H138" s="313"/>
      <c r="I138" s="313"/>
      <c r="J138" s="216" t="s">
        <v>168</v>
      </c>
      <c r="K138" s="217">
        <v>976.65700000000004</v>
      </c>
      <c r="L138" s="314"/>
      <c r="M138" s="314"/>
      <c r="N138" s="315"/>
      <c r="O138" s="291"/>
      <c r="P138" s="291"/>
      <c r="Q138" s="291"/>
      <c r="R138" s="144"/>
      <c r="T138" s="174" t="s">
        <v>5</v>
      </c>
      <c r="U138" s="48" t="s">
        <v>41</v>
      </c>
      <c r="V138" s="40"/>
      <c r="W138" s="175">
        <f>V138*K138</f>
        <v>0</v>
      </c>
      <c r="X138" s="175">
        <v>2.5999999999999998E-4</v>
      </c>
      <c r="Y138" s="175">
        <f>X138*K138</f>
        <v>0.25393082</v>
      </c>
      <c r="Z138" s="175">
        <v>0</v>
      </c>
      <c r="AA138" s="176">
        <f>Z138*K138</f>
        <v>0</v>
      </c>
      <c r="AR138" s="23" t="s">
        <v>459</v>
      </c>
      <c r="AT138" s="23" t="s">
        <v>456</v>
      </c>
      <c r="AU138" s="23" t="s">
        <v>86</v>
      </c>
      <c r="AY138" s="23" t="s">
        <v>164</v>
      </c>
      <c r="BE138" s="118">
        <f>IF(U138="základná",N138,0)</f>
        <v>0</v>
      </c>
      <c r="BF138" s="118">
        <f>IF(U138="znížená",N138,0)</f>
        <v>0</v>
      </c>
      <c r="BG138" s="118">
        <f>IF(U138="zákl. prenesená",N138,0)</f>
        <v>0</v>
      </c>
      <c r="BH138" s="118">
        <f>IF(U138="zníž. prenesená",N138,0)</f>
        <v>0</v>
      </c>
      <c r="BI138" s="118">
        <f>IF(U138="nulová",N138,0)</f>
        <v>0</v>
      </c>
      <c r="BJ138" s="23" t="s">
        <v>86</v>
      </c>
      <c r="BK138" s="118">
        <f>ROUND(L138*K138,2)</f>
        <v>0</v>
      </c>
      <c r="BL138" s="23" t="s">
        <v>344</v>
      </c>
      <c r="BM138" s="23" t="s">
        <v>474</v>
      </c>
    </row>
    <row r="139" spans="2:65" s="12" customFormat="1" ht="16.5" customHeight="1">
      <c r="B139" s="184"/>
      <c r="C139" s="185"/>
      <c r="D139" s="185"/>
      <c r="E139" s="186" t="s">
        <v>5</v>
      </c>
      <c r="F139" s="306" t="s">
        <v>475</v>
      </c>
      <c r="G139" s="307"/>
      <c r="H139" s="307"/>
      <c r="I139" s="307"/>
      <c r="J139" s="185"/>
      <c r="K139" s="187">
        <v>976.65700000000004</v>
      </c>
      <c r="L139" s="185"/>
      <c r="M139" s="185"/>
      <c r="N139" s="185"/>
      <c r="O139" s="185"/>
      <c r="P139" s="185"/>
      <c r="Q139" s="185"/>
      <c r="R139" s="188"/>
      <c r="T139" s="189"/>
      <c r="U139" s="185"/>
      <c r="V139" s="185"/>
      <c r="W139" s="185"/>
      <c r="X139" s="185"/>
      <c r="Y139" s="185"/>
      <c r="Z139" s="185"/>
      <c r="AA139" s="190"/>
      <c r="AT139" s="191" t="s">
        <v>172</v>
      </c>
      <c r="AU139" s="191" t="s">
        <v>86</v>
      </c>
      <c r="AV139" s="12" t="s">
        <v>86</v>
      </c>
      <c r="AW139" s="12" t="s">
        <v>31</v>
      </c>
      <c r="AX139" s="12" t="s">
        <v>74</v>
      </c>
      <c r="AY139" s="191" t="s">
        <v>164</v>
      </c>
    </row>
    <row r="140" spans="2:65" s="14" customFormat="1" ht="16.5" customHeight="1">
      <c r="B140" s="200"/>
      <c r="C140" s="201"/>
      <c r="D140" s="201"/>
      <c r="E140" s="202" t="s">
        <v>5</v>
      </c>
      <c r="F140" s="304" t="s">
        <v>191</v>
      </c>
      <c r="G140" s="305"/>
      <c r="H140" s="305"/>
      <c r="I140" s="305"/>
      <c r="J140" s="201"/>
      <c r="K140" s="203">
        <v>976.65700000000004</v>
      </c>
      <c r="L140" s="201"/>
      <c r="M140" s="201"/>
      <c r="N140" s="201"/>
      <c r="O140" s="201"/>
      <c r="P140" s="201"/>
      <c r="Q140" s="201"/>
      <c r="R140" s="204"/>
      <c r="T140" s="205"/>
      <c r="U140" s="201"/>
      <c r="V140" s="201"/>
      <c r="W140" s="201"/>
      <c r="X140" s="201"/>
      <c r="Y140" s="201"/>
      <c r="Z140" s="201"/>
      <c r="AA140" s="206"/>
      <c r="AT140" s="207" t="s">
        <v>172</v>
      </c>
      <c r="AU140" s="207" t="s">
        <v>86</v>
      </c>
      <c r="AV140" s="14" t="s">
        <v>169</v>
      </c>
      <c r="AW140" s="14" t="s">
        <v>31</v>
      </c>
      <c r="AX140" s="14" t="s">
        <v>81</v>
      </c>
      <c r="AY140" s="207" t="s">
        <v>164</v>
      </c>
    </row>
    <row r="141" spans="2:65" s="1" customFormat="1" ht="25.5" customHeight="1">
      <c r="B141" s="141"/>
      <c r="C141" s="170" t="s">
        <v>217</v>
      </c>
      <c r="D141" s="170" t="s">
        <v>165</v>
      </c>
      <c r="E141" s="171" t="s">
        <v>476</v>
      </c>
      <c r="F141" s="289" t="s">
        <v>477</v>
      </c>
      <c r="G141" s="289"/>
      <c r="H141" s="289"/>
      <c r="I141" s="289"/>
      <c r="J141" s="172" t="s">
        <v>168</v>
      </c>
      <c r="K141" s="173">
        <v>134.46</v>
      </c>
      <c r="L141" s="290"/>
      <c r="M141" s="290"/>
      <c r="N141" s="291"/>
      <c r="O141" s="291"/>
      <c r="P141" s="291"/>
      <c r="Q141" s="291"/>
      <c r="R141" s="144"/>
      <c r="T141" s="174" t="s">
        <v>5</v>
      </c>
      <c r="U141" s="48" t="s">
        <v>41</v>
      </c>
      <c r="V141" s="40"/>
      <c r="W141" s="175">
        <f>V141*K141</f>
        <v>0</v>
      </c>
      <c r="X141" s="175">
        <v>0</v>
      </c>
      <c r="Y141" s="175">
        <f>X141*K141</f>
        <v>0</v>
      </c>
      <c r="Z141" s="175">
        <v>0</v>
      </c>
      <c r="AA141" s="176">
        <f>Z141*K141</f>
        <v>0</v>
      </c>
      <c r="AR141" s="23" t="s">
        <v>344</v>
      </c>
      <c r="AT141" s="23" t="s">
        <v>165</v>
      </c>
      <c r="AU141" s="23" t="s">
        <v>86</v>
      </c>
      <c r="AY141" s="23" t="s">
        <v>164</v>
      </c>
      <c r="BE141" s="118">
        <f>IF(U141="základná",N141,0)</f>
        <v>0</v>
      </c>
      <c r="BF141" s="118">
        <f>IF(U141="znížená",N141,0)</f>
        <v>0</v>
      </c>
      <c r="BG141" s="118">
        <f>IF(U141="zákl. prenesená",N141,0)</f>
        <v>0</v>
      </c>
      <c r="BH141" s="118">
        <f>IF(U141="zníž. prenesená",N141,0)</f>
        <v>0</v>
      </c>
      <c r="BI141" s="118">
        <f>IF(U141="nulová",N141,0)</f>
        <v>0</v>
      </c>
      <c r="BJ141" s="23" t="s">
        <v>86</v>
      </c>
      <c r="BK141" s="118">
        <f>ROUND(L141*K141,2)</f>
        <v>0</v>
      </c>
      <c r="BL141" s="23" t="s">
        <v>344</v>
      </c>
      <c r="BM141" s="23" t="s">
        <v>478</v>
      </c>
    </row>
    <row r="142" spans="2:65" s="11" customFormat="1" ht="16.5" customHeight="1">
      <c r="B142" s="177"/>
      <c r="C142" s="178"/>
      <c r="D142" s="178"/>
      <c r="E142" s="179" t="s">
        <v>5</v>
      </c>
      <c r="F142" s="292" t="s">
        <v>479</v>
      </c>
      <c r="G142" s="293"/>
      <c r="H142" s="293"/>
      <c r="I142" s="293"/>
      <c r="J142" s="178"/>
      <c r="K142" s="179" t="s">
        <v>5</v>
      </c>
      <c r="L142" s="178"/>
      <c r="M142" s="178"/>
      <c r="N142" s="178"/>
      <c r="O142" s="178"/>
      <c r="P142" s="178"/>
      <c r="Q142" s="178"/>
      <c r="R142" s="180"/>
      <c r="T142" s="181"/>
      <c r="U142" s="178"/>
      <c r="V142" s="178"/>
      <c r="W142" s="178"/>
      <c r="X142" s="178"/>
      <c r="Y142" s="178"/>
      <c r="Z142" s="178"/>
      <c r="AA142" s="182"/>
      <c r="AT142" s="183" t="s">
        <v>172</v>
      </c>
      <c r="AU142" s="183" t="s">
        <v>86</v>
      </c>
      <c r="AV142" s="11" t="s">
        <v>81</v>
      </c>
      <c r="AW142" s="11" t="s">
        <v>31</v>
      </c>
      <c r="AX142" s="11" t="s">
        <v>74</v>
      </c>
      <c r="AY142" s="183" t="s">
        <v>164</v>
      </c>
    </row>
    <row r="143" spans="2:65" s="12" customFormat="1" ht="16.5" customHeight="1">
      <c r="B143" s="184"/>
      <c r="C143" s="185"/>
      <c r="D143" s="185"/>
      <c r="E143" s="186" t="s">
        <v>5</v>
      </c>
      <c r="F143" s="298" t="s">
        <v>480</v>
      </c>
      <c r="G143" s="299"/>
      <c r="H143" s="299"/>
      <c r="I143" s="299"/>
      <c r="J143" s="185"/>
      <c r="K143" s="187">
        <v>134.46</v>
      </c>
      <c r="L143" s="185"/>
      <c r="M143" s="185"/>
      <c r="N143" s="185"/>
      <c r="O143" s="185"/>
      <c r="P143" s="185"/>
      <c r="Q143" s="185"/>
      <c r="R143" s="188"/>
      <c r="T143" s="189"/>
      <c r="U143" s="185"/>
      <c r="V143" s="185"/>
      <c r="W143" s="185"/>
      <c r="X143" s="185"/>
      <c r="Y143" s="185"/>
      <c r="Z143" s="185"/>
      <c r="AA143" s="190"/>
      <c r="AT143" s="191" t="s">
        <v>172</v>
      </c>
      <c r="AU143" s="191" t="s">
        <v>86</v>
      </c>
      <c r="AV143" s="12" t="s">
        <v>86</v>
      </c>
      <c r="AW143" s="12" t="s">
        <v>31</v>
      </c>
      <c r="AX143" s="12" t="s">
        <v>74</v>
      </c>
      <c r="AY143" s="191" t="s">
        <v>164</v>
      </c>
    </row>
    <row r="144" spans="2:65" s="14" customFormat="1" ht="16.5" customHeight="1">
      <c r="B144" s="200"/>
      <c r="C144" s="201"/>
      <c r="D144" s="201"/>
      <c r="E144" s="202" t="s">
        <v>5</v>
      </c>
      <c r="F144" s="304" t="s">
        <v>191</v>
      </c>
      <c r="G144" s="305"/>
      <c r="H144" s="305"/>
      <c r="I144" s="305"/>
      <c r="J144" s="201"/>
      <c r="K144" s="203">
        <v>134.46</v>
      </c>
      <c r="L144" s="201"/>
      <c r="M144" s="201"/>
      <c r="N144" s="201"/>
      <c r="O144" s="201"/>
      <c r="P144" s="201"/>
      <c r="Q144" s="201"/>
      <c r="R144" s="204"/>
      <c r="T144" s="205"/>
      <c r="U144" s="201"/>
      <c r="V144" s="201"/>
      <c r="W144" s="201"/>
      <c r="X144" s="201"/>
      <c r="Y144" s="201"/>
      <c r="Z144" s="201"/>
      <c r="AA144" s="206"/>
      <c r="AT144" s="207" t="s">
        <v>172</v>
      </c>
      <c r="AU144" s="207" t="s">
        <v>86</v>
      </c>
      <c r="AV144" s="14" t="s">
        <v>169</v>
      </c>
      <c r="AW144" s="14" t="s">
        <v>31</v>
      </c>
      <c r="AX144" s="14" t="s">
        <v>81</v>
      </c>
      <c r="AY144" s="207" t="s">
        <v>164</v>
      </c>
    </row>
    <row r="145" spans="2:65" s="1" customFormat="1" ht="25.5" customHeight="1">
      <c r="B145" s="141"/>
      <c r="C145" s="214" t="s">
        <v>227</v>
      </c>
      <c r="D145" s="214" t="s">
        <v>456</v>
      </c>
      <c r="E145" s="215" t="s">
        <v>481</v>
      </c>
      <c r="F145" s="313" t="s">
        <v>482</v>
      </c>
      <c r="G145" s="313"/>
      <c r="H145" s="313"/>
      <c r="I145" s="313"/>
      <c r="J145" s="216" t="s">
        <v>168</v>
      </c>
      <c r="K145" s="217">
        <v>141.18299999999999</v>
      </c>
      <c r="L145" s="314"/>
      <c r="M145" s="314"/>
      <c r="N145" s="315"/>
      <c r="O145" s="291"/>
      <c r="P145" s="291"/>
      <c r="Q145" s="291"/>
      <c r="R145" s="144"/>
      <c r="T145" s="174" t="s">
        <v>5</v>
      </c>
      <c r="U145" s="48" t="s">
        <v>41</v>
      </c>
      <c r="V145" s="40"/>
      <c r="W145" s="175">
        <f>V145*K145</f>
        <v>0</v>
      </c>
      <c r="X145" s="175">
        <v>6.0000000000000001E-3</v>
      </c>
      <c r="Y145" s="175">
        <f>X145*K145</f>
        <v>0.84709800000000002</v>
      </c>
      <c r="Z145" s="175">
        <v>0</v>
      </c>
      <c r="AA145" s="176">
        <f>Z145*K145</f>
        <v>0</v>
      </c>
      <c r="AR145" s="23" t="s">
        <v>459</v>
      </c>
      <c r="AT145" s="23" t="s">
        <v>456</v>
      </c>
      <c r="AU145" s="23" t="s">
        <v>86</v>
      </c>
      <c r="AY145" s="23" t="s">
        <v>164</v>
      </c>
      <c r="BE145" s="118">
        <f>IF(U145="základná",N145,0)</f>
        <v>0</v>
      </c>
      <c r="BF145" s="118">
        <f>IF(U145="znížená",N145,0)</f>
        <v>0</v>
      </c>
      <c r="BG145" s="118">
        <f>IF(U145="zákl. prenesená",N145,0)</f>
        <v>0</v>
      </c>
      <c r="BH145" s="118">
        <f>IF(U145="zníž. prenesená",N145,0)</f>
        <v>0</v>
      </c>
      <c r="BI145" s="118">
        <f>IF(U145="nulová",N145,0)</f>
        <v>0</v>
      </c>
      <c r="BJ145" s="23" t="s">
        <v>86</v>
      </c>
      <c r="BK145" s="118">
        <f>ROUND(L145*K145,2)</f>
        <v>0</v>
      </c>
      <c r="BL145" s="23" t="s">
        <v>344</v>
      </c>
      <c r="BM145" s="23" t="s">
        <v>483</v>
      </c>
    </row>
    <row r="146" spans="2:65" s="1" customFormat="1" ht="25.5" customHeight="1">
      <c r="B146" s="141"/>
      <c r="C146" s="170" t="s">
        <v>231</v>
      </c>
      <c r="D146" s="170" t="s">
        <v>165</v>
      </c>
      <c r="E146" s="171" t="s">
        <v>476</v>
      </c>
      <c r="F146" s="289" t="s">
        <v>477</v>
      </c>
      <c r="G146" s="289"/>
      <c r="H146" s="289"/>
      <c r="I146" s="289"/>
      <c r="J146" s="172" t="s">
        <v>168</v>
      </c>
      <c r="K146" s="173">
        <v>18</v>
      </c>
      <c r="L146" s="290"/>
      <c r="M146" s="290"/>
      <c r="N146" s="291"/>
      <c r="O146" s="291"/>
      <c r="P146" s="291"/>
      <c r="Q146" s="291"/>
      <c r="R146" s="144"/>
      <c r="T146" s="174" t="s">
        <v>5</v>
      </c>
      <c r="U146" s="48" t="s">
        <v>41</v>
      </c>
      <c r="V146" s="40"/>
      <c r="W146" s="175">
        <f>V146*K146</f>
        <v>0</v>
      </c>
      <c r="X146" s="175">
        <v>0</v>
      </c>
      <c r="Y146" s="175">
        <f>X146*K146</f>
        <v>0</v>
      </c>
      <c r="Z146" s="175">
        <v>0</v>
      </c>
      <c r="AA146" s="176">
        <f>Z146*K146</f>
        <v>0</v>
      </c>
      <c r="AR146" s="23" t="s">
        <v>344</v>
      </c>
      <c r="AT146" s="23" t="s">
        <v>165</v>
      </c>
      <c r="AU146" s="23" t="s">
        <v>86</v>
      </c>
      <c r="AY146" s="23" t="s">
        <v>164</v>
      </c>
      <c r="BE146" s="118">
        <f>IF(U146="základná",N146,0)</f>
        <v>0</v>
      </c>
      <c r="BF146" s="118">
        <f>IF(U146="znížená",N146,0)</f>
        <v>0</v>
      </c>
      <c r="BG146" s="118">
        <f>IF(U146="zákl. prenesená",N146,0)</f>
        <v>0</v>
      </c>
      <c r="BH146" s="118">
        <f>IF(U146="zníž. prenesená",N146,0)</f>
        <v>0</v>
      </c>
      <c r="BI146" s="118">
        <f>IF(U146="nulová",N146,0)</f>
        <v>0</v>
      </c>
      <c r="BJ146" s="23" t="s">
        <v>86</v>
      </c>
      <c r="BK146" s="118">
        <f>ROUND(L146*K146,2)</f>
        <v>0</v>
      </c>
      <c r="BL146" s="23" t="s">
        <v>344</v>
      </c>
      <c r="BM146" s="23" t="s">
        <v>484</v>
      </c>
    </row>
    <row r="147" spans="2:65" s="11" customFormat="1" ht="16.5" customHeight="1">
      <c r="B147" s="177"/>
      <c r="C147" s="178"/>
      <c r="D147" s="178"/>
      <c r="E147" s="179" t="s">
        <v>5</v>
      </c>
      <c r="F147" s="292" t="s">
        <v>485</v>
      </c>
      <c r="G147" s="293"/>
      <c r="H147" s="293"/>
      <c r="I147" s="293"/>
      <c r="J147" s="178"/>
      <c r="K147" s="179" t="s">
        <v>5</v>
      </c>
      <c r="L147" s="178"/>
      <c r="M147" s="178"/>
      <c r="N147" s="178"/>
      <c r="O147" s="178"/>
      <c r="P147" s="178"/>
      <c r="Q147" s="178"/>
      <c r="R147" s="180"/>
      <c r="T147" s="181"/>
      <c r="U147" s="178"/>
      <c r="V147" s="178"/>
      <c r="W147" s="178"/>
      <c r="X147" s="178"/>
      <c r="Y147" s="178"/>
      <c r="Z147" s="178"/>
      <c r="AA147" s="182"/>
      <c r="AT147" s="183" t="s">
        <v>172</v>
      </c>
      <c r="AU147" s="183" t="s">
        <v>86</v>
      </c>
      <c r="AV147" s="11" t="s">
        <v>81</v>
      </c>
      <c r="AW147" s="11" t="s">
        <v>31</v>
      </c>
      <c r="AX147" s="11" t="s">
        <v>74</v>
      </c>
      <c r="AY147" s="183" t="s">
        <v>164</v>
      </c>
    </row>
    <row r="148" spans="2:65" s="12" customFormat="1" ht="16.5" customHeight="1">
      <c r="B148" s="184"/>
      <c r="C148" s="185"/>
      <c r="D148" s="185"/>
      <c r="E148" s="186" t="s">
        <v>5</v>
      </c>
      <c r="F148" s="298" t="s">
        <v>352</v>
      </c>
      <c r="G148" s="299"/>
      <c r="H148" s="299"/>
      <c r="I148" s="299"/>
      <c r="J148" s="185"/>
      <c r="K148" s="187">
        <v>18</v>
      </c>
      <c r="L148" s="185"/>
      <c r="M148" s="185"/>
      <c r="N148" s="185"/>
      <c r="O148" s="185"/>
      <c r="P148" s="185"/>
      <c r="Q148" s="185"/>
      <c r="R148" s="188"/>
      <c r="T148" s="189"/>
      <c r="U148" s="185"/>
      <c r="V148" s="185"/>
      <c r="W148" s="185"/>
      <c r="X148" s="185"/>
      <c r="Y148" s="185"/>
      <c r="Z148" s="185"/>
      <c r="AA148" s="190"/>
      <c r="AT148" s="191" t="s">
        <v>172</v>
      </c>
      <c r="AU148" s="191" t="s">
        <v>86</v>
      </c>
      <c r="AV148" s="12" t="s">
        <v>86</v>
      </c>
      <c r="AW148" s="12" t="s">
        <v>31</v>
      </c>
      <c r="AX148" s="12" t="s">
        <v>74</v>
      </c>
      <c r="AY148" s="191" t="s">
        <v>164</v>
      </c>
    </row>
    <row r="149" spans="2:65" s="14" customFormat="1" ht="16.5" customHeight="1">
      <c r="B149" s="200"/>
      <c r="C149" s="201"/>
      <c r="D149" s="201"/>
      <c r="E149" s="202" t="s">
        <v>5</v>
      </c>
      <c r="F149" s="304" t="s">
        <v>191</v>
      </c>
      <c r="G149" s="305"/>
      <c r="H149" s="305"/>
      <c r="I149" s="305"/>
      <c r="J149" s="201"/>
      <c r="K149" s="203">
        <v>18</v>
      </c>
      <c r="L149" s="201"/>
      <c r="M149" s="201"/>
      <c r="N149" s="201"/>
      <c r="O149" s="201"/>
      <c r="P149" s="201"/>
      <c r="Q149" s="201"/>
      <c r="R149" s="204"/>
      <c r="T149" s="205"/>
      <c r="U149" s="201"/>
      <c r="V149" s="201"/>
      <c r="W149" s="201"/>
      <c r="X149" s="201"/>
      <c r="Y149" s="201"/>
      <c r="Z149" s="201"/>
      <c r="AA149" s="206"/>
      <c r="AT149" s="207" t="s">
        <v>172</v>
      </c>
      <c r="AU149" s="207" t="s">
        <v>86</v>
      </c>
      <c r="AV149" s="14" t="s">
        <v>169</v>
      </c>
      <c r="AW149" s="14" t="s">
        <v>31</v>
      </c>
      <c r="AX149" s="14" t="s">
        <v>81</v>
      </c>
      <c r="AY149" s="207" t="s">
        <v>164</v>
      </c>
    </row>
    <row r="150" spans="2:65" s="1" customFormat="1" ht="25.5" customHeight="1">
      <c r="B150" s="141"/>
      <c r="C150" s="214" t="s">
        <v>236</v>
      </c>
      <c r="D150" s="214" t="s">
        <v>456</v>
      </c>
      <c r="E150" s="215" t="s">
        <v>486</v>
      </c>
      <c r="F150" s="313" t="s">
        <v>487</v>
      </c>
      <c r="G150" s="313"/>
      <c r="H150" s="313"/>
      <c r="I150" s="313"/>
      <c r="J150" s="216" t="s">
        <v>168</v>
      </c>
      <c r="K150" s="217">
        <v>18.36</v>
      </c>
      <c r="L150" s="314"/>
      <c r="M150" s="314"/>
      <c r="N150" s="315"/>
      <c r="O150" s="291"/>
      <c r="P150" s="291"/>
      <c r="Q150" s="291"/>
      <c r="R150" s="144"/>
      <c r="T150" s="174" t="s">
        <v>5</v>
      </c>
      <c r="U150" s="48" t="s">
        <v>41</v>
      </c>
      <c r="V150" s="40"/>
      <c r="W150" s="175">
        <f>V150*K150</f>
        <v>0</v>
      </c>
      <c r="X150" s="175">
        <v>1.2E-2</v>
      </c>
      <c r="Y150" s="175">
        <f>X150*K150</f>
        <v>0.22031999999999999</v>
      </c>
      <c r="Z150" s="175">
        <v>0</v>
      </c>
      <c r="AA150" s="176">
        <f>Z150*K150</f>
        <v>0</v>
      </c>
      <c r="AR150" s="23" t="s">
        <v>459</v>
      </c>
      <c r="AT150" s="23" t="s">
        <v>456</v>
      </c>
      <c r="AU150" s="23" t="s">
        <v>86</v>
      </c>
      <c r="AY150" s="23" t="s">
        <v>164</v>
      </c>
      <c r="BE150" s="118">
        <f>IF(U150="základná",N150,0)</f>
        <v>0</v>
      </c>
      <c r="BF150" s="118">
        <f>IF(U150="znížená",N150,0)</f>
        <v>0</v>
      </c>
      <c r="BG150" s="118">
        <f>IF(U150="zákl. prenesená",N150,0)</f>
        <v>0</v>
      </c>
      <c r="BH150" s="118">
        <f>IF(U150="zníž. prenesená",N150,0)</f>
        <v>0</v>
      </c>
      <c r="BI150" s="118">
        <f>IF(U150="nulová",N150,0)</f>
        <v>0</v>
      </c>
      <c r="BJ150" s="23" t="s">
        <v>86</v>
      </c>
      <c r="BK150" s="118">
        <f>ROUND(L150*K150,2)</f>
        <v>0</v>
      </c>
      <c r="BL150" s="23" t="s">
        <v>344</v>
      </c>
      <c r="BM150" s="23" t="s">
        <v>488</v>
      </c>
    </row>
    <row r="151" spans="2:65" s="1" customFormat="1" ht="25.5" customHeight="1">
      <c r="B151" s="141"/>
      <c r="C151" s="170" t="s">
        <v>268</v>
      </c>
      <c r="D151" s="170" t="s">
        <v>165</v>
      </c>
      <c r="E151" s="171" t="s">
        <v>489</v>
      </c>
      <c r="F151" s="289" t="s">
        <v>490</v>
      </c>
      <c r="G151" s="289"/>
      <c r="H151" s="289"/>
      <c r="I151" s="289"/>
      <c r="J151" s="172" t="s">
        <v>168</v>
      </c>
      <c r="K151" s="173">
        <v>415.87</v>
      </c>
      <c r="L151" s="290"/>
      <c r="M151" s="290"/>
      <c r="N151" s="291"/>
      <c r="O151" s="291"/>
      <c r="P151" s="291"/>
      <c r="Q151" s="291"/>
      <c r="R151" s="144"/>
      <c r="T151" s="174" t="s">
        <v>5</v>
      </c>
      <c r="U151" s="48" t="s">
        <v>41</v>
      </c>
      <c r="V151" s="40"/>
      <c r="W151" s="175">
        <f>V151*K151</f>
        <v>0</v>
      </c>
      <c r="X151" s="175">
        <v>0</v>
      </c>
      <c r="Y151" s="175">
        <f>X151*K151</f>
        <v>0</v>
      </c>
      <c r="Z151" s="175">
        <v>0</v>
      </c>
      <c r="AA151" s="176">
        <f>Z151*K151</f>
        <v>0</v>
      </c>
      <c r="AR151" s="23" t="s">
        <v>344</v>
      </c>
      <c r="AT151" s="23" t="s">
        <v>165</v>
      </c>
      <c r="AU151" s="23" t="s">
        <v>86</v>
      </c>
      <c r="AY151" s="23" t="s">
        <v>164</v>
      </c>
      <c r="BE151" s="118">
        <f>IF(U151="základná",N151,0)</f>
        <v>0</v>
      </c>
      <c r="BF151" s="118">
        <f>IF(U151="znížená",N151,0)</f>
        <v>0</v>
      </c>
      <c r="BG151" s="118">
        <f>IF(U151="zákl. prenesená",N151,0)</f>
        <v>0</v>
      </c>
      <c r="BH151" s="118">
        <f>IF(U151="zníž. prenesená",N151,0)</f>
        <v>0</v>
      </c>
      <c r="BI151" s="118">
        <f>IF(U151="nulová",N151,0)</f>
        <v>0</v>
      </c>
      <c r="BJ151" s="23" t="s">
        <v>86</v>
      </c>
      <c r="BK151" s="118">
        <f>ROUND(L151*K151,2)</f>
        <v>0</v>
      </c>
      <c r="BL151" s="23" t="s">
        <v>344</v>
      </c>
      <c r="BM151" s="23" t="s">
        <v>491</v>
      </c>
    </row>
    <row r="152" spans="2:65" s="11" customFormat="1" ht="16.5" customHeight="1">
      <c r="B152" s="177"/>
      <c r="C152" s="178"/>
      <c r="D152" s="178"/>
      <c r="E152" s="179" t="s">
        <v>5</v>
      </c>
      <c r="F152" s="292" t="s">
        <v>485</v>
      </c>
      <c r="G152" s="293"/>
      <c r="H152" s="293"/>
      <c r="I152" s="293"/>
      <c r="J152" s="178"/>
      <c r="K152" s="179" t="s">
        <v>5</v>
      </c>
      <c r="L152" s="178"/>
      <c r="M152" s="178"/>
      <c r="N152" s="178"/>
      <c r="O152" s="178"/>
      <c r="P152" s="178"/>
      <c r="Q152" s="178"/>
      <c r="R152" s="180"/>
      <c r="T152" s="181"/>
      <c r="U152" s="178"/>
      <c r="V152" s="178"/>
      <c r="W152" s="178"/>
      <c r="X152" s="178"/>
      <c r="Y152" s="178"/>
      <c r="Z152" s="178"/>
      <c r="AA152" s="182"/>
      <c r="AT152" s="183" t="s">
        <v>172</v>
      </c>
      <c r="AU152" s="183" t="s">
        <v>86</v>
      </c>
      <c r="AV152" s="11" t="s">
        <v>81</v>
      </c>
      <c r="AW152" s="11" t="s">
        <v>31</v>
      </c>
      <c r="AX152" s="11" t="s">
        <v>74</v>
      </c>
      <c r="AY152" s="183" t="s">
        <v>164</v>
      </c>
    </row>
    <row r="153" spans="2:65" s="12" customFormat="1" ht="16.5" customHeight="1">
      <c r="B153" s="184"/>
      <c r="C153" s="185"/>
      <c r="D153" s="185"/>
      <c r="E153" s="186" t="s">
        <v>5</v>
      </c>
      <c r="F153" s="298" t="s">
        <v>492</v>
      </c>
      <c r="G153" s="299"/>
      <c r="H153" s="299"/>
      <c r="I153" s="299"/>
      <c r="J153" s="185"/>
      <c r="K153" s="187">
        <v>132.06</v>
      </c>
      <c r="L153" s="185"/>
      <c r="M153" s="185"/>
      <c r="N153" s="185"/>
      <c r="O153" s="185"/>
      <c r="P153" s="185"/>
      <c r="Q153" s="185"/>
      <c r="R153" s="188"/>
      <c r="T153" s="189"/>
      <c r="U153" s="185"/>
      <c r="V153" s="185"/>
      <c r="W153" s="185"/>
      <c r="X153" s="185"/>
      <c r="Y153" s="185"/>
      <c r="Z153" s="185"/>
      <c r="AA153" s="190"/>
      <c r="AT153" s="191" t="s">
        <v>172</v>
      </c>
      <c r="AU153" s="191" t="s">
        <v>86</v>
      </c>
      <c r="AV153" s="12" t="s">
        <v>86</v>
      </c>
      <c r="AW153" s="12" t="s">
        <v>31</v>
      </c>
      <c r="AX153" s="12" t="s">
        <v>74</v>
      </c>
      <c r="AY153" s="191" t="s">
        <v>164</v>
      </c>
    </row>
    <row r="154" spans="2:65" s="12" customFormat="1" ht="16.5" customHeight="1">
      <c r="B154" s="184"/>
      <c r="C154" s="185"/>
      <c r="D154" s="185"/>
      <c r="E154" s="186" t="s">
        <v>5</v>
      </c>
      <c r="F154" s="298" t="s">
        <v>455</v>
      </c>
      <c r="G154" s="299"/>
      <c r="H154" s="299"/>
      <c r="I154" s="299"/>
      <c r="J154" s="185"/>
      <c r="K154" s="187">
        <v>283.81</v>
      </c>
      <c r="L154" s="185"/>
      <c r="M154" s="185"/>
      <c r="N154" s="185"/>
      <c r="O154" s="185"/>
      <c r="P154" s="185"/>
      <c r="Q154" s="185"/>
      <c r="R154" s="188"/>
      <c r="T154" s="189"/>
      <c r="U154" s="185"/>
      <c r="V154" s="185"/>
      <c r="W154" s="185"/>
      <c r="X154" s="185"/>
      <c r="Y154" s="185"/>
      <c r="Z154" s="185"/>
      <c r="AA154" s="190"/>
      <c r="AT154" s="191" t="s">
        <v>172</v>
      </c>
      <c r="AU154" s="191" t="s">
        <v>86</v>
      </c>
      <c r="AV154" s="12" t="s">
        <v>86</v>
      </c>
      <c r="AW154" s="12" t="s">
        <v>31</v>
      </c>
      <c r="AX154" s="12" t="s">
        <v>74</v>
      </c>
      <c r="AY154" s="191" t="s">
        <v>164</v>
      </c>
    </row>
    <row r="155" spans="2:65" s="14" customFormat="1" ht="16.5" customHeight="1">
      <c r="B155" s="200"/>
      <c r="C155" s="201"/>
      <c r="D155" s="201"/>
      <c r="E155" s="202" t="s">
        <v>5</v>
      </c>
      <c r="F155" s="304" t="s">
        <v>191</v>
      </c>
      <c r="G155" s="305"/>
      <c r="H155" s="305"/>
      <c r="I155" s="305"/>
      <c r="J155" s="201"/>
      <c r="K155" s="203">
        <v>415.87</v>
      </c>
      <c r="L155" s="201"/>
      <c r="M155" s="201"/>
      <c r="N155" s="201"/>
      <c r="O155" s="201"/>
      <c r="P155" s="201"/>
      <c r="Q155" s="201"/>
      <c r="R155" s="204"/>
      <c r="T155" s="205"/>
      <c r="U155" s="201"/>
      <c r="V155" s="201"/>
      <c r="W155" s="201"/>
      <c r="X155" s="201"/>
      <c r="Y155" s="201"/>
      <c r="Z155" s="201"/>
      <c r="AA155" s="206"/>
      <c r="AT155" s="207" t="s">
        <v>172</v>
      </c>
      <c r="AU155" s="207" t="s">
        <v>86</v>
      </c>
      <c r="AV155" s="14" t="s">
        <v>169</v>
      </c>
      <c r="AW155" s="14" t="s">
        <v>31</v>
      </c>
      <c r="AX155" s="14" t="s">
        <v>81</v>
      </c>
      <c r="AY155" s="207" t="s">
        <v>164</v>
      </c>
    </row>
    <row r="156" spans="2:65" s="1" customFormat="1" ht="25.5" customHeight="1">
      <c r="B156" s="141"/>
      <c r="C156" s="214" t="s">
        <v>285</v>
      </c>
      <c r="D156" s="214" t="s">
        <v>456</v>
      </c>
      <c r="E156" s="215" t="s">
        <v>493</v>
      </c>
      <c r="F156" s="313" t="s">
        <v>494</v>
      </c>
      <c r="G156" s="313"/>
      <c r="H156" s="313"/>
      <c r="I156" s="313"/>
      <c r="J156" s="216" t="s">
        <v>168</v>
      </c>
      <c r="K156" s="217">
        <v>436.66399999999999</v>
      </c>
      <c r="L156" s="314"/>
      <c r="M156" s="314"/>
      <c r="N156" s="315"/>
      <c r="O156" s="291"/>
      <c r="P156" s="291"/>
      <c r="Q156" s="291"/>
      <c r="R156" s="144"/>
      <c r="T156" s="174" t="s">
        <v>5</v>
      </c>
      <c r="U156" s="48" t="s">
        <v>41</v>
      </c>
      <c r="V156" s="40"/>
      <c r="W156" s="175">
        <f>V156*K156</f>
        <v>0</v>
      </c>
      <c r="X156" s="175">
        <v>0</v>
      </c>
      <c r="Y156" s="175">
        <f>X156*K156</f>
        <v>0</v>
      </c>
      <c r="Z156" s="175">
        <v>0</v>
      </c>
      <c r="AA156" s="176">
        <f>Z156*K156</f>
        <v>0</v>
      </c>
      <c r="AR156" s="23" t="s">
        <v>459</v>
      </c>
      <c r="AT156" s="23" t="s">
        <v>456</v>
      </c>
      <c r="AU156" s="23" t="s">
        <v>86</v>
      </c>
      <c r="AY156" s="23" t="s">
        <v>164</v>
      </c>
      <c r="BE156" s="118">
        <f>IF(U156="základná",N156,0)</f>
        <v>0</v>
      </c>
      <c r="BF156" s="118">
        <f>IF(U156="znížená",N156,0)</f>
        <v>0</v>
      </c>
      <c r="BG156" s="118">
        <f>IF(U156="zákl. prenesená",N156,0)</f>
        <v>0</v>
      </c>
      <c r="BH156" s="118">
        <f>IF(U156="zníž. prenesená",N156,0)</f>
        <v>0</v>
      </c>
      <c r="BI156" s="118">
        <f>IF(U156="nulová",N156,0)</f>
        <v>0</v>
      </c>
      <c r="BJ156" s="23" t="s">
        <v>86</v>
      </c>
      <c r="BK156" s="118">
        <f>ROUND(L156*K156,2)</f>
        <v>0</v>
      </c>
      <c r="BL156" s="23" t="s">
        <v>344</v>
      </c>
      <c r="BM156" s="23" t="s">
        <v>495</v>
      </c>
    </row>
    <row r="157" spans="2:65" s="12" customFormat="1" ht="16.5" customHeight="1">
      <c r="B157" s="184"/>
      <c r="C157" s="185"/>
      <c r="D157" s="185"/>
      <c r="E157" s="186" t="s">
        <v>5</v>
      </c>
      <c r="F157" s="306" t="s">
        <v>496</v>
      </c>
      <c r="G157" s="307"/>
      <c r="H157" s="307"/>
      <c r="I157" s="307"/>
      <c r="J157" s="185"/>
      <c r="K157" s="187">
        <v>436.66399999999999</v>
      </c>
      <c r="L157" s="185"/>
      <c r="M157" s="185"/>
      <c r="N157" s="185"/>
      <c r="O157" s="185"/>
      <c r="P157" s="185"/>
      <c r="Q157" s="185"/>
      <c r="R157" s="188"/>
      <c r="T157" s="189"/>
      <c r="U157" s="185"/>
      <c r="V157" s="185"/>
      <c r="W157" s="185"/>
      <c r="X157" s="185"/>
      <c r="Y157" s="185"/>
      <c r="Z157" s="185"/>
      <c r="AA157" s="190"/>
      <c r="AT157" s="191" t="s">
        <v>172</v>
      </c>
      <c r="AU157" s="191" t="s">
        <v>86</v>
      </c>
      <c r="AV157" s="12" t="s">
        <v>86</v>
      </c>
      <c r="AW157" s="12" t="s">
        <v>31</v>
      </c>
      <c r="AX157" s="12" t="s">
        <v>74</v>
      </c>
      <c r="AY157" s="191" t="s">
        <v>164</v>
      </c>
    </row>
    <row r="158" spans="2:65" s="14" customFormat="1" ht="16.5" customHeight="1">
      <c r="B158" s="200"/>
      <c r="C158" s="201"/>
      <c r="D158" s="201"/>
      <c r="E158" s="202" t="s">
        <v>5</v>
      </c>
      <c r="F158" s="304" t="s">
        <v>191</v>
      </c>
      <c r="G158" s="305"/>
      <c r="H158" s="305"/>
      <c r="I158" s="305"/>
      <c r="J158" s="201"/>
      <c r="K158" s="203">
        <v>436.66399999999999</v>
      </c>
      <c r="L158" s="201"/>
      <c r="M158" s="201"/>
      <c r="N158" s="201"/>
      <c r="O158" s="201"/>
      <c r="P158" s="201"/>
      <c r="Q158" s="201"/>
      <c r="R158" s="204"/>
      <c r="T158" s="205"/>
      <c r="U158" s="201"/>
      <c r="V158" s="201"/>
      <c r="W158" s="201"/>
      <c r="X158" s="201"/>
      <c r="Y158" s="201"/>
      <c r="Z158" s="201"/>
      <c r="AA158" s="206"/>
      <c r="AT158" s="207" t="s">
        <v>172</v>
      </c>
      <c r="AU158" s="207" t="s">
        <v>86</v>
      </c>
      <c r="AV158" s="14" t="s">
        <v>169</v>
      </c>
      <c r="AW158" s="14" t="s">
        <v>31</v>
      </c>
      <c r="AX158" s="14" t="s">
        <v>81</v>
      </c>
      <c r="AY158" s="207" t="s">
        <v>164</v>
      </c>
    </row>
    <row r="159" spans="2:65" s="1" customFormat="1" ht="25.5" customHeight="1">
      <c r="B159" s="141"/>
      <c r="C159" s="214" t="s">
        <v>289</v>
      </c>
      <c r="D159" s="214" t="s">
        <v>456</v>
      </c>
      <c r="E159" s="215" t="s">
        <v>497</v>
      </c>
      <c r="F159" s="313" t="s">
        <v>498</v>
      </c>
      <c r="G159" s="313"/>
      <c r="H159" s="313"/>
      <c r="I159" s="313"/>
      <c r="J159" s="216" t="s">
        <v>168</v>
      </c>
      <c r="K159" s="217">
        <v>436.66399999999999</v>
      </c>
      <c r="L159" s="314"/>
      <c r="M159" s="314"/>
      <c r="N159" s="315"/>
      <c r="O159" s="291"/>
      <c r="P159" s="291"/>
      <c r="Q159" s="291"/>
      <c r="R159" s="144"/>
      <c r="T159" s="174" t="s">
        <v>5</v>
      </c>
      <c r="U159" s="48" t="s">
        <v>41</v>
      </c>
      <c r="V159" s="40"/>
      <c r="W159" s="175">
        <f>V159*K159</f>
        <v>0</v>
      </c>
      <c r="X159" s="175">
        <v>0</v>
      </c>
      <c r="Y159" s="175">
        <f>X159*K159</f>
        <v>0</v>
      </c>
      <c r="Z159" s="175">
        <v>0</v>
      </c>
      <c r="AA159" s="176">
        <f>Z159*K159</f>
        <v>0</v>
      </c>
      <c r="AR159" s="23" t="s">
        <v>459</v>
      </c>
      <c r="AT159" s="23" t="s">
        <v>456</v>
      </c>
      <c r="AU159" s="23" t="s">
        <v>86</v>
      </c>
      <c r="AY159" s="23" t="s">
        <v>164</v>
      </c>
      <c r="BE159" s="118">
        <f>IF(U159="základná",N159,0)</f>
        <v>0</v>
      </c>
      <c r="BF159" s="118">
        <f>IF(U159="znížená",N159,0)</f>
        <v>0</v>
      </c>
      <c r="BG159" s="118">
        <f>IF(U159="zákl. prenesená",N159,0)</f>
        <v>0</v>
      </c>
      <c r="BH159" s="118">
        <f>IF(U159="zníž. prenesená",N159,0)</f>
        <v>0</v>
      </c>
      <c r="BI159" s="118">
        <f>IF(U159="nulová",N159,0)</f>
        <v>0</v>
      </c>
      <c r="BJ159" s="23" t="s">
        <v>86</v>
      </c>
      <c r="BK159" s="118">
        <f>ROUND(L159*K159,2)</f>
        <v>0</v>
      </c>
      <c r="BL159" s="23" t="s">
        <v>344</v>
      </c>
      <c r="BM159" s="23" t="s">
        <v>499</v>
      </c>
    </row>
    <row r="160" spans="2:65" s="1" customFormat="1" ht="38.25" customHeight="1">
      <c r="B160" s="141"/>
      <c r="C160" s="170" t="s">
        <v>318</v>
      </c>
      <c r="D160" s="170" t="s">
        <v>165</v>
      </c>
      <c r="E160" s="171" t="s">
        <v>500</v>
      </c>
      <c r="F160" s="289" t="s">
        <v>501</v>
      </c>
      <c r="G160" s="289"/>
      <c r="H160" s="289"/>
      <c r="I160" s="289"/>
      <c r="J160" s="172" t="s">
        <v>168</v>
      </c>
      <c r="K160" s="173">
        <v>78.113</v>
      </c>
      <c r="L160" s="290"/>
      <c r="M160" s="290"/>
      <c r="N160" s="291"/>
      <c r="O160" s="291"/>
      <c r="P160" s="291"/>
      <c r="Q160" s="291"/>
      <c r="R160" s="144"/>
      <c r="T160" s="174" t="s">
        <v>5</v>
      </c>
      <c r="U160" s="48" t="s">
        <v>41</v>
      </c>
      <c r="V160" s="40"/>
      <c r="W160" s="175">
        <f>V160*K160</f>
        <v>0</v>
      </c>
      <c r="X160" s="175">
        <v>0</v>
      </c>
      <c r="Y160" s="175">
        <f>X160*K160</f>
        <v>0</v>
      </c>
      <c r="Z160" s="175">
        <v>0</v>
      </c>
      <c r="AA160" s="176">
        <f>Z160*K160</f>
        <v>0</v>
      </c>
      <c r="AR160" s="23" t="s">
        <v>344</v>
      </c>
      <c r="AT160" s="23" t="s">
        <v>165</v>
      </c>
      <c r="AU160" s="23" t="s">
        <v>86</v>
      </c>
      <c r="AY160" s="23" t="s">
        <v>164</v>
      </c>
      <c r="BE160" s="118">
        <f>IF(U160="základná",N160,0)</f>
        <v>0</v>
      </c>
      <c r="BF160" s="118">
        <f>IF(U160="znížená",N160,0)</f>
        <v>0</v>
      </c>
      <c r="BG160" s="118">
        <f>IF(U160="zákl. prenesená",N160,0)</f>
        <v>0</v>
      </c>
      <c r="BH160" s="118">
        <f>IF(U160="zníž. prenesená",N160,0)</f>
        <v>0</v>
      </c>
      <c r="BI160" s="118">
        <f>IF(U160="nulová",N160,0)</f>
        <v>0</v>
      </c>
      <c r="BJ160" s="23" t="s">
        <v>86</v>
      </c>
      <c r="BK160" s="118">
        <f>ROUND(L160*K160,2)</f>
        <v>0</v>
      </c>
      <c r="BL160" s="23" t="s">
        <v>344</v>
      </c>
      <c r="BM160" s="23" t="s">
        <v>502</v>
      </c>
    </row>
    <row r="161" spans="2:65" s="11" customFormat="1" ht="16.5" customHeight="1">
      <c r="B161" s="177"/>
      <c r="C161" s="178"/>
      <c r="D161" s="178"/>
      <c r="E161" s="179" t="s">
        <v>5</v>
      </c>
      <c r="F161" s="292" t="s">
        <v>503</v>
      </c>
      <c r="G161" s="293"/>
      <c r="H161" s="293"/>
      <c r="I161" s="293"/>
      <c r="J161" s="178"/>
      <c r="K161" s="179" t="s">
        <v>5</v>
      </c>
      <c r="L161" s="178"/>
      <c r="M161" s="178"/>
      <c r="N161" s="178"/>
      <c r="O161" s="178"/>
      <c r="P161" s="178"/>
      <c r="Q161" s="178"/>
      <c r="R161" s="180"/>
      <c r="T161" s="181"/>
      <c r="U161" s="178"/>
      <c r="V161" s="178"/>
      <c r="W161" s="178"/>
      <c r="X161" s="178"/>
      <c r="Y161" s="178"/>
      <c r="Z161" s="178"/>
      <c r="AA161" s="182"/>
      <c r="AT161" s="183" t="s">
        <v>172</v>
      </c>
      <c r="AU161" s="183" t="s">
        <v>86</v>
      </c>
      <c r="AV161" s="11" t="s">
        <v>81</v>
      </c>
      <c r="AW161" s="11" t="s">
        <v>31</v>
      </c>
      <c r="AX161" s="11" t="s">
        <v>74</v>
      </c>
      <c r="AY161" s="183" t="s">
        <v>164</v>
      </c>
    </row>
    <row r="162" spans="2:65" s="12" customFormat="1" ht="16.5" customHeight="1">
      <c r="B162" s="184"/>
      <c r="C162" s="185"/>
      <c r="D162" s="185"/>
      <c r="E162" s="186" t="s">
        <v>5</v>
      </c>
      <c r="F162" s="298" t="s">
        <v>504</v>
      </c>
      <c r="G162" s="299"/>
      <c r="H162" s="299"/>
      <c r="I162" s="299"/>
      <c r="J162" s="185"/>
      <c r="K162" s="187">
        <v>78.113</v>
      </c>
      <c r="L162" s="185"/>
      <c r="M162" s="185"/>
      <c r="N162" s="185"/>
      <c r="O162" s="185"/>
      <c r="P162" s="185"/>
      <c r="Q162" s="185"/>
      <c r="R162" s="188"/>
      <c r="T162" s="189"/>
      <c r="U162" s="185"/>
      <c r="V162" s="185"/>
      <c r="W162" s="185"/>
      <c r="X162" s="185"/>
      <c r="Y162" s="185"/>
      <c r="Z162" s="185"/>
      <c r="AA162" s="190"/>
      <c r="AT162" s="191" t="s">
        <v>172</v>
      </c>
      <c r="AU162" s="191" t="s">
        <v>86</v>
      </c>
      <c r="AV162" s="12" t="s">
        <v>86</v>
      </c>
      <c r="AW162" s="12" t="s">
        <v>31</v>
      </c>
      <c r="AX162" s="12" t="s">
        <v>74</v>
      </c>
      <c r="AY162" s="191" t="s">
        <v>164</v>
      </c>
    </row>
    <row r="163" spans="2:65" s="14" customFormat="1" ht="16.5" customHeight="1">
      <c r="B163" s="200"/>
      <c r="C163" s="201"/>
      <c r="D163" s="201"/>
      <c r="E163" s="202" t="s">
        <v>5</v>
      </c>
      <c r="F163" s="304" t="s">
        <v>191</v>
      </c>
      <c r="G163" s="305"/>
      <c r="H163" s="305"/>
      <c r="I163" s="305"/>
      <c r="J163" s="201"/>
      <c r="K163" s="203">
        <v>78.113</v>
      </c>
      <c r="L163" s="201"/>
      <c r="M163" s="201"/>
      <c r="N163" s="201"/>
      <c r="O163" s="201"/>
      <c r="P163" s="201"/>
      <c r="Q163" s="201"/>
      <c r="R163" s="204"/>
      <c r="T163" s="205"/>
      <c r="U163" s="201"/>
      <c r="V163" s="201"/>
      <c r="W163" s="201"/>
      <c r="X163" s="201"/>
      <c r="Y163" s="201"/>
      <c r="Z163" s="201"/>
      <c r="AA163" s="206"/>
      <c r="AT163" s="207" t="s">
        <v>172</v>
      </c>
      <c r="AU163" s="207" t="s">
        <v>86</v>
      </c>
      <c r="AV163" s="14" t="s">
        <v>169</v>
      </c>
      <c r="AW163" s="14" t="s">
        <v>31</v>
      </c>
      <c r="AX163" s="14" t="s">
        <v>81</v>
      </c>
      <c r="AY163" s="207" t="s">
        <v>164</v>
      </c>
    </row>
    <row r="164" spans="2:65" s="1" customFormat="1" ht="25.5" customHeight="1">
      <c r="B164" s="141"/>
      <c r="C164" s="214" t="s">
        <v>323</v>
      </c>
      <c r="D164" s="214" t="s">
        <v>456</v>
      </c>
      <c r="E164" s="215" t="s">
        <v>505</v>
      </c>
      <c r="F164" s="313" t="s">
        <v>506</v>
      </c>
      <c r="G164" s="313"/>
      <c r="H164" s="313"/>
      <c r="I164" s="313"/>
      <c r="J164" s="216" t="s">
        <v>168</v>
      </c>
      <c r="K164" s="217">
        <v>79.674999999999997</v>
      </c>
      <c r="L164" s="314"/>
      <c r="M164" s="314"/>
      <c r="N164" s="315"/>
      <c r="O164" s="291"/>
      <c r="P164" s="291"/>
      <c r="Q164" s="291"/>
      <c r="R164" s="144"/>
      <c r="T164" s="174" t="s">
        <v>5</v>
      </c>
      <c r="U164" s="48" t="s">
        <v>41</v>
      </c>
      <c r="V164" s="40"/>
      <c r="W164" s="175">
        <f>V164*K164</f>
        <v>0</v>
      </c>
      <c r="X164" s="175">
        <v>4.0000000000000001E-3</v>
      </c>
      <c r="Y164" s="175">
        <f>X164*K164</f>
        <v>0.31869999999999998</v>
      </c>
      <c r="Z164" s="175">
        <v>0</v>
      </c>
      <c r="AA164" s="176">
        <f>Z164*K164</f>
        <v>0</v>
      </c>
      <c r="AR164" s="23" t="s">
        <v>459</v>
      </c>
      <c r="AT164" s="23" t="s">
        <v>456</v>
      </c>
      <c r="AU164" s="23" t="s">
        <v>86</v>
      </c>
      <c r="AY164" s="23" t="s">
        <v>164</v>
      </c>
      <c r="BE164" s="118">
        <f>IF(U164="základná",N164,0)</f>
        <v>0</v>
      </c>
      <c r="BF164" s="118">
        <f>IF(U164="znížená",N164,0)</f>
        <v>0</v>
      </c>
      <c r="BG164" s="118">
        <f>IF(U164="zákl. prenesená",N164,0)</f>
        <v>0</v>
      </c>
      <c r="BH164" s="118">
        <f>IF(U164="zníž. prenesená",N164,0)</f>
        <v>0</v>
      </c>
      <c r="BI164" s="118">
        <f>IF(U164="nulová",N164,0)</f>
        <v>0</v>
      </c>
      <c r="BJ164" s="23" t="s">
        <v>86</v>
      </c>
      <c r="BK164" s="118">
        <f>ROUND(L164*K164,2)</f>
        <v>0</v>
      </c>
      <c r="BL164" s="23" t="s">
        <v>344</v>
      </c>
      <c r="BM164" s="23" t="s">
        <v>507</v>
      </c>
    </row>
    <row r="165" spans="2:65" s="1" customFormat="1" ht="38.25" customHeight="1">
      <c r="B165" s="141"/>
      <c r="C165" s="170" t="s">
        <v>338</v>
      </c>
      <c r="D165" s="170" t="s">
        <v>165</v>
      </c>
      <c r="E165" s="171" t="s">
        <v>508</v>
      </c>
      <c r="F165" s="289" t="s">
        <v>509</v>
      </c>
      <c r="G165" s="289"/>
      <c r="H165" s="289"/>
      <c r="I165" s="289"/>
      <c r="J165" s="172" t="s">
        <v>168</v>
      </c>
      <c r="K165" s="173">
        <v>132.46</v>
      </c>
      <c r="L165" s="290"/>
      <c r="M165" s="290"/>
      <c r="N165" s="291"/>
      <c r="O165" s="291"/>
      <c r="P165" s="291"/>
      <c r="Q165" s="291"/>
      <c r="R165" s="144"/>
      <c r="T165" s="174" t="s">
        <v>5</v>
      </c>
      <c r="U165" s="48" t="s">
        <v>41</v>
      </c>
      <c r="V165" s="40"/>
      <c r="W165" s="175">
        <f>V165*K165</f>
        <v>0</v>
      </c>
      <c r="X165" s="175">
        <v>1.2E-4</v>
      </c>
      <c r="Y165" s="175">
        <f>X165*K165</f>
        <v>1.5895200000000002E-2</v>
      </c>
      <c r="Z165" s="175">
        <v>0</v>
      </c>
      <c r="AA165" s="176">
        <f>Z165*K165</f>
        <v>0</v>
      </c>
      <c r="AR165" s="23" t="s">
        <v>344</v>
      </c>
      <c r="AT165" s="23" t="s">
        <v>165</v>
      </c>
      <c r="AU165" s="23" t="s">
        <v>86</v>
      </c>
      <c r="AY165" s="23" t="s">
        <v>164</v>
      </c>
      <c r="BE165" s="118">
        <f>IF(U165="základná",N165,0)</f>
        <v>0</v>
      </c>
      <c r="BF165" s="118">
        <f>IF(U165="znížená",N165,0)</f>
        <v>0</v>
      </c>
      <c r="BG165" s="118">
        <f>IF(U165="zákl. prenesená",N165,0)</f>
        <v>0</v>
      </c>
      <c r="BH165" s="118">
        <f>IF(U165="zníž. prenesená",N165,0)</f>
        <v>0</v>
      </c>
      <c r="BI165" s="118">
        <f>IF(U165="nulová",N165,0)</f>
        <v>0</v>
      </c>
      <c r="BJ165" s="23" t="s">
        <v>86</v>
      </c>
      <c r="BK165" s="118">
        <f>ROUND(L165*K165,2)</f>
        <v>0</v>
      </c>
      <c r="BL165" s="23" t="s">
        <v>344</v>
      </c>
      <c r="BM165" s="23" t="s">
        <v>510</v>
      </c>
    </row>
    <row r="166" spans="2:65" s="11" customFormat="1" ht="16.5" customHeight="1">
      <c r="B166" s="177"/>
      <c r="C166" s="178"/>
      <c r="D166" s="178"/>
      <c r="E166" s="179" t="s">
        <v>5</v>
      </c>
      <c r="F166" s="292" t="s">
        <v>511</v>
      </c>
      <c r="G166" s="293"/>
      <c r="H166" s="293"/>
      <c r="I166" s="293"/>
      <c r="J166" s="178"/>
      <c r="K166" s="179" t="s">
        <v>5</v>
      </c>
      <c r="L166" s="178"/>
      <c r="M166" s="178"/>
      <c r="N166" s="178"/>
      <c r="O166" s="178"/>
      <c r="P166" s="178"/>
      <c r="Q166" s="178"/>
      <c r="R166" s="180"/>
      <c r="T166" s="181"/>
      <c r="U166" s="178"/>
      <c r="V166" s="178"/>
      <c r="W166" s="178"/>
      <c r="X166" s="178"/>
      <c r="Y166" s="178"/>
      <c r="Z166" s="178"/>
      <c r="AA166" s="182"/>
      <c r="AT166" s="183" t="s">
        <v>172</v>
      </c>
      <c r="AU166" s="183" t="s">
        <v>86</v>
      </c>
      <c r="AV166" s="11" t="s">
        <v>81</v>
      </c>
      <c r="AW166" s="11" t="s">
        <v>31</v>
      </c>
      <c r="AX166" s="11" t="s">
        <v>74</v>
      </c>
      <c r="AY166" s="183" t="s">
        <v>164</v>
      </c>
    </row>
    <row r="167" spans="2:65" s="12" customFormat="1" ht="16.5" customHeight="1">
      <c r="B167" s="184"/>
      <c r="C167" s="185"/>
      <c r="D167" s="185"/>
      <c r="E167" s="186" t="s">
        <v>5</v>
      </c>
      <c r="F167" s="298" t="s">
        <v>470</v>
      </c>
      <c r="G167" s="299"/>
      <c r="H167" s="299"/>
      <c r="I167" s="299"/>
      <c r="J167" s="185"/>
      <c r="K167" s="187">
        <v>132.46</v>
      </c>
      <c r="L167" s="185"/>
      <c r="M167" s="185"/>
      <c r="N167" s="185"/>
      <c r="O167" s="185"/>
      <c r="P167" s="185"/>
      <c r="Q167" s="185"/>
      <c r="R167" s="188"/>
      <c r="T167" s="189"/>
      <c r="U167" s="185"/>
      <c r="V167" s="185"/>
      <c r="W167" s="185"/>
      <c r="X167" s="185"/>
      <c r="Y167" s="185"/>
      <c r="Z167" s="185"/>
      <c r="AA167" s="190"/>
      <c r="AT167" s="191" t="s">
        <v>172</v>
      </c>
      <c r="AU167" s="191" t="s">
        <v>86</v>
      </c>
      <c r="AV167" s="12" t="s">
        <v>86</v>
      </c>
      <c r="AW167" s="12" t="s">
        <v>31</v>
      </c>
      <c r="AX167" s="12" t="s">
        <v>74</v>
      </c>
      <c r="AY167" s="191" t="s">
        <v>164</v>
      </c>
    </row>
    <row r="168" spans="2:65" s="14" customFormat="1" ht="16.5" customHeight="1">
      <c r="B168" s="200"/>
      <c r="C168" s="201"/>
      <c r="D168" s="201"/>
      <c r="E168" s="202" t="s">
        <v>5</v>
      </c>
      <c r="F168" s="304" t="s">
        <v>191</v>
      </c>
      <c r="G168" s="305"/>
      <c r="H168" s="305"/>
      <c r="I168" s="305"/>
      <c r="J168" s="201"/>
      <c r="K168" s="203">
        <v>132.46</v>
      </c>
      <c r="L168" s="201"/>
      <c r="M168" s="201"/>
      <c r="N168" s="201"/>
      <c r="O168" s="201"/>
      <c r="P168" s="201"/>
      <c r="Q168" s="201"/>
      <c r="R168" s="204"/>
      <c r="T168" s="205"/>
      <c r="U168" s="201"/>
      <c r="V168" s="201"/>
      <c r="W168" s="201"/>
      <c r="X168" s="201"/>
      <c r="Y168" s="201"/>
      <c r="Z168" s="201"/>
      <c r="AA168" s="206"/>
      <c r="AT168" s="207" t="s">
        <v>172</v>
      </c>
      <c r="AU168" s="207" t="s">
        <v>86</v>
      </c>
      <c r="AV168" s="14" t="s">
        <v>169</v>
      </c>
      <c r="AW168" s="14" t="s">
        <v>31</v>
      </c>
      <c r="AX168" s="14" t="s">
        <v>81</v>
      </c>
      <c r="AY168" s="207" t="s">
        <v>164</v>
      </c>
    </row>
    <row r="169" spans="2:65" s="1" customFormat="1" ht="38.25" customHeight="1">
      <c r="B169" s="141"/>
      <c r="C169" s="214" t="s">
        <v>344</v>
      </c>
      <c r="D169" s="214" t="s">
        <v>456</v>
      </c>
      <c r="E169" s="215" t="s">
        <v>512</v>
      </c>
      <c r="F169" s="313" t="s">
        <v>513</v>
      </c>
      <c r="G169" s="313"/>
      <c r="H169" s="313"/>
      <c r="I169" s="313"/>
      <c r="J169" s="216" t="s">
        <v>168</v>
      </c>
      <c r="K169" s="217">
        <v>148.35499999999999</v>
      </c>
      <c r="L169" s="314"/>
      <c r="M169" s="314"/>
      <c r="N169" s="315"/>
      <c r="O169" s="291"/>
      <c r="P169" s="291"/>
      <c r="Q169" s="291"/>
      <c r="R169" s="144"/>
      <c r="T169" s="174" t="s">
        <v>5</v>
      </c>
      <c r="U169" s="48" t="s">
        <v>41</v>
      </c>
      <c r="V169" s="40"/>
      <c r="W169" s="175">
        <f>V169*K169</f>
        <v>0</v>
      </c>
      <c r="X169" s="175">
        <v>1.2E-2</v>
      </c>
      <c r="Y169" s="175">
        <f>X169*K169</f>
        <v>1.78026</v>
      </c>
      <c r="Z169" s="175">
        <v>0</v>
      </c>
      <c r="AA169" s="176">
        <f>Z169*K169</f>
        <v>0</v>
      </c>
      <c r="AR169" s="23" t="s">
        <v>459</v>
      </c>
      <c r="AT169" s="23" t="s">
        <v>456</v>
      </c>
      <c r="AU169" s="23" t="s">
        <v>86</v>
      </c>
      <c r="AY169" s="23" t="s">
        <v>164</v>
      </c>
      <c r="BE169" s="118">
        <f>IF(U169="základná",N169,0)</f>
        <v>0</v>
      </c>
      <c r="BF169" s="118">
        <f>IF(U169="znížená",N169,0)</f>
        <v>0</v>
      </c>
      <c r="BG169" s="118">
        <f>IF(U169="zákl. prenesená",N169,0)</f>
        <v>0</v>
      </c>
      <c r="BH169" s="118">
        <f>IF(U169="zníž. prenesená",N169,0)</f>
        <v>0</v>
      </c>
      <c r="BI169" s="118">
        <f>IF(U169="nulová",N169,0)</f>
        <v>0</v>
      </c>
      <c r="BJ169" s="23" t="s">
        <v>86</v>
      </c>
      <c r="BK169" s="118">
        <f>ROUND(L169*K169,2)</f>
        <v>0</v>
      </c>
      <c r="BL169" s="23" t="s">
        <v>344</v>
      </c>
      <c r="BM169" s="23" t="s">
        <v>514</v>
      </c>
    </row>
    <row r="170" spans="2:65" s="1" customFormat="1" ht="38.25" customHeight="1">
      <c r="B170" s="141"/>
      <c r="C170" s="214" t="s">
        <v>348</v>
      </c>
      <c r="D170" s="214" t="s">
        <v>456</v>
      </c>
      <c r="E170" s="215" t="s">
        <v>515</v>
      </c>
      <c r="F170" s="313" t="s">
        <v>516</v>
      </c>
      <c r="G170" s="313"/>
      <c r="H170" s="313"/>
      <c r="I170" s="313"/>
      <c r="J170" s="216" t="s">
        <v>168</v>
      </c>
      <c r="K170" s="217">
        <v>148.35499999999999</v>
      </c>
      <c r="L170" s="314"/>
      <c r="M170" s="314"/>
      <c r="N170" s="315"/>
      <c r="O170" s="291"/>
      <c r="P170" s="291"/>
      <c r="Q170" s="291"/>
      <c r="R170" s="144"/>
      <c r="T170" s="174" t="s">
        <v>5</v>
      </c>
      <c r="U170" s="48" t="s">
        <v>41</v>
      </c>
      <c r="V170" s="40"/>
      <c r="W170" s="175">
        <f>V170*K170</f>
        <v>0</v>
      </c>
      <c r="X170" s="175">
        <v>1.4999999999999999E-2</v>
      </c>
      <c r="Y170" s="175">
        <f>X170*K170</f>
        <v>2.2253249999999998</v>
      </c>
      <c r="Z170" s="175">
        <v>0</v>
      </c>
      <c r="AA170" s="176">
        <f>Z170*K170</f>
        <v>0</v>
      </c>
      <c r="AR170" s="23" t="s">
        <v>459</v>
      </c>
      <c r="AT170" s="23" t="s">
        <v>456</v>
      </c>
      <c r="AU170" s="23" t="s">
        <v>86</v>
      </c>
      <c r="AY170" s="23" t="s">
        <v>164</v>
      </c>
      <c r="BE170" s="118">
        <f>IF(U170="základná",N170,0)</f>
        <v>0</v>
      </c>
      <c r="BF170" s="118">
        <f>IF(U170="znížená",N170,0)</f>
        <v>0</v>
      </c>
      <c r="BG170" s="118">
        <f>IF(U170="zákl. prenesená",N170,0)</f>
        <v>0</v>
      </c>
      <c r="BH170" s="118">
        <f>IF(U170="zníž. prenesená",N170,0)</f>
        <v>0</v>
      </c>
      <c r="BI170" s="118">
        <f>IF(U170="nulová",N170,0)</f>
        <v>0</v>
      </c>
      <c r="BJ170" s="23" t="s">
        <v>86</v>
      </c>
      <c r="BK170" s="118">
        <f>ROUND(L170*K170,2)</f>
        <v>0</v>
      </c>
      <c r="BL170" s="23" t="s">
        <v>344</v>
      </c>
      <c r="BM170" s="23" t="s">
        <v>517</v>
      </c>
    </row>
    <row r="171" spans="2:65" s="1" customFormat="1" ht="25.5" customHeight="1">
      <c r="B171" s="141"/>
      <c r="C171" s="170" t="s">
        <v>352</v>
      </c>
      <c r="D171" s="170" t="s">
        <v>165</v>
      </c>
      <c r="E171" s="171" t="s">
        <v>518</v>
      </c>
      <c r="F171" s="289" t="s">
        <v>519</v>
      </c>
      <c r="G171" s="289"/>
      <c r="H171" s="289"/>
      <c r="I171" s="289"/>
      <c r="J171" s="172" t="s">
        <v>168</v>
      </c>
      <c r="K171" s="173">
        <v>313.45999999999998</v>
      </c>
      <c r="L171" s="290"/>
      <c r="M171" s="290"/>
      <c r="N171" s="291"/>
      <c r="O171" s="291"/>
      <c r="P171" s="291"/>
      <c r="Q171" s="291"/>
      <c r="R171" s="144"/>
      <c r="T171" s="174" t="s">
        <v>5</v>
      </c>
      <c r="U171" s="48" t="s">
        <v>41</v>
      </c>
      <c r="V171" s="40"/>
      <c r="W171" s="175">
        <f>V171*K171</f>
        <v>0</v>
      </c>
      <c r="X171" s="175">
        <v>5.2999999999999998E-4</v>
      </c>
      <c r="Y171" s="175">
        <f>X171*K171</f>
        <v>0.16613379999999997</v>
      </c>
      <c r="Z171" s="175">
        <v>0</v>
      </c>
      <c r="AA171" s="176">
        <f>Z171*K171</f>
        <v>0</v>
      </c>
      <c r="AR171" s="23" t="s">
        <v>344</v>
      </c>
      <c r="AT171" s="23" t="s">
        <v>165</v>
      </c>
      <c r="AU171" s="23" t="s">
        <v>86</v>
      </c>
      <c r="AY171" s="23" t="s">
        <v>164</v>
      </c>
      <c r="BE171" s="118">
        <f>IF(U171="základná",N171,0)</f>
        <v>0</v>
      </c>
      <c r="BF171" s="118">
        <f>IF(U171="znížená",N171,0)</f>
        <v>0</v>
      </c>
      <c r="BG171" s="118">
        <f>IF(U171="zákl. prenesená",N171,0)</f>
        <v>0</v>
      </c>
      <c r="BH171" s="118">
        <f>IF(U171="zníž. prenesená",N171,0)</f>
        <v>0</v>
      </c>
      <c r="BI171" s="118">
        <f>IF(U171="nulová",N171,0)</f>
        <v>0</v>
      </c>
      <c r="BJ171" s="23" t="s">
        <v>86</v>
      </c>
      <c r="BK171" s="118">
        <f>ROUND(L171*K171,2)</f>
        <v>0</v>
      </c>
      <c r="BL171" s="23" t="s">
        <v>344</v>
      </c>
      <c r="BM171" s="23" t="s">
        <v>520</v>
      </c>
    </row>
    <row r="172" spans="2:65" s="11" customFormat="1" ht="16.5" customHeight="1">
      <c r="B172" s="177"/>
      <c r="C172" s="178"/>
      <c r="D172" s="178"/>
      <c r="E172" s="179" t="s">
        <v>5</v>
      </c>
      <c r="F172" s="292" t="s">
        <v>479</v>
      </c>
      <c r="G172" s="293"/>
      <c r="H172" s="293"/>
      <c r="I172" s="293"/>
      <c r="J172" s="178"/>
      <c r="K172" s="179" t="s">
        <v>5</v>
      </c>
      <c r="L172" s="178"/>
      <c r="M172" s="178"/>
      <c r="N172" s="178"/>
      <c r="O172" s="178"/>
      <c r="P172" s="178"/>
      <c r="Q172" s="178"/>
      <c r="R172" s="180"/>
      <c r="T172" s="181"/>
      <c r="U172" s="178"/>
      <c r="V172" s="178"/>
      <c r="W172" s="178"/>
      <c r="X172" s="178"/>
      <c r="Y172" s="178"/>
      <c r="Z172" s="178"/>
      <c r="AA172" s="182"/>
      <c r="AT172" s="183" t="s">
        <v>172</v>
      </c>
      <c r="AU172" s="183" t="s">
        <v>86</v>
      </c>
      <c r="AV172" s="11" t="s">
        <v>81</v>
      </c>
      <c r="AW172" s="11" t="s">
        <v>31</v>
      </c>
      <c r="AX172" s="11" t="s">
        <v>74</v>
      </c>
      <c r="AY172" s="183" t="s">
        <v>164</v>
      </c>
    </row>
    <row r="173" spans="2:65" s="12" customFormat="1" ht="16.5" customHeight="1">
      <c r="B173" s="184"/>
      <c r="C173" s="185"/>
      <c r="D173" s="185"/>
      <c r="E173" s="186" t="s">
        <v>5</v>
      </c>
      <c r="F173" s="298" t="s">
        <v>521</v>
      </c>
      <c r="G173" s="299"/>
      <c r="H173" s="299"/>
      <c r="I173" s="299"/>
      <c r="J173" s="185"/>
      <c r="K173" s="187">
        <v>96.188000000000002</v>
      </c>
      <c r="L173" s="185"/>
      <c r="M173" s="185"/>
      <c r="N173" s="185"/>
      <c r="O173" s="185"/>
      <c r="P173" s="185"/>
      <c r="Q173" s="185"/>
      <c r="R173" s="188"/>
      <c r="T173" s="189"/>
      <c r="U173" s="185"/>
      <c r="V173" s="185"/>
      <c r="W173" s="185"/>
      <c r="X173" s="185"/>
      <c r="Y173" s="185"/>
      <c r="Z173" s="185"/>
      <c r="AA173" s="190"/>
      <c r="AT173" s="191" t="s">
        <v>172</v>
      </c>
      <c r="AU173" s="191" t="s">
        <v>86</v>
      </c>
      <c r="AV173" s="12" t="s">
        <v>86</v>
      </c>
      <c r="AW173" s="12" t="s">
        <v>31</v>
      </c>
      <c r="AX173" s="12" t="s">
        <v>74</v>
      </c>
      <c r="AY173" s="191" t="s">
        <v>164</v>
      </c>
    </row>
    <row r="174" spans="2:65" s="13" customFormat="1" ht="16.5" customHeight="1">
      <c r="B174" s="192"/>
      <c r="C174" s="193"/>
      <c r="D174" s="193"/>
      <c r="E174" s="194" t="s">
        <v>5</v>
      </c>
      <c r="F174" s="300" t="s">
        <v>178</v>
      </c>
      <c r="G174" s="301"/>
      <c r="H174" s="301"/>
      <c r="I174" s="301"/>
      <c r="J174" s="193"/>
      <c r="K174" s="195">
        <v>96.188000000000002</v>
      </c>
      <c r="L174" s="193"/>
      <c r="M174" s="193"/>
      <c r="N174" s="193"/>
      <c r="O174" s="193"/>
      <c r="P174" s="193"/>
      <c r="Q174" s="193"/>
      <c r="R174" s="196"/>
      <c r="T174" s="197"/>
      <c r="U174" s="193"/>
      <c r="V174" s="193"/>
      <c r="W174" s="193"/>
      <c r="X174" s="193"/>
      <c r="Y174" s="193"/>
      <c r="Z174" s="193"/>
      <c r="AA174" s="198"/>
      <c r="AT174" s="199" t="s">
        <v>172</v>
      </c>
      <c r="AU174" s="199" t="s">
        <v>86</v>
      </c>
      <c r="AV174" s="13" t="s">
        <v>179</v>
      </c>
      <c r="AW174" s="13" t="s">
        <v>31</v>
      </c>
      <c r="AX174" s="13" t="s">
        <v>74</v>
      </c>
      <c r="AY174" s="199" t="s">
        <v>164</v>
      </c>
    </row>
    <row r="175" spans="2:65" s="12" customFormat="1" ht="16.5" customHeight="1">
      <c r="B175" s="184"/>
      <c r="C175" s="185"/>
      <c r="D175" s="185"/>
      <c r="E175" s="186" t="s">
        <v>5</v>
      </c>
      <c r="F175" s="298" t="s">
        <v>522</v>
      </c>
      <c r="G175" s="299"/>
      <c r="H175" s="299"/>
      <c r="I175" s="299"/>
      <c r="J175" s="185"/>
      <c r="K175" s="187">
        <v>112.86</v>
      </c>
      <c r="L175" s="185"/>
      <c r="M175" s="185"/>
      <c r="N175" s="185"/>
      <c r="O175" s="185"/>
      <c r="P175" s="185"/>
      <c r="Q175" s="185"/>
      <c r="R175" s="188"/>
      <c r="T175" s="189"/>
      <c r="U175" s="185"/>
      <c r="V175" s="185"/>
      <c r="W175" s="185"/>
      <c r="X175" s="185"/>
      <c r="Y175" s="185"/>
      <c r="Z175" s="185"/>
      <c r="AA175" s="190"/>
      <c r="AT175" s="191" t="s">
        <v>172</v>
      </c>
      <c r="AU175" s="191" t="s">
        <v>86</v>
      </c>
      <c r="AV175" s="12" t="s">
        <v>86</v>
      </c>
      <c r="AW175" s="12" t="s">
        <v>31</v>
      </c>
      <c r="AX175" s="12" t="s">
        <v>74</v>
      </c>
      <c r="AY175" s="191" t="s">
        <v>164</v>
      </c>
    </row>
    <row r="176" spans="2:65" s="12" customFormat="1" ht="16.5" customHeight="1">
      <c r="B176" s="184"/>
      <c r="C176" s="185"/>
      <c r="D176" s="185"/>
      <c r="E176" s="186" t="s">
        <v>5</v>
      </c>
      <c r="F176" s="298" t="s">
        <v>523</v>
      </c>
      <c r="G176" s="299"/>
      <c r="H176" s="299"/>
      <c r="I176" s="299"/>
      <c r="J176" s="185"/>
      <c r="K176" s="187">
        <v>-4.2240000000000002</v>
      </c>
      <c r="L176" s="185"/>
      <c r="M176" s="185"/>
      <c r="N176" s="185"/>
      <c r="O176" s="185"/>
      <c r="P176" s="185"/>
      <c r="Q176" s="185"/>
      <c r="R176" s="188"/>
      <c r="T176" s="189"/>
      <c r="U176" s="185"/>
      <c r="V176" s="185"/>
      <c r="W176" s="185"/>
      <c r="X176" s="185"/>
      <c r="Y176" s="185"/>
      <c r="Z176" s="185"/>
      <c r="AA176" s="190"/>
      <c r="AT176" s="191" t="s">
        <v>172</v>
      </c>
      <c r="AU176" s="191" t="s">
        <v>86</v>
      </c>
      <c r="AV176" s="12" t="s">
        <v>86</v>
      </c>
      <c r="AW176" s="12" t="s">
        <v>31</v>
      </c>
      <c r="AX176" s="12" t="s">
        <v>74</v>
      </c>
      <c r="AY176" s="191" t="s">
        <v>164</v>
      </c>
    </row>
    <row r="177" spans="2:65" s="13" customFormat="1" ht="16.5" customHeight="1">
      <c r="B177" s="192"/>
      <c r="C177" s="193"/>
      <c r="D177" s="193"/>
      <c r="E177" s="194" t="s">
        <v>5</v>
      </c>
      <c r="F177" s="300" t="s">
        <v>178</v>
      </c>
      <c r="G177" s="301"/>
      <c r="H177" s="301"/>
      <c r="I177" s="301"/>
      <c r="J177" s="193"/>
      <c r="K177" s="195">
        <v>108.636</v>
      </c>
      <c r="L177" s="193"/>
      <c r="M177" s="193"/>
      <c r="N177" s="193"/>
      <c r="O177" s="193"/>
      <c r="P177" s="193"/>
      <c r="Q177" s="193"/>
      <c r="R177" s="196"/>
      <c r="T177" s="197"/>
      <c r="U177" s="193"/>
      <c r="V177" s="193"/>
      <c r="W177" s="193"/>
      <c r="X177" s="193"/>
      <c r="Y177" s="193"/>
      <c r="Z177" s="193"/>
      <c r="AA177" s="198"/>
      <c r="AT177" s="199" t="s">
        <v>172</v>
      </c>
      <c r="AU177" s="199" t="s">
        <v>86</v>
      </c>
      <c r="AV177" s="13" t="s">
        <v>179</v>
      </c>
      <c r="AW177" s="13" t="s">
        <v>31</v>
      </c>
      <c r="AX177" s="13" t="s">
        <v>74</v>
      </c>
      <c r="AY177" s="199" t="s">
        <v>164</v>
      </c>
    </row>
    <row r="178" spans="2:65" s="14" customFormat="1" ht="16.5" customHeight="1">
      <c r="B178" s="200"/>
      <c r="C178" s="201"/>
      <c r="D178" s="201"/>
      <c r="E178" s="202" t="s">
        <v>5</v>
      </c>
      <c r="F178" s="304" t="s">
        <v>191</v>
      </c>
      <c r="G178" s="305"/>
      <c r="H178" s="305"/>
      <c r="I178" s="305"/>
      <c r="J178" s="201"/>
      <c r="K178" s="203">
        <v>204.82400000000001</v>
      </c>
      <c r="L178" s="201"/>
      <c r="M178" s="201"/>
      <c r="N178" s="201"/>
      <c r="O178" s="201"/>
      <c r="P178" s="201"/>
      <c r="Q178" s="201"/>
      <c r="R178" s="204"/>
      <c r="T178" s="205"/>
      <c r="U178" s="201"/>
      <c r="V178" s="201"/>
      <c r="W178" s="201"/>
      <c r="X178" s="201"/>
      <c r="Y178" s="201"/>
      <c r="Z178" s="201"/>
      <c r="AA178" s="206"/>
      <c r="AT178" s="207" t="s">
        <v>172</v>
      </c>
      <c r="AU178" s="207" t="s">
        <v>86</v>
      </c>
      <c r="AV178" s="14" t="s">
        <v>169</v>
      </c>
      <c r="AW178" s="14" t="s">
        <v>31</v>
      </c>
      <c r="AX178" s="14" t="s">
        <v>74</v>
      </c>
      <c r="AY178" s="207" t="s">
        <v>164</v>
      </c>
    </row>
    <row r="179" spans="2:65" s="12" customFormat="1" ht="16.5" customHeight="1">
      <c r="B179" s="184"/>
      <c r="C179" s="185"/>
      <c r="D179" s="185"/>
      <c r="E179" s="186" t="s">
        <v>5</v>
      </c>
      <c r="F179" s="298" t="s">
        <v>524</v>
      </c>
      <c r="G179" s="299"/>
      <c r="H179" s="299"/>
      <c r="I179" s="299"/>
      <c r="J179" s="185"/>
      <c r="K179" s="187">
        <v>217.27199999999999</v>
      </c>
      <c r="L179" s="185"/>
      <c r="M179" s="185"/>
      <c r="N179" s="185"/>
      <c r="O179" s="185"/>
      <c r="P179" s="185"/>
      <c r="Q179" s="185"/>
      <c r="R179" s="188"/>
      <c r="T179" s="189"/>
      <c r="U179" s="185"/>
      <c r="V179" s="185"/>
      <c r="W179" s="185"/>
      <c r="X179" s="185"/>
      <c r="Y179" s="185"/>
      <c r="Z179" s="185"/>
      <c r="AA179" s="190"/>
      <c r="AT179" s="191" t="s">
        <v>172</v>
      </c>
      <c r="AU179" s="191" t="s">
        <v>86</v>
      </c>
      <c r="AV179" s="12" t="s">
        <v>86</v>
      </c>
      <c r="AW179" s="12" t="s">
        <v>31</v>
      </c>
      <c r="AX179" s="12" t="s">
        <v>74</v>
      </c>
      <c r="AY179" s="191" t="s">
        <v>164</v>
      </c>
    </row>
    <row r="180" spans="2:65" s="12" customFormat="1" ht="16.5" customHeight="1">
      <c r="B180" s="184"/>
      <c r="C180" s="185"/>
      <c r="D180" s="185"/>
      <c r="E180" s="186" t="s">
        <v>5</v>
      </c>
      <c r="F180" s="298" t="s">
        <v>525</v>
      </c>
      <c r="G180" s="299"/>
      <c r="H180" s="299"/>
      <c r="I180" s="299"/>
      <c r="J180" s="185"/>
      <c r="K180" s="187">
        <v>96.188000000000002</v>
      </c>
      <c r="L180" s="185"/>
      <c r="M180" s="185"/>
      <c r="N180" s="185"/>
      <c r="O180" s="185"/>
      <c r="P180" s="185"/>
      <c r="Q180" s="185"/>
      <c r="R180" s="188"/>
      <c r="T180" s="189"/>
      <c r="U180" s="185"/>
      <c r="V180" s="185"/>
      <c r="W180" s="185"/>
      <c r="X180" s="185"/>
      <c r="Y180" s="185"/>
      <c r="Z180" s="185"/>
      <c r="AA180" s="190"/>
      <c r="AT180" s="191" t="s">
        <v>172</v>
      </c>
      <c r="AU180" s="191" t="s">
        <v>86</v>
      </c>
      <c r="AV180" s="12" t="s">
        <v>86</v>
      </c>
      <c r="AW180" s="12" t="s">
        <v>31</v>
      </c>
      <c r="AX180" s="12" t="s">
        <v>74</v>
      </c>
      <c r="AY180" s="191" t="s">
        <v>164</v>
      </c>
    </row>
    <row r="181" spans="2:65" s="14" customFormat="1" ht="16.5" customHeight="1">
      <c r="B181" s="200"/>
      <c r="C181" s="201"/>
      <c r="D181" s="201"/>
      <c r="E181" s="202" t="s">
        <v>5</v>
      </c>
      <c r="F181" s="304" t="s">
        <v>191</v>
      </c>
      <c r="G181" s="305"/>
      <c r="H181" s="305"/>
      <c r="I181" s="305"/>
      <c r="J181" s="201"/>
      <c r="K181" s="203">
        <v>313.45999999999998</v>
      </c>
      <c r="L181" s="201"/>
      <c r="M181" s="201"/>
      <c r="N181" s="201"/>
      <c r="O181" s="201"/>
      <c r="P181" s="201"/>
      <c r="Q181" s="201"/>
      <c r="R181" s="204"/>
      <c r="T181" s="205"/>
      <c r="U181" s="201"/>
      <c r="V181" s="201"/>
      <c r="W181" s="201"/>
      <c r="X181" s="201"/>
      <c r="Y181" s="201"/>
      <c r="Z181" s="201"/>
      <c r="AA181" s="206"/>
      <c r="AT181" s="207" t="s">
        <v>172</v>
      </c>
      <c r="AU181" s="207" t="s">
        <v>86</v>
      </c>
      <c r="AV181" s="14" t="s">
        <v>169</v>
      </c>
      <c r="AW181" s="14" t="s">
        <v>31</v>
      </c>
      <c r="AX181" s="14" t="s">
        <v>81</v>
      </c>
      <c r="AY181" s="207" t="s">
        <v>164</v>
      </c>
    </row>
    <row r="182" spans="2:65" s="1" customFormat="1" ht="25.5" customHeight="1">
      <c r="B182" s="141"/>
      <c r="C182" s="214" t="s">
        <v>357</v>
      </c>
      <c r="D182" s="214" t="s">
        <v>456</v>
      </c>
      <c r="E182" s="215" t="s">
        <v>493</v>
      </c>
      <c r="F182" s="313" t="s">
        <v>494</v>
      </c>
      <c r="G182" s="313"/>
      <c r="H182" s="313"/>
      <c r="I182" s="313"/>
      <c r="J182" s="216" t="s">
        <v>168</v>
      </c>
      <c r="K182" s="217">
        <v>114.068</v>
      </c>
      <c r="L182" s="314"/>
      <c r="M182" s="314"/>
      <c r="N182" s="315"/>
      <c r="O182" s="291"/>
      <c r="P182" s="291"/>
      <c r="Q182" s="291"/>
      <c r="R182" s="144"/>
      <c r="T182" s="174" t="s">
        <v>5</v>
      </c>
      <c r="U182" s="48" t="s">
        <v>41</v>
      </c>
      <c r="V182" s="40"/>
      <c r="W182" s="175">
        <f>V182*K182</f>
        <v>0</v>
      </c>
      <c r="X182" s="175">
        <v>0</v>
      </c>
      <c r="Y182" s="175">
        <f>X182*K182</f>
        <v>0</v>
      </c>
      <c r="Z182" s="175">
        <v>0</v>
      </c>
      <c r="AA182" s="176">
        <f>Z182*K182</f>
        <v>0</v>
      </c>
      <c r="AR182" s="23" t="s">
        <v>459</v>
      </c>
      <c r="AT182" s="23" t="s">
        <v>456</v>
      </c>
      <c r="AU182" s="23" t="s">
        <v>86</v>
      </c>
      <c r="AY182" s="23" t="s">
        <v>164</v>
      </c>
      <c r="BE182" s="118">
        <f>IF(U182="základná",N182,0)</f>
        <v>0</v>
      </c>
      <c r="BF182" s="118">
        <f>IF(U182="znížená",N182,0)</f>
        <v>0</v>
      </c>
      <c r="BG182" s="118">
        <f>IF(U182="zákl. prenesená",N182,0)</f>
        <v>0</v>
      </c>
      <c r="BH182" s="118">
        <f>IF(U182="zníž. prenesená",N182,0)</f>
        <v>0</v>
      </c>
      <c r="BI182" s="118">
        <f>IF(U182="nulová",N182,0)</f>
        <v>0</v>
      </c>
      <c r="BJ182" s="23" t="s">
        <v>86</v>
      </c>
      <c r="BK182" s="118">
        <f>ROUND(L182*K182,2)</f>
        <v>0</v>
      </c>
      <c r="BL182" s="23" t="s">
        <v>344</v>
      </c>
      <c r="BM182" s="23" t="s">
        <v>526</v>
      </c>
    </row>
    <row r="183" spans="2:65" s="12" customFormat="1" ht="16.5" customHeight="1">
      <c r="B183" s="184"/>
      <c r="C183" s="185"/>
      <c r="D183" s="185"/>
      <c r="E183" s="186" t="s">
        <v>5</v>
      </c>
      <c r="F183" s="306" t="s">
        <v>527</v>
      </c>
      <c r="G183" s="307"/>
      <c r="H183" s="307"/>
      <c r="I183" s="307"/>
      <c r="J183" s="185"/>
      <c r="K183" s="187">
        <v>114.068</v>
      </c>
      <c r="L183" s="185"/>
      <c r="M183" s="185"/>
      <c r="N183" s="185"/>
      <c r="O183" s="185"/>
      <c r="P183" s="185"/>
      <c r="Q183" s="185"/>
      <c r="R183" s="188"/>
      <c r="T183" s="189"/>
      <c r="U183" s="185"/>
      <c r="V183" s="185"/>
      <c r="W183" s="185"/>
      <c r="X183" s="185"/>
      <c r="Y183" s="185"/>
      <c r="Z183" s="185"/>
      <c r="AA183" s="190"/>
      <c r="AT183" s="191" t="s">
        <v>172</v>
      </c>
      <c r="AU183" s="191" t="s">
        <v>86</v>
      </c>
      <c r="AV183" s="12" t="s">
        <v>86</v>
      </c>
      <c r="AW183" s="12" t="s">
        <v>31</v>
      </c>
      <c r="AX183" s="12" t="s">
        <v>81</v>
      </c>
      <c r="AY183" s="191" t="s">
        <v>164</v>
      </c>
    </row>
    <row r="184" spans="2:65" s="14" customFormat="1" ht="16.5" customHeight="1">
      <c r="B184" s="200"/>
      <c r="C184" s="201"/>
      <c r="D184" s="201"/>
      <c r="E184" s="202" t="s">
        <v>5</v>
      </c>
      <c r="F184" s="304" t="s">
        <v>191</v>
      </c>
      <c r="G184" s="305"/>
      <c r="H184" s="305"/>
      <c r="I184" s="305"/>
      <c r="J184" s="201"/>
      <c r="K184" s="203">
        <v>114.068</v>
      </c>
      <c r="L184" s="201"/>
      <c r="M184" s="201"/>
      <c r="N184" s="201"/>
      <c r="O184" s="201"/>
      <c r="P184" s="201"/>
      <c r="Q184" s="201"/>
      <c r="R184" s="204"/>
      <c r="T184" s="205"/>
      <c r="U184" s="201"/>
      <c r="V184" s="201"/>
      <c r="W184" s="201"/>
      <c r="X184" s="201"/>
      <c r="Y184" s="201"/>
      <c r="Z184" s="201"/>
      <c r="AA184" s="206"/>
      <c r="AT184" s="207" t="s">
        <v>172</v>
      </c>
      <c r="AU184" s="207" t="s">
        <v>86</v>
      </c>
      <c r="AV184" s="14" t="s">
        <v>169</v>
      </c>
      <c r="AW184" s="14" t="s">
        <v>31</v>
      </c>
      <c r="AX184" s="14" t="s">
        <v>74</v>
      </c>
      <c r="AY184" s="207" t="s">
        <v>164</v>
      </c>
    </row>
    <row r="185" spans="2:65" s="1" customFormat="1" ht="25.5" customHeight="1">
      <c r="B185" s="141"/>
      <c r="C185" s="214" t="s">
        <v>10</v>
      </c>
      <c r="D185" s="214" t="s">
        <v>456</v>
      </c>
      <c r="E185" s="215" t="s">
        <v>528</v>
      </c>
      <c r="F185" s="313" t="s">
        <v>529</v>
      </c>
      <c r="G185" s="313"/>
      <c r="H185" s="313"/>
      <c r="I185" s="313"/>
      <c r="J185" s="216" t="s">
        <v>168</v>
      </c>
      <c r="K185" s="217">
        <v>114.068</v>
      </c>
      <c r="L185" s="314"/>
      <c r="M185" s="314"/>
      <c r="N185" s="315"/>
      <c r="O185" s="291"/>
      <c r="P185" s="291"/>
      <c r="Q185" s="291"/>
      <c r="R185" s="144"/>
      <c r="T185" s="174" t="s">
        <v>5</v>
      </c>
      <c r="U185" s="48" t="s">
        <v>41</v>
      </c>
      <c r="V185" s="40"/>
      <c r="W185" s="175">
        <f>V185*K185</f>
        <v>0</v>
      </c>
      <c r="X185" s="175">
        <v>3.2000000000000002E-3</v>
      </c>
      <c r="Y185" s="175">
        <f>X185*K185</f>
        <v>0.3650176</v>
      </c>
      <c r="Z185" s="175">
        <v>0</v>
      </c>
      <c r="AA185" s="176">
        <f>Z185*K185</f>
        <v>0</v>
      </c>
      <c r="AR185" s="23" t="s">
        <v>459</v>
      </c>
      <c r="AT185" s="23" t="s">
        <v>456</v>
      </c>
      <c r="AU185" s="23" t="s">
        <v>86</v>
      </c>
      <c r="AY185" s="23" t="s">
        <v>164</v>
      </c>
      <c r="BE185" s="118">
        <f>IF(U185="základná",N185,0)</f>
        <v>0</v>
      </c>
      <c r="BF185" s="118">
        <f>IF(U185="znížená",N185,0)</f>
        <v>0</v>
      </c>
      <c r="BG185" s="118">
        <f>IF(U185="zákl. prenesená",N185,0)</f>
        <v>0</v>
      </c>
      <c r="BH185" s="118">
        <f>IF(U185="zníž. prenesená",N185,0)</f>
        <v>0</v>
      </c>
      <c r="BI185" s="118">
        <f>IF(U185="nulová",N185,0)</f>
        <v>0</v>
      </c>
      <c r="BJ185" s="23" t="s">
        <v>86</v>
      </c>
      <c r="BK185" s="118">
        <f>ROUND(L185*K185,2)</f>
        <v>0</v>
      </c>
      <c r="BL185" s="23" t="s">
        <v>344</v>
      </c>
      <c r="BM185" s="23" t="s">
        <v>530</v>
      </c>
    </row>
    <row r="186" spans="2:65" s="1" customFormat="1" ht="25.5" customHeight="1">
      <c r="B186" s="141"/>
      <c r="C186" s="214" t="s">
        <v>366</v>
      </c>
      <c r="D186" s="214" t="s">
        <v>456</v>
      </c>
      <c r="E186" s="215" t="s">
        <v>505</v>
      </c>
      <c r="F186" s="313" t="s">
        <v>506</v>
      </c>
      <c r="G186" s="313"/>
      <c r="H186" s="313"/>
      <c r="I186" s="313"/>
      <c r="J186" s="216" t="s">
        <v>168</v>
      </c>
      <c r="K186" s="217">
        <v>100.997</v>
      </c>
      <c r="L186" s="314"/>
      <c r="M186" s="314"/>
      <c r="N186" s="315"/>
      <c r="O186" s="291"/>
      <c r="P186" s="291"/>
      <c r="Q186" s="291"/>
      <c r="R186" s="144"/>
      <c r="T186" s="174" t="s">
        <v>5</v>
      </c>
      <c r="U186" s="48" t="s">
        <v>41</v>
      </c>
      <c r="V186" s="40"/>
      <c r="W186" s="175">
        <f>V186*K186</f>
        <v>0</v>
      </c>
      <c r="X186" s="175">
        <v>4.0000000000000001E-3</v>
      </c>
      <c r="Y186" s="175">
        <f>X186*K186</f>
        <v>0.40398800000000001</v>
      </c>
      <c r="Z186" s="175">
        <v>0</v>
      </c>
      <c r="AA186" s="176">
        <f>Z186*K186</f>
        <v>0</v>
      </c>
      <c r="AR186" s="23" t="s">
        <v>459</v>
      </c>
      <c r="AT186" s="23" t="s">
        <v>456</v>
      </c>
      <c r="AU186" s="23" t="s">
        <v>86</v>
      </c>
      <c r="AY186" s="23" t="s">
        <v>164</v>
      </c>
      <c r="BE186" s="118">
        <f>IF(U186="základná",N186,0)</f>
        <v>0</v>
      </c>
      <c r="BF186" s="118">
        <f>IF(U186="znížená",N186,0)</f>
        <v>0</v>
      </c>
      <c r="BG186" s="118">
        <f>IF(U186="zákl. prenesená",N186,0)</f>
        <v>0</v>
      </c>
      <c r="BH186" s="118">
        <f>IF(U186="zníž. prenesená",N186,0)</f>
        <v>0</v>
      </c>
      <c r="BI186" s="118">
        <f>IF(U186="nulová",N186,0)</f>
        <v>0</v>
      </c>
      <c r="BJ186" s="23" t="s">
        <v>86</v>
      </c>
      <c r="BK186" s="118">
        <f>ROUND(L186*K186,2)</f>
        <v>0</v>
      </c>
      <c r="BL186" s="23" t="s">
        <v>344</v>
      </c>
      <c r="BM186" s="23" t="s">
        <v>531</v>
      </c>
    </row>
    <row r="187" spans="2:65" s="11" customFormat="1" ht="16.5" customHeight="1">
      <c r="B187" s="177"/>
      <c r="C187" s="178"/>
      <c r="D187" s="178"/>
      <c r="E187" s="179" t="s">
        <v>5</v>
      </c>
      <c r="F187" s="292" t="s">
        <v>479</v>
      </c>
      <c r="G187" s="293"/>
      <c r="H187" s="293"/>
      <c r="I187" s="293"/>
      <c r="J187" s="178"/>
      <c r="K187" s="179" t="s">
        <v>5</v>
      </c>
      <c r="L187" s="178"/>
      <c r="M187" s="178"/>
      <c r="N187" s="178"/>
      <c r="O187" s="178"/>
      <c r="P187" s="178"/>
      <c r="Q187" s="178"/>
      <c r="R187" s="180"/>
      <c r="T187" s="181"/>
      <c r="U187" s="178"/>
      <c r="V187" s="178"/>
      <c r="W187" s="178"/>
      <c r="X187" s="178"/>
      <c r="Y187" s="178"/>
      <c r="Z187" s="178"/>
      <c r="AA187" s="182"/>
      <c r="AT187" s="183" t="s">
        <v>172</v>
      </c>
      <c r="AU187" s="183" t="s">
        <v>86</v>
      </c>
      <c r="AV187" s="11" t="s">
        <v>81</v>
      </c>
      <c r="AW187" s="11" t="s">
        <v>31</v>
      </c>
      <c r="AX187" s="11" t="s">
        <v>74</v>
      </c>
      <c r="AY187" s="183" t="s">
        <v>164</v>
      </c>
    </row>
    <row r="188" spans="2:65" s="12" customFormat="1" ht="16.5" customHeight="1">
      <c r="B188" s="184"/>
      <c r="C188" s="185"/>
      <c r="D188" s="185"/>
      <c r="E188" s="186" t="s">
        <v>5</v>
      </c>
      <c r="F188" s="298" t="s">
        <v>532</v>
      </c>
      <c r="G188" s="299"/>
      <c r="H188" s="299"/>
      <c r="I188" s="299"/>
      <c r="J188" s="185"/>
      <c r="K188" s="187">
        <v>100.997</v>
      </c>
      <c r="L188" s="185"/>
      <c r="M188" s="185"/>
      <c r="N188" s="185"/>
      <c r="O188" s="185"/>
      <c r="P188" s="185"/>
      <c r="Q188" s="185"/>
      <c r="R188" s="188"/>
      <c r="T188" s="189"/>
      <c r="U188" s="185"/>
      <c r="V188" s="185"/>
      <c r="W188" s="185"/>
      <c r="X188" s="185"/>
      <c r="Y188" s="185"/>
      <c r="Z188" s="185"/>
      <c r="AA188" s="190"/>
      <c r="AT188" s="191" t="s">
        <v>172</v>
      </c>
      <c r="AU188" s="191" t="s">
        <v>86</v>
      </c>
      <c r="AV188" s="12" t="s">
        <v>86</v>
      </c>
      <c r="AW188" s="12" t="s">
        <v>31</v>
      </c>
      <c r="AX188" s="12" t="s">
        <v>74</v>
      </c>
      <c r="AY188" s="191" t="s">
        <v>164</v>
      </c>
    </row>
    <row r="189" spans="2:65" s="13" customFormat="1" ht="16.5" customHeight="1">
      <c r="B189" s="192"/>
      <c r="C189" s="193"/>
      <c r="D189" s="193"/>
      <c r="E189" s="194" t="s">
        <v>5</v>
      </c>
      <c r="F189" s="300" t="s">
        <v>178</v>
      </c>
      <c r="G189" s="301"/>
      <c r="H189" s="301"/>
      <c r="I189" s="301"/>
      <c r="J189" s="193"/>
      <c r="K189" s="195">
        <v>100.997</v>
      </c>
      <c r="L189" s="193"/>
      <c r="M189" s="193"/>
      <c r="N189" s="193"/>
      <c r="O189" s="193"/>
      <c r="P189" s="193"/>
      <c r="Q189" s="193"/>
      <c r="R189" s="196"/>
      <c r="T189" s="197"/>
      <c r="U189" s="193"/>
      <c r="V189" s="193"/>
      <c r="W189" s="193"/>
      <c r="X189" s="193"/>
      <c r="Y189" s="193"/>
      <c r="Z189" s="193"/>
      <c r="AA189" s="198"/>
      <c r="AT189" s="199" t="s">
        <v>172</v>
      </c>
      <c r="AU189" s="199" t="s">
        <v>86</v>
      </c>
      <c r="AV189" s="13" t="s">
        <v>179</v>
      </c>
      <c r="AW189" s="13" t="s">
        <v>31</v>
      </c>
      <c r="AX189" s="13" t="s">
        <v>74</v>
      </c>
      <c r="AY189" s="199" t="s">
        <v>164</v>
      </c>
    </row>
    <row r="190" spans="2:65" s="14" customFormat="1" ht="16.5" customHeight="1">
      <c r="B190" s="200"/>
      <c r="C190" s="201"/>
      <c r="D190" s="201"/>
      <c r="E190" s="202" t="s">
        <v>5</v>
      </c>
      <c r="F190" s="304" t="s">
        <v>191</v>
      </c>
      <c r="G190" s="305"/>
      <c r="H190" s="305"/>
      <c r="I190" s="305"/>
      <c r="J190" s="201"/>
      <c r="K190" s="203">
        <v>100.997</v>
      </c>
      <c r="L190" s="201"/>
      <c r="M190" s="201"/>
      <c r="N190" s="201"/>
      <c r="O190" s="201"/>
      <c r="P190" s="201"/>
      <c r="Q190" s="201"/>
      <c r="R190" s="204"/>
      <c r="T190" s="205"/>
      <c r="U190" s="201"/>
      <c r="V190" s="201"/>
      <c r="W190" s="201"/>
      <c r="X190" s="201"/>
      <c r="Y190" s="201"/>
      <c r="Z190" s="201"/>
      <c r="AA190" s="206"/>
      <c r="AT190" s="207" t="s">
        <v>172</v>
      </c>
      <c r="AU190" s="207" t="s">
        <v>86</v>
      </c>
      <c r="AV190" s="14" t="s">
        <v>169</v>
      </c>
      <c r="AW190" s="14" t="s">
        <v>31</v>
      </c>
      <c r="AX190" s="14" t="s">
        <v>81</v>
      </c>
      <c r="AY190" s="207" t="s">
        <v>164</v>
      </c>
    </row>
    <row r="191" spans="2:65" s="1" customFormat="1" ht="25.5" customHeight="1">
      <c r="B191" s="141"/>
      <c r="C191" s="170" t="s">
        <v>371</v>
      </c>
      <c r="D191" s="170" t="s">
        <v>165</v>
      </c>
      <c r="E191" s="171" t="s">
        <v>533</v>
      </c>
      <c r="F191" s="289" t="s">
        <v>534</v>
      </c>
      <c r="G191" s="289"/>
      <c r="H191" s="289"/>
      <c r="I191" s="289"/>
      <c r="J191" s="172" t="s">
        <v>463</v>
      </c>
      <c r="K191" s="212">
        <v>0</v>
      </c>
      <c r="L191" s="290"/>
      <c r="M191" s="290"/>
      <c r="N191" s="291"/>
      <c r="O191" s="291"/>
      <c r="P191" s="291"/>
      <c r="Q191" s="291"/>
      <c r="R191" s="144"/>
      <c r="T191" s="174" t="s">
        <v>5</v>
      </c>
      <c r="U191" s="48" t="s">
        <v>41</v>
      </c>
      <c r="V191" s="40"/>
      <c r="W191" s="175">
        <f>V191*K191</f>
        <v>0</v>
      </c>
      <c r="X191" s="175">
        <v>0</v>
      </c>
      <c r="Y191" s="175">
        <f>X191*K191</f>
        <v>0</v>
      </c>
      <c r="Z191" s="175">
        <v>0</v>
      </c>
      <c r="AA191" s="176">
        <f>Z191*K191</f>
        <v>0</v>
      </c>
      <c r="AR191" s="23" t="s">
        <v>344</v>
      </c>
      <c r="AT191" s="23" t="s">
        <v>165</v>
      </c>
      <c r="AU191" s="23" t="s">
        <v>86</v>
      </c>
      <c r="AY191" s="23" t="s">
        <v>164</v>
      </c>
      <c r="BE191" s="118">
        <f>IF(U191="základná",N191,0)</f>
        <v>0</v>
      </c>
      <c r="BF191" s="118">
        <f>IF(U191="znížená",N191,0)</f>
        <v>0</v>
      </c>
      <c r="BG191" s="118">
        <f>IF(U191="zákl. prenesená",N191,0)</f>
        <v>0</v>
      </c>
      <c r="BH191" s="118">
        <f>IF(U191="zníž. prenesená",N191,0)</f>
        <v>0</v>
      </c>
      <c r="BI191" s="118">
        <f>IF(U191="nulová",N191,0)</f>
        <v>0</v>
      </c>
      <c r="BJ191" s="23" t="s">
        <v>86</v>
      </c>
      <c r="BK191" s="118">
        <f>ROUND(L191*K191,2)</f>
        <v>0</v>
      </c>
      <c r="BL191" s="23" t="s">
        <v>344</v>
      </c>
      <c r="BM191" s="23" t="s">
        <v>535</v>
      </c>
    </row>
    <row r="192" spans="2:65" s="1" customFormat="1" ht="49.9" customHeight="1">
      <c r="B192" s="39"/>
      <c r="C192" s="40"/>
      <c r="D192" s="161" t="s">
        <v>444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310"/>
      <c r="O192" s="311"/>
      <c r="P192" s="311"/>
      <c r="Q192" s="311"/>
      <c r="R192" s="41"/>
      <c r="T192" s="208"/>
      <c r="U192" s="40"/>
      <c r="V192" s="40"/>
      <c r="W192" s="40"/>
      <c r="X192" s="40"/>
      <c r="Y192" s="40"/>
      <c r="Z192" s="40"/>
      <c r="AA192" s="78"/>
      <c r="AT192" s="23" t="s">
        <v>73</v>
      </c>
      <c r="AU192" s="23" t="s">
        <v>74</v>
      </c>
      <c r="AY192" s="23" t="s">
        <v>445</v>
      </c>
      <c r="BK192" s="118">
        <f>SUM(BK193:BK197)</f>
        <v>0</v>
      </c>
    </row>
    <row r="193" spans="2:63" s="1" customFormat="1" ht="22.35" customHeight="1">
      <c r="B193" s="39"/>
      <c r="C193" s="209" t="s">
        <v>5</v>
      </c>
      <c r="D193" s="209" t="s">
        <v>165</v>
      </c>
      <c r="E193" s="210" t="s">
        <v>5</v>
      </c>
      <c r="F193" s="308" t="s">
        <v>5</v>
      </c>
      <c r="G193" s="308"/>
      <c r="H193" s="308"/>
      <c r="I193" s="308"/>
      <c r="J193" s="211" t="s">
        <v>5</v>
      </c>
      <c r="K193" s="212"/>
      <c r="L193" s="290"/>
      <c r="M193" s="309"/>
      <c r="N193" s="309"/>
      <c r="O193" s="309"/>
      <c r="P193" s="309"/>
      <c r="Q193" s="309"/>
      <c r="R193" s="41"/>
      <c r="T193" s="174" t="s">
        <v>5</v>
      </c>
      <c r="U193" s="213" t="s">
        <v>41</v>
      </c>
      <c r="V193" s="40"/>
      <c r="W193" s="40"/>
      <c r="X193" s="40"/>
      <c r="Y193" s="40"/>
      <c r="Z193" s="40"/>
      <c r="AA193" s="78"/>
      <c r="AT193" s="23" t="s">
        <v>445</v>
      </c>
      <c r="AU193" s="23" t="s">
        <v>81</v>
      </c>
      <c r="AY193" s="23" t="s">
        <v>445</v>
      </c>
      <c r="BE193" s="118">
        <f>IF(U193="základná",N193,0)</f>
        <v>0</v>
      </c>
      <c r="BF193" s="118">
        <f>IF(U193="znížená",N193,0)</f>
        <v>0</v>
      </c>
      <c r="BG193" s="118">
        <f>IF(U193="zákl. prenesená",N193,0)</f>
        <v>0</v>
      </c>
      <c r="BH193" s="118">
        <f>IF(U193="zníž. prenesená",N193,0)</f>
        <v>0</v>
      </c>
      <c r="BI193" s="118">
        <f>IF(U193="nulová",N193,0)</f>
        <v>0</v>
      </c>
      <c r="BJ193" s="23" t="s">
        <v>86</v>
      </c>
      <c r="BK193" s="118">
        <f>L193*K193</f>
        <v>0</v>
      </c>
    </row>
    <row r="194" spans="2:63" s="1" customFormat="1" ht="22.35" customHeight="1">
      <c r="B194" s="39"/>
      <c r="C194" s="209" t="s">
        <v>5</v>
      </c>
      <c r="D194" s="209" t="s">
        <v>165</v>
      </c>
      <c r="E194" s="210" t="s">
        <v>5</v>
      </c>
      <c r="F194" s="308" t="s">
        <v>5</v>
      </c>
      <c r="G194" s="308"/>
      <c r="H194" s="308"/>
      <c r="I194" s="308"/>
      <c r="J194" s="211" t="s">
        <v>5</v>
      </c>
      <c r="K194" s="212"/>
      <c r="L194" s="290"/>
      <c r="M194" s="309"/>
      <c r="N194" s="309"/>
      <c r="O194" s="309"/>
      <c r="P194" s="309"/>
      <c r="Q194" s="309"/>
      <c r="R194" s="41"/>
      <c r="T194" s="174" t="s">
        <v>5</v>
      </c>
      <c r="U194" s="213" t="s">
        <v>41</v>
      </c>
      <c r="V194" s="40"/>
      <c r="W194" s="40"/>
      <c r="X194" s="40"/>
      <c r="Y194" s="40"/>
      <c r="Z194" s="40"/>
      <c r="AA194" s="78"/>
      <c r="AT194" s="23" t="s">
        <v>445</v>
      </c>
      <c r="AU194" s="23" t="s">
        <v>81</v>
      </c>
      <c r="AY194" s="23" t="s">
        <v>445</v>
      </c>
      <c r="BE194" s="118">
        <f>IF(U194="základná",N194,0)</f>
        <v>0</v>
      </c>
      <c r="BF194" s="118">
        <f>IF(U194="znížená",N194,0)</f>
        <v>0</v>
      </c>
      <c r="BG194" s="118">
        <f>IF(U194="zákl. prenesená",N194,0)</f>
        <v>0</v>
      </c>
      <c r="BH194" s="118">
        <f>IF(U194="zníž. prenesená",N194,0)</f>
        <v>0</v>
      </c>
      <c r="BI194" s="118">
        <f>IF(U194="nulová",N194,0)</f>
        <v>0</v>
      </c>
      <c r="BJ194" s="23" t="s">
        <v>86</v>
      </c>
      <c r="BK194" s="118">
        <f>L194*K194</f>
        <v>0</v>
      </c>
    </row>
    <row r="195" spans="2:63" s="1" customFormat="1" ht="22.35" customHeight="1">
      <c r="B195" s="39"/>
      <c r="C195" s="209" t="s">
        <v>5</v>
      </c>
      <c r="D195" s="209" t="s">
        <v>165</v>
      </c>
      <c r="E195" s="210" t="s">
        <v>5</v>
      </c>
      <c r="F195" s="308" t="s">
        <v>5</v>
      </c>
      <c r="G195" s="308"/>
      <c r="H195" s="308"/>
      <c r="I195" s="308"/>
      <c r="J195" s="211" t="s">
        <v>5</v>
      </c>
      <c r="K195" s="212"/>
      <c r="L195" s="290"/>
      <c r="M195" s="309"/>
      <c r="N195" s="309"/>
      <c r="O195" s="309"/>
      <c r="P195" s="309"/>
      <c r="Q195" s="309"/>
      <c r="R195" s="41"/>
      <c r="T195" s="174" t="s">
        <v>5</v>
      </c>
      <c r="U195" s="213" t="s">
        <v>41</v>
      </c>
      <c r="V195" s="40"/>
      <c r="W195" s="40"/>
      <c r="X195" s="40"/>
      <c r="Y195" s="40"/>
      <c r="Z195" s="40"/>
      <c r="AA195" s="78"/>
      <c r="AT195" s="23" t="s">
        <v>445</v>
      </c>
      <c r="AU195" s="23" t="s">
        <v>81</v>
      </c>
      <c r="AY195" s="23" t="s">
        <v>445</v>
      </c>
      <c r="BE195" s="118">
        <f>IF(U195="základná",N195,0)</f>
        <v>0</v>
      </c>
      <c r="BF195" s="118">
        <f>IF(U195="znížená",N195,0)</f>
        <v>0</v>
      </c>
      <c r="BG195" s="118">
        <f>IF(U195="zákl. prenesená",N195,0)</f>
        <v>0</v>
      </c>
      <c r="BH195" s="118">
        <f>IF(U195="zníž. prenesená",N195,0)</f>
        <v>0</v>
      </c>
      <c r="BI195" s="118">
        <f>IF(U195="nulová",N195,0)</f>
        <v>0</v>
      </c>
      <c r="BJ195" s="23" t="s">
        <v>86</v>
      </c>
      <c r="BK195" s="118">
        <f>L195*K195</f>
        <v>0</v>
      </c>
    </row>
    <row r="196" spans="2:63" s="1" customFormat="1" ht="22.35" customHeight="1">
      <c r="B196" s="39"/>
      <c r="C196" s="209" t="s">
        <v>5</v>
      </c>
      <c r="D196" s="209" t="s">
        <v>165</v>
      </c>
      <c r="E196" s="210" t="s">
        <v>5</v>
      </c>
      <c r="F196" s="308" t="s">
        <v>5</v>
      </c>
      <c r="G196" s="308"/>
      <c r="H196" s="308"/>
      <c r="I196" s="308"/>
      <c r="J196" s="211" t="s">
        <v>5</v>
      </c>
      <c r="K196" s="212"/>
      <c r="L196" s="290"/>
      <c r="M196" s="309"/>
      <c r="N196" s="309"/>
      <c r="O196" s="309"/>
      <c r="P196" s="309"/>
      <c r="Q196" s="309"/>
      <c r="R196" s="41"/>
      <c r="T196" s="174" t="s">
        <v>5</v>
      </c>
      <c r="U196" s="213" t="s">
        <v>41</v>
      </c>
      <c r="V196" s="40"/>
      <c r="W196" s="40"/>
      <c r="X196" s="40"/>
      <c r="Y196" s="40"/>
      <c r="Z196" s="40"/>
      <c r="AA196" s="78"/>
      <c r="AT196" s="23" t="s">
        <v>445</v>
      </c>
      <c r="AU196" s="23" t="s">
        <v>81</v>
      </c>
      <c r="AY196" s="23" t="s">
        <v>445</v>
      </c>
      <c r="BE196" s="118">
        <f>IF(U196="základná",N196,0)</f>
        <v>0</v>
      </c>
      <c r="BF196" s="118">
        <f>IF(U196="znížená",N196,0)</f>
        <v>0</v>
      </c>
      <c r="BG196" s="118">
        <f>IF(U196="zákl. prenesená",N196,0)</f>
        <v>0</v>
      </c>
      <c r="BH196" s="118">
        <f>IF(U196="zníž. prenesená",N196,0)</f>
        <v>0</v>
      </c>
      <c r="BI196" s="118">
        <f>IF(U196="nulová",N196,0)</f>
        <v>0</v>
      </c>
      <c r="BJ196" s="23" t="s">
        <v>86</v>
      </c>
      <c r="BK196" s="118">
        <f>L196*K196</f>
        <v>0</v>
      </c>
    </row>
    <row r="197" spans="2:63" s="1" customFormat="1" ht="22.35" customHeight="1">
      <c r="B197" s="39"/>
      <c r="C197" s="209" t="s">
        <v>5</v>
      </c>
      <c r="D197" s="209" t="s">
        <v>165</v>
      </c>
      <c r="E197" s="210" t="s">
        <v>5</v>
      </c>
      <c r="F197" s="308" t="s">
        <v>5</v>
      </c>
      <c r="G197" s="308"/>
      <c r="H197" s="308"/>
      <c r="I197" s="308"/>
      <c r="J197" s="211" t="s">
        <v>5</v>
      </c>
      <c r="K197" s="212"/>
      <c r="L197" s="290"/>
      <c r="M197" s="309"/>
      <c r="N197" s="309"/>
      <c r="O197" s="309"/>
      <c r="P197" s="309"/>
      <c r="Q197" s="309"/>
      <c r="R197" s="41"/>
      <c r="T197" s="174" t="s">
        <v>5</v>
      </c>
      <c r="U197" s="213" t="s">
        <v>41</v>
      </c>
      <c r="V197" s="60"/>
      <c r="W197" s="60"/>
      <c r="X197" s="60"/>
      <c r="Y197" s="60"/>
      <c r="Z197" s="60"/>
      <c r="AA197" s="62"/>
      <c r="AT197" s="23" t="s">
        <v>445</v>
      </c>
      <c r="AU197" s="23" t="s">
        <v>81</v>
      </c>
      <c r="AY197" s="23" t="s">
        <v>445</v>
      </c>
      <c r="BE197" s="118">
        <f>IF(U197="základná",N197,0)</f>
        <v>0</v>
      </c>
      <c r="BF197" s="118">
        <f>IF(U197="znížená",N197,0)</f>
        <v>0</v>
      </c>
      <c r="BG197" s="118">
        <f>IF(U197="zákl. prenesená",N197,0)</f>
        <v>0</v>
      </c>
      <c r="BH197" s="118">
        <f>IF(U197="zníž. prenesená",N197,0)</f>
        <v>0</v>
      </c>
      <c r="BI197" s="118">
        <f>IF(U197="nulová",N197,0)</f>
        <v>0</v>
      </c>
      <c r="BJ197" s="23" t="s">
        <v>86</v>
      </c>
      <c r="BK197" s="118">
        <f>L197*K197</f>
        <v>0</v>
      </c>
    </row>
    <row r="198" spans="2:63" s="1" customFormat="1" ht="6.95" customHeight="1">
      <c r="B198" s="63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5"/>
    </row>
  </sheetData>
  <mergeCells count="200">
    <mergeCell ref="H1:K1"/>
    <mergeCell ref="S2:AC2"/>
    <mergeCell ref="F196:I196"/>
    <mergeCell ref="L196:M196"/>
    <mergeCell ref="N196:Q196"/>
    <mergeCell ref="F197:I197"/>
    <mergeCell ref="L197:M197"/>
    <mergeCell ref="N197:Q197"/>
    <mergeCell ref="N121:Q121"/>
    <mergeCell ref="N122:Q122"/>
    <mergeCell ref="N123:Q123"/>
    <mergeCell ref="N131:Q131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L191:M191"/>
    <mergeCell ref="N191:Q191"/>
    <mergeCell ref="F181:I181"/>
    <mergeCell ref="F182:I182"/>
    <mergeCell ref="L182:M182"/>
    <mergeCell ref="N182:Q182"/>
    <mergeCell ref="F183:I183"/>
    <mergeCell ref="F184:I184"/>
    <mergeCell ref="F185:I185"/>
    <mergeCell ref="L185:M185"/>
    <mergeCell ref="N185:Q185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2:I162"/>
    <mergeCell ref="F163:I163"/>
    <mergeCell ref="F164:I164"/>
    <mergeCell ref="L164:M164"/>
    <mergeCell ref="N164:Q164"/>
    <mergeCell ref="F165:I165"/>
    <mergeCell ref="L165:M165"/>
    <mergeCell ref="N165:Q165"/>
    <mergeCell ref="F166:I166"/>
    <mergeCell ref="F157:I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L156:M156"/>
    <mergeCell ref="N156:Q156"/>
    <mergeCell ref="F146:I146"/>
    <mergeCell ref="L146:M146"/>
    <mergeCell ref="N146:Q146"/>
    <mergeCell ref="F147:I147"/>
    <mergeCell ref="F148:I148"/>
    <mergeCell ref="F149:I149"/>
    <mergeCell ref="F150:I150"/>
    <mergeCell ref="L150:M150"/>
    <mergeCell ref="N150:Q150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33:I133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F128:I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193:D198" xr:uid="{00000000-0002-0000-0200-000000000000}">
      <formula1>"K, M"</formula1>
    </dataValidation>
    <dataValidation type="list" allowBlank="1" showInputMessage="1" showErrorMessage="1" error="Povolené sú hodnoty základná, znížená, nulová." sqref="U193:U198" xr:uid="{00000000-0002-0000-0200-000001000000}">
      <formula1>"základná, znížená, nulová"</formula1>
    </dataValidation>
  </dataValidations>
  <hyperlinks>
    <hyperlink ref="F1:G1" location="C2" display="1) Krycí list rozpočtu" xr:uid="{00000000-0004-0000-0200-000000000000}"/>
    <hyperlink ref="H1:K1" location="C87" display="2) Rekapitulácia rozpočtu" xr:uid="{00000000-0004-0000-0200-000001000000}"/>
    <hyperlink ref="L1" location="C120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19"/>
  <sheetViews>
    <sheetView showGridLines="0" workbookViewId="0">
      <pane ySplit="1" topLeftCell="A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119</v>
      </c>
      <c r="G1" s="18"/>
      <c r="H1" s="312" t="s">
        <v>120</v>
      </c>
      <c r="I1" s="312"/>
      <c r="J1" s="312"/>
      <c r="K1" s="312"/>
      <c r="L1" s="18" t="s">
        <v>121</v>
      </c>
      <c r="M1" s="16"/>
      <c r="N1" s="16"/>
      <c r="O1" s="17" t="s">
        <v>122</v>
      </c>
      <c r="P1" s="16"/>
      <c r="Q1" s="16"/>
      <c r="R1" s="16"/>
      <c r="S1" s="18" t="s">
        <v>123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S2" s="263" t="s">
        <v>8</v>
      </c>
      <c r="T2" s="264"/>
      <c r="U2" s="264"/>
      <c r="V2" s="264"/>
      <c r="W2" s="264"/>
      <c r="X2" s="264"/>
      <c r="Y2" s="264"/>
      <c r="Z2" s="264"/>
      <c r="AA2" s="264"/>
      <c r="AB2" s="264"/>
      <c r="AC2" s="264"/>
      <c r="AT2" s="23" t="s">
        <v>93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21" t="s">
        <v>124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16</v>
      </c>
      <c r="E6" s="30"/>
      <c r="F6" s="267" t="str">
        <f>'Rekapitulácia stavby'!K6</f>
        <v>Stará Ľubovňa OÚ, Rekonštrukcia a modernizácia objektu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30"/>
      <c r="R6" s="28"/>
    </row>
    <row r="7" spans="1:66" ht="25.35" customHeight="1">
      <c r="B7" s="27"/>
      <c r="C7" s="30"/>
      <c r="D7" s="34" t="s">
        <v>125</v>
      </c>
      <c r="E7" s="30"/>
      <c r="F7" s="267" t="s">
        <v>126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0"/>
      <c r="R7" s="28"/>
    </row>
    <row r="8" spans="1:66" s="1" customFormat="1" ht="32.85" customHeight="1">
      <c r="B8" s="39"/>
      <c r="C8" s="40"/>
      <c r="D8" s="33" t="s">
        <v>127</v>
      </c>
      <c r="E8" s="40"/>
      <c r="F8" s="227" t="s">
        <v>536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40"/>
      <c r="R8" s="41"/>
    </row>
    <row r="9" spans="1:66" s="1" customFormat="1" ht="14.45" customHeight="1">
      <c r="B9" s="39"/>
      <c r="C9" s="40"/>
      <c r="D9" s="34" t="s">
        <v>18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19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20</v>
      </c>
      <c r="E10" s="40"/>
      <c r="F10" s="32" t="s">
        <v>21</v>
      </c>
      <c r="G10" s="40"/>
      <c r="H10" s="40"/>
      <c r="I10" s="40"/>
      <c r="J10" s="40"/>
      <c r="K10" s="40"/>
      <c r="L10" s="40"/>
      <c r="M10" s="34" t="s">
        <v>22</v>
      </c>
      <c r="N10" s="40"/>
      <c r="O10" s="270"/>
      <c r="P10" s="27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25" t="s">
        <v>5</v>
      </c>
      <c r="P12" s="225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25" t="s">
        <v>5</v>
      </c>
      <c r="P13" s="225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72" t="s">
        <v>5</v>
      </c>
      <c r="P15" s="225"/>
      <c r="Q15" s="40"/>
      <c r="R15" s="41"/>
    </row>
    <row r="16" spans="1:66" s="1" customFormat="1" ht="18" customHeight="1">
      <c r="B16" s="39"/>
      <c r="C16" s="40"/>
      <c r="D16" s="40"/>
      <c r="E16" s="272" t="s">
        <v>129</v>
      </c>
      <c r="F16" s="273"/>
      <c r="G16" s="273"/>
      <c r="H16" s="273"/>
      <c r="I16" s="273"/>
      <c r="J16" s="273"/>
      <c r="K16" s="273"/>
      <c r="L16" s="273"/>
      <c r="M16" s="34" t="s">
        <v>26</v>
      </c>
      <c r="N16" s="40"/>
      <c r="O16" s="272" t="s">
        <v>5</v>
      </c>
      <c r="P16" s="225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25" t="s">
        <v>5</v>
      </c>
      <c r="P18" s="225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25" t="s">
        <v>5</v>
      </c>
      <c r="P19" s="225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32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25" t="str">
        <f>IF('Rekapitulácia stavby'!AN19="","",'Rekapitulácia stavby'!AN19)</f>
        <v/>
      </c>
      <c r="P21" s="225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25" t="str">
        <f>IF('Rekapitulácia stavby'!AN20="","",'Rekapitulácia stavby'!AN20)</f>
        <v/>
      </c>
      <c r="P22" s="225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30" t="s">
        <v>5</v>
      </c>
      <c r="F25" s="230"/>
      <c r="G25" s="230"/>
      <c r="H25" s="230"/>
      <c r="I25" s="230"/>
      <c r="J25" s="230"/>
      <c r="K25" s="230"/>
      <c r="L25" s="23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130</v>
      </c>
      <c r="E28" s="40"/>
      <c r="F28" s="40"/>
      <c r="G28" s="40"/>
      <c r="H28" s="40"/>
      <c r="I28" s="40"/>
      <c r="J28" s="40"/>
      <c r="K28" s="40"/>
      <c r="L28" s="40"/>
      <c r="M28" s="231"/>
      <c r="N28" s="231"/>
      <c r="O28" s="231"/>
      <c r="P28" s="231"/>
      <c r="Q28" s="40"/>
      <c r="R28" s="41"/>
    </row>
    <row r="29" spans="2:18" s="1" customFormat="1" ht="14.45" customHeight="1">
      <c r="B29" s="39"/>
      <c r="C29" s="40"/>
      <c r="D29" s="38" t="s">
        <v>112</v>
      </c>
      <c r="E29" s="40"/>
      <c r="F29" s="40"/>
      <c r="G29" s="40"/>
      <c r="H29" s="40"/>
      <c r="I29" s="40"/>
      <c r="J29" s="40"/>
      <c r="K29" s="40"/>
      <c r="L29" s="40"/>
      <c r="M29" s="231"/>
      <c r="N29" s="231"/>
      <c r="O29" s="231"/>
      <c r="P29" s="23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37</v>
      </c>
      <c r="E31" s="40"/>
      <c r="F31" s="40"/>
      <c r="G31" s="40"/>
      <c r="H31" s="40"/>
      <c r="I31" s="40"/>
      <c r="J31" s="40"/>
      <c r="K31" s="40"/>
      <c r="L31" s="40"/>
      <c r="M31" s="274"/>
      <c r="N31" s="269"/>
      <c r="O31" s="269"/>
      <c r="P31" s="26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8" t="s">
        <v>40</v>
      </c>
      <c r="H33" s="275">
        <f>ROUND((((SUM(BE100:BE107)+SUM(BE126:BE212))+SUM(BE214:BE218))),2)</f>
        <v>0</v>
      </c>
      <c r="I33" s="269"/>
      <c r="J33" s="269"/>
      <c r="K33" s="40"/>
      <c r="L33" s="40"/>
      <c r="M33" s="275"/>
      <c r="N33" s="269"/>
      <c r="O33" s="269"/>
      <c r="P33" s="26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8" t="s">
        <v>40</v>
      </c>
      <c r="H34" s="275">
        <f>ROUND((((SUM(BF100:BF107)+SUM(BF126:BF212))+SUM(BF214:BF218))),2)</f>
        <v>0</v>
      </c>
      <c r="I34" s="269"/>
      <c r="J34" s="269"/>
      <c r="K34" s="40"/>
      <c r="L34" s="40"/>
      <c r="M34" s="275"/>
      <c r="N34" s="269"/>
      <c r="O34" s="269"/>
      <c r="P34" s="26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8" t="s">
        <v>40</v>
      </c>
      <c r="H35" s="275">
        <f>ROUND((((SUM(BG100:BG107)+SUM(BG126:BG212))+SUM(BG214:BG218))),2)</f>
        <v>0</v>
      </c>
      <c r="I35" s="269"/>
      <c r="J35" s="269"/>
      <c r="K35" s="40"/>
      <c r="L35" s="40"/>
      <c r="M35" s="275"/>
      <c r="N35" s="269"/>
      <c r="O35" s="269"/>
      <c r="P35" s="26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8" t="s">
        <v>40</v>
      </c>
      <c r="H36" s="275">
        <f>ROUND((((SUM(BH100:BH107)+SUM(BH126:BH212))+SUM(BH214:BH218))),2)</f>
        <v>0</v>
      </c>
      <c r="I36" s="269"/>
      <c r="J36" s="269"/>
      <c r="K36" s="40"/>
      <c r="L36" s="40"/>
      <c r="M36" s="275"/>
      <c r="N36" s="269"/>
      <c r="O36" s="269"/>
      <c r="P36" s="26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8" t="s">
        <v>40</v>
      </c>
      <c r="H37" s="275">
        <f>ROUND((((SUM(BI100:BI107)+SUM(BI126:BI212))+SUM(BI214:BI218))),2)</f>
        <v>0</v>
      </c>
      <c r="I37" s="269"/>
      <c r="J37" s="269"/>
      <c r="K37" s="40"/>
      <c r="L37" s="40"/>
      <c r="M37" s="275"/>
      <c r="N37" s="269"/>
      <c r="O37" s="269"/>
      <c r="P37" s="26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4"/>
      <c r="D39" s="129" t="s">
        <v>45</v>
      </c>
      <c r="E39" s="79"/>
      <c r="F39" s="79"/>
      <c r="G39" s="130" t="s">
        <v>46</v>
      </c>
      <c r="H39" s="131" t="s">
        <v>47</v>
      </c>
      <c r="I39" s="79"/>
      <c r="J39" s="79"/>
      <c r="K39" s="79"/>
      <c r="L39" s="276"/>
      <c r="M39" s="276"/>
      <c r="N39" s="276"/>
      <c r="O39" s="276"/>
      <c r="P39" s="277"/>
      <c r="Q39" s="124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1" t="s">
        <v>131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16</v>
      </c>
      <c r="D78" s="40"/>
      <c r="E78" s="40"/>
      <c r="F78" s="267" t="str">
        <f>F6</f>
        <v>Stará Ľubovňa OÚ, Rekonštrukcia a modernizácia objektu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40"/>
      <c r="R78" s="41"/>
    </row>
    <row r="79" spans="2:18" ht="30" customHeight="1">
      <c r="B79" s="27"/>
      <c r="C79" s="34" t="s">
        <v>125</v>
      </c>
      <c r="D79" s="30"/>
      <c r="E79" s="30"/>
      <c r="F79" s="267" t="s">
        <v>126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0"/>
      <c r="R79" s="28"/>
    </row>
    <row r="80" spans="2:18" s="1" customFormat="1" ht="36.950000000000003" customHeight="1">
      <c r="B80" s="39"/>
      <c r="C80" s="73" t="s">
        <v>127</v>
      </c>
      <c r="D80" s="40"/>
      <c r="E80" s="40"/>
      <c r="F80" s="241" t="str">
        <f>F8</f>
        <v>03 - Výmena otvorových konštrukcií</v>
      </c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20</v>
      </c>
      <c r="D82" s="40"/>
      <c r="E82" s="40"/>
      <c r="F82" s="32" t="str">
        <f>F10</f>
        <v>Stará Ľubovňa</v>
      </c>
      <c r="G82" s="40"/>
      <c r="H82" s="40"/>
      <c r="I82" s="40"/>
      <c r="J82" s="40"/>
      <c r="K82" s="34" t="s">
        <v>22</v>
      </c>
      <c r="L82" s="40"/>
      <c r="M82" s="271" t="str">
        <f>IF(O10="","",O10)</f>
        <v/>
      </c>
      <c r="N82" s="271"/>
      <c r="O82" s="271"/>
      <c r="P82" s="271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23</v>
      </c>
      <c r="D84" s="40"/>
      <c r="E84" s="40"/>
      <c r="F84" s="32" t="str">
        <f>E13</f>
        <v>Ministerstvo vnútra Slovenskej republiky</v>
      </c>
      <c r="G84" s="40"/>
      <c r="H84" s="40"/>
      <c r="I84" s="40"/>
      <c r="J84" s="40"/>
      <c r="K84" s="34" t="s">
        <v>29</v>
      </c>
      <c r="L84" s="40"/>
      <c r="M84" s="225" t="str">
        <f>E19</f>
        <v>KApAR, s.r.o., Prešov</v>
      </c>
      <c r="N84" s="225"/>
      <c r="O84" s="225"/>
      <c r="P84" s="225"/>
      <c r="Q84" s="225"/>
      <c r="R84" s="41"/>
    </row>
    <row r="85" spans="2:47" s="1" customFormat="1" ht="14.45" customHeight="1">
      <c r="B85" s="39"/>
      <c r="C85" s="34" t="s">
        <v>27</v>
      </c>
      <c r="D85" s="40"/>
      <c r="E85" s="40"/>
      <c r="F85" s="32" t="str">
        <f>IF(E16="","",E16)</f>
        <v>Výber</v>
      </c>
      <c r="G85" s="40"/>
      <c r="H85" s="40"/>
      <c r="I85" s="40"/>
      <c r="J85" s="40"/>
      <c r="K85" s="34" t="s">
        <v>32</v>
      </c>
      <c r="L85" s="40"/>
      <c r="M85" s="225" t="str">
        <f>E22</f>
        <v xml:space="preserve"> </v>
      </c>
      <c r="N85" s="225"/>
      <c r="O85" s="225"/>
      <c r="P85" s="225"/>
      <c r="Q85" s="225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78" t="s">
        <v>132</v>
      </c>
      <c r="D87" s="279"/>
      <c r="E87" s="279"/>
      <c r="F87" s="279"/>
      <c r="G87" s="279"/>
      <c r="H87" s="124"/>
      <c r="I87" s="124"/>
      <c r="J87" s="124"/>
      <c r="K87" s="124"/>
      <c r="L87" s="124"/>
      <c r="M87" s="124"/>
      <c r="N87" s="278" t="s">
        <v>133</v>
      </c>
      <c r="O87" s="279"/>
      <c r="P87" s="279"/>
      <c r="Q87" s="279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134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7"/>
      <c r="O89" s="280"/>
      <c r="P89" s="280"/>
      <c r="Q89" s="280"/>
      <c r="R89" s="41"/>
      <c r="AU89" s="23" t="s">
        <v>135</v>
      </c>
    </row>
    <row r="90" spans="2:47" s="7" customFormat="1" ht="24.95" customHeight="1">
      <c r="B90" s="133"/>
      <c r="C90" s="134"/>
      <c r="D90" s="135" t="s">
        <v>136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1"/>
      <c r="O90" s="282"/>
      <c r="P90" s="282"/>
      <c r="Q90" s="282"/>
      <c r="R90" s="136"/>
    </row>
    <row r="91" spans="2:47" s="8" customFormat="1" ht="19.899999999999999" customHeight="1">
      <c r="B91" s="137"/>
      <c r="C91" s="103"/>
      <c r="D91" s="114" t="s">
        <v>537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58"/>
      <c r="O91" s="259"/>
      <c r="P91" s="259"/>
      <c r="Q91" s="259"/>
      <c r="R91" s="138"/>
    </row>
    <row r="92" spans="2:47" s="8" customFormat="1" ht="19.899999999999999" customHeight="1">
      <c r="B92" s="137"/>
      <c r="C92" s="103"/>
      <c r="D92" s="114" t="s">
        <v>138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58"/>
      <c r="O92" s="259"/>
      <c r="P92" s="259"/>
      <c r="Q92" s="259"/>
      <c r="R92" s="138"/>
    </row>
    <row r="93" spans="2:47" s="8" customFormat="1" ht="19.899999999999999" customHeight="1">
      <c r="B93" s="137"/>
      <c r="C93" s="103"/>
      <c r="D93" s="114" t="s">
        <v>139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58"/>
      <c r="O93" s="259"/>
      <c r="P93" s="259"/>
      <c r="Q93" s="259"/>
      <c r="R93" s="138"/>
    </row>
    <row r="94" spans="2:47" s="7" customFormat="1" ht="24.95" customHeight="1">
      <c r="B94" s="133"/>
      <c r="C94" s="134"/>
      <c r="D94" s="135" t="s">
        <v>538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81"/>
      <c r="O94" s="282"/>
      <c r="P94" s="282"/>
      <c r="Q94" s="282"/>
      <c r="R94" s="136"/>
    </row>
    <row r="95" spans="2:47" s="8" customFormat="1" ht="19.899999999999999" customHeight="1">
      <c r="B95" s="137"/>
      <c r="C95" s="103"/>
      <c r="D95" s="114" t="s">
        <v>539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58"/>
      <c r="O95" s="259"/>
      <c r="P95" s="259"/>
      <c r="Q95" s="259"/>
      <c r="R95" s="138"/>
    </row>
    <row r="96" spans="2:47" s="8" customFormat="1" ht="19.899999999999999" customHeight="1">
      <c r="B96" s="137"/>
      <c r="C96" s="103"/>
      <c r="D96" s="114" t="s">
        <v>540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58"/>
      <c r="O96" s="259"/>
      <c r="P96" s="259"/>
      <c r="Q96" s="259"/>
      <c r="R96" s="138"/>
    </row>
    <row r="97" spans="2:65" s="8" customFormat="1" ht="19.899999999999999" customHeight="1">
      <c r="B97" s="137"/>
      <c r="C97" s="103"/>
      <c r="D97" s="114" t="s">
        <v>541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58"/>
      <c r="O97" s="259"/>
      <c r="P97" s="259"/>
      <c r="Q97" s="259"/>
      <c r="R97" s="138"/>
    </row>
    <row r="98" spans="2:65" s="7" customFormat="1" ht="21.75" customHeight="1">
      <c r="B98" s="133"/>
      <c r="C98" s="134"/>
      <c r="D98" s="135" t="s">
        <v>140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83"/>
      <c r="O98" s="282"/>
      <c r="P98" s="282"/>
      <c r="Q98" s="282"/>
      <c r="R98" s="136"/>
    </row>
    <row r="99" spans="2:65" s="1" customFormat="1" ht="21.75" customHeight="1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</row>
    <row r="100" spans="2:65" s="1" customFormat="1" ht="29.25" customHeight="1">
      <c r="B100" s="39"/>
      <c r="C100" s="132" t="s">
        <v>141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280"/>
      <c r="O100" s="284"/>
      <c r="P100" s="284"/>
      <c r="Q100" s="284"/>
      <c r="R100" s="41"/>
      <c r="T100" s="139"/>
      <c r="U100" s="140" t="s">
        <v>38</v>
      </c>
    </row>
    <row r="101" spans="2:65" s="1" customFormat="1" ht="18" customHeight="1">
      <c r="B101" s="141"/>
      <c r="C101" s="142"/>
      <c r="D101" s="265" t="s">
        <v>142</v>
      </c>
      <c r="E101" s="285"/>
      <c r="F101" s="285"/>
      <c r="G101" s="285"/>
      <c r="H101" s="285"/>
      <c r="I101" s="142"/>
      <c r="J101" s="142"/>
      <c r="K101" s="142"/>
      <c r="L101" s="142"/>
      <c r="M101" s="142"/>
      <c r="N101" s="261"/>
      <c r="O101" s="286"/>
      <c r="P101" s="286"/>
      <c r="Q101" s="286"/>
      <c r="R101" s="144"/>
      <c r="S101" s="145"/>
      <c r="T101" s="146"/>
      <c r="U101" s="147" t="s">
        <v>41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143</v>
      </c>
      <c r="AZ101" s="145"/>
      <c r="BA101" s="145"/>
      <c r="BB101" s="145"/>
      <c r="BC101" s="145"/>
      <c r="BD101" s="145"/>
      <c r="BE101" s="149">
        <f t="shared" ref="BE101:BE106" si="0">IF(U101="základná",N101,0)</f>
        <v>0</v>
      </c>
      <c r="BF101" s="149">
        <f t="shared" ref="BF101:BF106" si="1">IF(U101="znížená",N101,0)</f>
        <v>0</v>
      </c>
      <c r="BG101" s="149">
        <f t="shared" ref="BG101:BG106" si="2">IF(U101="zákl. prenesená",N101,0)</f>
        <v>0</v>
      </c>
      <c r="BH101" s="149">
        <f t="shared" ref="BH101:BH106" si="3">IF(U101="zníž. prenesená",N101,0)</f>
        <v>0</v>
      </c>
      <c r="BI101" s="149">
        <f t="shared" ref="BI101:BI106" si="4">IF(U101="nulová",N101,0)</f>
        <v>0</v>
      </c>
      <c r="BJ101" s="148" t="s">
        <v>86</v>
      </c>
      <c r="BK101" s="145"/>
      <c r="BL101" s="145"/>
      <c r="BM101" s="145"/>
    </row>
    <row r="102" spans="2:65" s="1" customFormat="1" ht="18" customHeight="1">
      <c r="B102" s="141"/>
      <c r="C102" s="142"/>
      <c r="D102" s="265" t="s">
        <v>144</v>
      </c>
      <c r="E102" s="285"/>
      <c r="F102" s="285"/>
      <c r="G102" s="285"/>
      <c r="H102" s="285"/>
      <c r="I102" s="142"/>
      <c r="J102" s="142"/>
      <c r="K102" s="142"/>
      <c r="L102" s="142"/>
      <c r="M102" s="142"/>
      <c r="N102" s="261"/>
      <c r="O102" s="286"/>
      <c r="P102" s="286"/>
      <c r="Q102" s="286"/>
      <c r="R102" s="144"/>
      <c r="S102" s="145"/>
      <c r="T102" s="146"/>
      <c r="U102" s="147" t="s">
        <v>41</v>
      </c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8" t="s">
        <v>143</v>
      </c>
      <c r="AZ102" s="145"/>
      <c r="BA102" s="145"/>
      <c r="BB102" s="145"/>
      <c r="BC102" s="145"/>
      <c r="BD102" s="145"/>
      <c r="BE102" s="149">
        <f t="shared" si="0"/>
        <v>0</v>
      </c>
      <c r="BF102" s="149">
        <f t="shared" si="1"/>
        <v>0</v>
      </c>
      <c r="BG102" s="149">
        <f t="shared" si="2"/>
        <v>0</v>
      </c>
      <c r="BH102" s="149">
        <f t="shared" si="3"/>
        <v>0</v>
      </c>
      <c r="BI102" s="149">
        <f t="shared" si="4"/>
        <v>0</v>
      </c>
      <c r="BJ102" s="148" t="s">
        <v>86</v>
      </c>
      <c r="BK102" s="145"/>
      <c r="BL102" s="145"/>
      <c r="BM102" s="145"/>
    </row>
    <row r="103" spans="2:65" s="1" customFormat="1" ht="18" customHeight="1">
      <c r="B103" s="141"/>
      <c r="C103" s="142"/>
      <c r="D103" s="265" t="s">
        <v>145</v>
      </c>
      <c r="E103" s="285"/>
      <c r="F103" s="285"/>
      <c r="G103" s="285"/>
      <c r="H103" s="285"/>
      <c r="I103" s="142"/>
      <c r="J103" s="142"/>
      <c r="K103" s="142"/>
      <c r="L103" s="142"/>
      <c r="M103" s="142"/>
      <c r="N103" s="261"/>
      <c r="O103" s="286"/>
      <c r="P103" s="286"/>
      <c r="Q103" s="286"/>
      <c r="R103" s="144"/>
      <c r="S103" s="145"/>
      <c r="T103" s="146"/>
      <c r="U103" s="147" t="s">
        <v>41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143</v>
      </c>
      <c r="AZ103" s="145"/>
      <c r="BA103" s="145"/>
      <c r="BB103" s="145"/>
      <c r="BC103" s="145"/>
      <c r="BD103" s="145"/>
      <c r="BE103" s="149">
        <f t="shared" si="0"/>
        <v>0</v>
      </c>
      <c r="BF103" s="149">
        <f t="shared" si="1"/>
        <v>0</v>
      </c>
      <c r="BG103" s="149">
        <f t="shared" si="2"/>
        <v>0</v>
      </c>
      <c r="BH103" s="149">
        <f t="shared" si="3"/>
        <v>0</v>
      </c>
      <c r="BI103" s="149">
        <f t="shared" si="4"/>
        <v>0</v>
      </c>
      <c r="BJ103" s="148" t="s">
        <v>86</v>
      </c>
      <c r="BK103" s="145"/>
      <c r="BL103" s="145"/>
      <c r="BM103" s="145"/>
    </row>
    <row r="104" spans="2:65" s="1" customFormat="1" ht="18" customHeight="1">
      <c r="B104" s="141"/>
      <c r="C104" s="142"/>
      <c r="D104" s="265" t="s">
        <v>146</v>
      </c>
      <c r="E104" s="285"/>
      <c r="F104" s="285"/>
      <c r="G104" s="285"/>
      <c r="H104" s="285"/>
      <c r="I104" s="142"/>
      <c r="J104" s="142"/>
      <c r="K104" s="142"/>
      <c r="L104" s="142"/>
      <c r="M104" s="142"/>
      <c r="N104" s="261"/>
      <c r="O104" s="286"/>
      <c r="P104" s="286"/>
      <c r="Q104" s="286"/>
      <c r="R104" s="144"/>
      <c r="S104" s="145"/>
      <c r="T104" s="146"/>
      <c r="U104" s="147" t="s">
        <v>41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143</v>
      </c>
      <c r="AZ104" s="145"/>
      <c r="BA104" s="145"/>
      <c r="BB104" s="145"/>
      <c r="BC104" s="145"/>
      <c r="BD104" s="145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86</v>
      </c>
      <c r="BK104" s="145"/>
      <c r="BL104" s="145"/>
      <c r="BM104" s="145"/>
    </row>
    <row r="105" spans="2:65" s="1" customFormat="1" ht="18" customHeight="1">
      <c r="B105" s="141"/>
      <c r="C105" s="142"/>
      <c r="D105" s="265" t="s">
        <v>147</v>
      </c>
      <c r="E105" s="285"/>
      <c r="F105" s="285"/>
      <c r="G105" s="285"/>
      <c r="H105" s="285"/>
      <c r="I105" s="142"/>
      <c r="J105" s="142"/>
      <c r="K105" s="142"/>
      <c r="L105" s="142"/>
      <c r="M105" s="142"/>
      <c r="N105" s="261"/>
      <c r="O105" s="286"/>
      <c r="P105" s="286"/>
      <c r="Q105" s="286"/>
      <c r="R105" s="144"/>
      <c r="S105" s="145"/>
      <c r="T105" s="146"/>
      <c r="U105" s="147" t="s">
        <v>41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143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86</v>
      </c>
      <c r="BK105" s="145"/>
      <c r="BL105" s="145"/>
      <c r="BM105" s="145"/>
    </row>
    <row r="106" spans="2:65" s="1" customFormat="1" ht="18" customHeight="1">
      <c r="B106" s="141"/>
      <c r="C106" s="142"/>
      <c r="D106" s="143" t="s">
        <v>148</v>
      </c>
      <c r="E106" s="142"/>
      <c r="F106" s="142"/>
      <c r="G106" s="142"/>
      <c r="H106" s="142"/>
      <c r="I106" s="142"/>
      <c r="J106" s="142"/>
      <c r="K106" s="142"/>
      <c r="L106" s="142"/>
      <c r="M106" s="142"/>
      <c r="N106" s="261"/>
      <c r="O106" s="286"/>
      <c r="P106" s="286"/>
      <c r="Q106" s="286"/>
      <c r="R106" s="144"/>
      <c r="S106" s="145"/>
      <c r="T106" s="150"/>
      <c r="U106" s="151" t="s">
        <v>41</v>
      </c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8" t="s">
        <v>149</v>
      </c>
      <c r="AZ106" s="145"/>
      <c r="BA106" s="145"/>
      <c r="BB106" s="145"/>
      <c r="BC106" s="145"/>
      <c r="BD106" s="145"/>
      <c r="BE106" s="149">
        <f t="shared" si="0"/>
        <v>0</v>
      </c>
      <c r="BF106" s="149">
        <f t="shared" si="1"/>
        <v>0</v>
      </c>
      <c r="BG106" s="149">
        <f t="shared" si="2"/>
        <v>0</v>
      </c>
      <c r="BH106" s="149">
        <f t="shared" si="3"/>
        <v>0</v>
      </c>
      <c r="BI106" s="149">
        <f t="shared" si="4"/>
        <v>0</v>
      </c>
      <c r="BJ106" s="148" t="s">
        <v>86</v>
      </c>
      <c r="BK106" s="145"/>
      <c r="BL106" s="145"/>
      <c r="BM106" s="145"/>
    </row>
    <row r="107" spans="2:65" s="1" customFormat="1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</row>
    <row r="108" spans="2:65" s="1" customFormat="1" ht="29.25" customHeight="1">
      <c r="B108" s="39"/>
      <c r="C108" s="123" t="s">
        <v>118</v>
      </c>
      <c r="D108" s="124"/>
      <c r="E108" s="124"/>
      <c r="F108" s="124"/>
      <c r="G108" s="124"/>
      <c r="H108" s="124"/>
      <c r="I108" s="124"/>
      <c r="J108" s="124"/>
      <c r="K108" s="124"/>
      <c r="L108" s="262"/>
      <c r="M108" s="262"/>
      <c r="N108" s="262"/>
      <c r="O108" s="262"/>
      <c r="P108" s="262"/>
      <c r="Q108" s="262"/>
      <c r="R108" s="41"/>
    </row>
    <row r="109" spans="2:65" s="1" customFormat="1" ht="6.95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3" spans="2:63" s="1" customFormat="1" ht="6.95" customHeigh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8"/>
    </row>
    <row r="114" spans="2:63" s="1" customFormat="1" ht="36.950000000000003" customHeight="1">
      <c r="B114" s="39"/>
      <c r="C114" s="221" t="s">
        <v>150</v>
      </c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41"/>
    </row>
    <row r="115" spans="2:63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3" s="1" customFormat="1" ht="30" customHeight="1">
      <c r="B116" s="39"/>
      <c r="C116" s="34" t="s">
        <v>16</v>
      </c>
      <c r="D116" s="40"/>
      <c r="E116" s="40"/>
      <c r="F116" s="267" t="str">
        <f>F6</f>
        <v>Stará Ľubovňa OÚ, Rekonštrukcia a modernizácia objektu</v>
      </c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40"/>
      <c r="R116" s="41"/>
    </row>
    <row r="117" spans="2:63" ht="30" customHeight="1">
      <c r="B117" s="27"/>
      <c r="C117" s="34" t="s">
        <v>125</v>
      </c>
      <c r="D117" s="30"/>
      <c r="E117" s="30"/>
      <c r="F117" s="267" t="s">
        <v>126</v>
      </c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30"/>
      <c r="R117" s="28"/>
    </row>
    <row r="118" spans="2:63" s="1" customFormat="1" ht="36.950000000000003" customHeight="1">
      <c r="B118" s="39"/>
      <c r="C118" s="73" t="s">
        <v>127</v>
      </c>
      <c r="D118" s="40"/>
      <c r="E118" s="40"/>
      <c r="F118" s="241" t="str">
        <f>F8</f>
        <v>03 - Výmena otvorových konštrukcií</v>
      </c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40"/>
      <c r="R118" s="41"/>
    </row>
    <row r="119" spans="2:63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3" s="1" customFormat="1" ht="18" customHeight="1">
      <c r="B120" s="39"/>
      <c r="C120" s="34" t="s">
        <v>20</v>
      </c>
      <c r="D120" s="40"/>
      <c r="E120" s="40"/>
      <c r="F120" s="32" t="str">
        <f>F10</f>
        <v>Stará Ľubovňa</v>
      </c>
      <c r="G120" s="40"/>
      <c r="H120" s="40"/>
      <c r="I120" s="40"/>
      <c r="J120" s="40"/>
      <c r="K120" s="34" t="s">
        <v>22</v>
      </c>
      <c r="L120" s="40"/>
      <c r="M120" s="271" t="str">
        <f>IF(O10="","",O10)</f>
        <v/>
      </c>
      <c r="N120" s="271"/>
      <c r="O120" s="271"/>
      <c r="P120" s="271"/>
      <c r="Q120" s="40"/>
      <c r="R120" s="41"/>
    </row>
    <row r="121" spans="2:63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3" s="1" customFormat="1" ht="15">
      <c r="B122" s="39"/>
      <c r="C122" s="34" t="s">
        <v>23</v>
      </c>
      <c r="D122" s="40"/>
      <c r="E122" s="40"/>
      <c r="F122" s="32" t="str">
        <f>E13</f>
        <v>Ministerstvo vnútra Slovenskej republiky</v>
      </c>
      <c r="G122" s="40"/>
      <c r="H122" s="40"/>
      <c r="I122" s="40"/>
      <c r="J122" s="40"/>
      <c r="K122" s="34" t="s">
        <v>29</v>
      </c>
      <c r="L122" s="40"/>
      <c r="M122" s="225" t="str">
        <f>E19</f>
        <v>KApAR, s.r.o., Prešov</v>
      </c>
      <c r="N122" s="225"/>
      <c r="O122" s="225"/>
      <c r="P122" s="225"/>
      <c r="Q122" s="225"/>
      <c r="R122" s="41"/>
    </row>
    <row r="123" spans="2:63" s="1" customFormat="1" ht="14.45" customHeight="1">
      <c r="B123" s="39"/>
      <c r="C123" s="34" t="s">
        <v>27</v>
      </c>
      <c r="D123" s="40"/>
      <c r="E123" s="40"/>
      <c r="F123" s="32" t="str">
        <f>IF(E16="","",E16)</f>
        <v>Výber</v>
      </c>
      <c r="G123" s="40"/>
      <c r="H123" s="40"/>
      <c r="I123" s="40"/>
      <c r="J123" s="40"/>
      <c r="K123" s="34" t="s">
        <v>32</v>
      </c>
      <c r="L123" s="40"/>
      <c r="M123" s="225" t="str">
        <f>E22</f>
        <v xml:space="preserve"> </v>
      </c>
      <c r="N123" s="225"/>
      <c r="O123" s="225"/>
      <c r="P123" s="225"/>
      <c r="Q123" s="225"/>
      <c r="R123" s="41"/>
    </row>
    <row r="124" spans="2:63" s="1" customFormat="1" ht="10.35" customHeight="1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1"/>
    </row>
    <row r="125" spans="2:63" s="9" customFormat="1" ht="29.25" customHeight="1">
      <c r="B125" s="152"/>
      <c r="C125" s="153" t="s">
        <v>151</v>
      </c>
      <c r="D125" s="154" t="s">
        <v>152</v>
      </c>
      <c r="E125" s="154" t="s">
        <v>56</v>
      </c>
      <c r="F125" s="287" t="s">
        <v>153</v>
      </c>
      <c r="G125" s="287"/>
      <c r="H125" s="287"/>
      <c r="I125" s="287"/>
      <c r="J125" s="154" t="s">
        <v>154</v>
      </c>
      <c r="K125" s="154" t="s">
        <v>155</v>
      </c>
      <c r="L125" s="287" t="s">
        <v>156</v>
      </c>
      <c r="M125" s="287"/>
      <c r="N125" s="287" t="s">
        <v>133</v>
      </c>
      <c r="O125" s="287"/>
      <c r="P125" s="287"/>
      <c r="Q125" s="288"/>
      <c r="R125" s="155"/>
      <c r="T125" s="80" t="s">
        <v>157</v>
      </c>
      <c r="U125" s="81" t="s">
        <v>38</v>
      </c>
      <c r="V125" s="81" t="s">
        <v>158</v>
      </c>
      <c r="W125" s="81" t="s">
        <v>159</v>
      </c>
      <c r="X125" s="81" t="s">
        <v>160</v>
      </c>
      <c r="Y125" s="81" t="s">
        <v>161</v>
      </c>
      <c r="Z125" s="81" t="s">
        <v>162</v>
      </c>
      <c r="AA125" s="82" t="s">
        <v>163</v>
      </c>
    </row>
    <row r="126" spans="2:63" s="1" customFormat="1" ht="29.25" customHeight="1">
      <c r="B126" s="39"/>
      <c r="C126" s="84" t="s">
        <v>130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294"/>
      <c r="O126" s="295"/>
      <c r="P126" s="295"/>
      <c r="Q126" s="295"/>
      <c r="R126" s="41"/>
      <c r="T126" s="83"/>
      <c r="U126" s="55"/>
      <c r="V126" s="55"/>
      <c r="W126" s="156">
        <f>W127+W168+W213</f>
        <v>0</v>
      </c>
      <c r="X126" s="55"/>
      <c r="Y126" s="156">
        <f>Y127+Y168+Y213</f>
        <v>0.91474596000000008</v>
      </c>
      <c r="Z126" s="55"/>
      <c r="AA126" s="157">
        <f>AA127+AA168+AA213</f>
        <v>0.3</v>
      </c>
      <c r="AT126" s="23" t="s">
        <v>73</v>
      </c>
      <c r="AU126" s="23" t="s">
        <v>135</v>
      </c>
      <c r="BK126" s="158">
        <f>BK127+BK168+BK213</f>
        <v>0</v>
      </c>
    </row>
    <row r="127" spans="2:63" s="10" customFormat="1" ht="37.35" customHeight="1">
      <c r="B127" s="159"/>
      <c r="C127" s="160"/>
      <c r="D127" s="161" t="s">
        <v>136</v>
      </c>
      <c r="E127" s="161"/>
      <c r="F127" s="161"/>
      <c r="G127" s="161"/>
      <c r="H127" s="161"/>
      <c r="I127" s="161"/>
      <c r="J127" s="161"/>
      <c r="K127" s="161"/>
      <c r="L127" s="161"/>
      <c r="M127" s="161"/>
      <c r="N127" s="283"/>
      <c r="O127" s="281"/>
      <c r="P127" s="281"/>
      <c r="Q127" s="281"/>
      <c r="R127" s="162"/>
      <c r="T127" s="163"/>
      <c r="U127" s="160"/>
      <c r="V127" s="160"/>
      <c r="W127" s="164">
        <f>W128+W155+W166</f>
        <v>0</v>
      </c>
      <c r="X127" s="160"/>
      <c r="Y127" s="164">
        <f>Y128+Y155+Y166</f>
        <v>0.62575776000000005</v>
      </c>
      <c r="Z127" s="160"/>
      <c r="AA127" s="165">
        <f>AA128+AA155+AA166</f>
        <v>0.3</v>
      </c>
      <c r="AR127" s="166" t="s">
        <v>81</v>
      </c>
      <c r="AT127" s="167" t="s">
        <v>73</v>
      </c>
      <c r="AU127" s="167" t="s">
        <v>74</v>
      </c>
      <c r="AY127" s="166" t="s">
        <v>164</v>
      </c>
      <c r="BK127" s="168">
        <f>BK128+BK155+BK166</f>
        <v>0</v>
      </c>
    </row>
    <row r="128" spans="2:63" s="10" customFormat="1" ht="19.899999999999999" customHeight="1">
      <c r="B128" s="159"/>
      <c r="C128" s="160"/>
      <c r="D128" s="169" t="s">
        <v>537</v>
      </c>
      <c r="E128" s="169"/>
      <c r="F128" s="169"/>
      <c r="G128" s="169"/>
      <c r="H128" s="169"/>
      <c r="I128" s="169"/>
      <c r="J128" s="169"/>
      <c r="K128" s="169"/>
      <c r="L128" s="169"/>
      <c r="M128" s="169"/>
      <c r="N128" s="296"/>
      <c r="O128" s="297"/>
      <c r="P128" s="297"/>
      <c r="Q128" s="297"/>
      <c r="R128" s="162"/>
      <c r="T128" s="163"/>
      <c r="U128" s="160"/>
      <c r="V128" s="160"/>
      <c r="W128" s="164">
        <f>SUM(W129:W154)</f>
        <v>0</v>
      </c>
      <c r="X128" s="160"/>
      <c r="Y128" s="164">
        <f>SUM(Y129:Y154)</f>
        <v>0.62575776000000005</v>
      </c>
      <c r="Z128" s="160"/>
      <c r="AA128" s="165">
        <f>SUM(AA129:AA154)</f>
        <v>0</v>
      </c>
      <c r="AR128" s="166" t="s">
        <v>81</v>
      </c>
      <c r="AT128" s="167" t="s">
        <v>73</v>
      </c>
      <c r="AU128" s="167" t="s">
        <v>81</v>
      </c>
      <c r="AY128" s="166" t="s">
        <v>164</v>
      </c>
      <c r="BK128" s="168">
        <f>SUM(BK129:BK154)</f>
        <v>0</v>
      </c>
    </row>
    <row r="129" spans="2:65" s="1" customFormat="1" ht="25.5" customHeight="1">
      <c r="B129" s="141"/>
      <c r="C129" s="170" t="s">
        <v>81</v>
      </c>
      <c r="D129" s="170" t="s">
        <v>165</v>
      </c>
      <c r="E129" s="171" t="s">
        <v>542</v>
      </c>
      <c r="F129" s="289" t="s">
        <v>543</v>
      </c>
      <c r="G129" s="289"/>
      <c r="H129" s="289"/>
      <c r="I129" s="289"/>
      <c r="J129" s="172" t="s">
        <v>168</v>
      </c>
      <c r="K129" s="173">
        <v>14.327999999999999</v>
      </c>
      <c r="L129" s="290"/>
      <c r="M129" s="290"/>
      <c r="N129" s="291"/>
      <c r="O129" s="291"/>
      <c r="P129" s="291"/>
      <c r="Q129" s="291"/>
      <c r="R129" s="144"/>
      <c r="T129" s="174" t="s">
        <v>5</v>
      </c>
      <c r="U129" s="48" t="s">
        <v>41</v>
      </c>
      <c r="V129" s="40"/>
      <c r="W129" s="175">
        <f>V129*K129</f>
        <v>0</v>
      </c>
      <c r="X129" s="175">
        <v>3.7560000000000003E-2</v>
      </c>
      <c r="Y129" s="175">
        <f>X129*K129</f>
        <v>0.53815968000000003</v>
      </c>
      <c r="Z129" s="175">
        <v>0</v>
      </c>
      <c r="AA129" s="176">
        <f>Z129*K129</f>
        <v>0</v>
      </c>
      <c r="AR129" s="23" t="s">
        <v>169</v>
      </c>
      <c r="AT129" s="23" t="s">
        <v>165</v>
      </c>
      <c r="AU129" s="23" t="s">
        <v>86</v>
      </c>
      <c r="AY129" s="23" t="s">
        <v>164</v>
      </c>
      <c r="BE129" s="118">
        <f>IF(U129="základná",N129,0)</f>
        <v>0</v>
      </c>
      <c r="BF129" s="118">
        <f>IF(U129="znížená",N129,0)</f>
        <v>0</v>
      </c>
      <c r="BG129" s="118">
        <f>IF(U129="zákl. prenesená",N129,0)</f>
        <v>0</v>
      </c>
      <c r="BH129" s="118">
        <f>IF(U129="zníž. prenesená",N129,0)</f>
        <v>0</v>
      </c>
      <c r="BI129" s="118">
        <f>IF(U129="nulová",N129,0)</f>
        <v>0</v>
      </c>
      <c r="BJ129" s="23" t="s">
        <v>86</v>
      </c>
      <c r="BK129" s="118">
        <f>ROUND(L129*K129,2)</f>
        <v>0</v>
      </c>
      <c r="BL129" s="23" t="s">
        <v>169</v>
      </c>
      <c r="BM129" s="23" t="s">
        <v>544</v>
      </c>
    </row>
    <row r="130" spans="2:65" s="11" customFormat="1" ht="16.5" customHeight="1">
      <c r="B130" s="177"/>
      <c r="C130" s="178"/>
      <c r="D130" s="178"/>
      <c r="E130" s="179" t="s">
        <v>5</v>
      </c>
      <c r="F130" s="292" t="s">
        <v>545</v>
      </c>
      <c r="G130" s="293"/>
      <c r="H130" s="293"/>
      <c r="I130" s="293"/>
      <c r="J130" s="178"/>
      <c r="K130" s="179" t="s">
        <v>5</v>
      </c>
      <c r="L130" s="178"/>
      <c r="M130" s="178"/>
      <c r="N130" s="178"/>
      <c r="O130" s="178"/>
      <c r="P130" s="178"/>
      <c r="Q130" s="178"/>
      <c r="R130" s="180"/>
      <c r="T130" s="181"/>
      <c r="U130" s="178"/>
      <c r="V130" s="178"/>
      <c r="W130" s="178"/>
      <c r="X130" s="178"/>
      <c r="Y130" s="178"/>
      <c r="Z130" s="178"/>
      <c r="AA130" s="182"/>
      <c r="AT130" s="183" t="s">
        <v>172</v>
      </c>
      <c r="AU130" s="183" t="s">
        <v>86</v>
      </c>
      <c r="AV130" s="11" t="s">
        <v>81</v>
      </c>
      <c r="AW130" s="11" t="s">
        <v>31</v>
      </c>
      <c r="AX130" s="11" t="s">
        <v>74</v>
      </c>
      <c r="AY130" s="183" t="s">
        <v>164</v>
      </c>
    </row>
    <row r="131" spans="2:65" s="12" customFormat="1" ht="16.5" customHeight="1">
      <c r="B131" s="184"/>
      <c r="C131" s="185"/>
      <c r="D131" s="185"/>
      <c r="E131" s="186" t="s">
        <v>5</v>
      </c>
      <c r="F131" s="298" t="s">
        <v>546</v>
      </c>
      <c r="G131" s="299"/>
      <c r="H131" s="299"/>
      <c r="I131" s="299"/>
      <c r="J131" s="185"/>
      <c r="K131" s="187">
        <v>1.17</v>
      </c>
      <c r="L131" s="185"/>
      <c r="M131" s="185"/>
      <c r="N131" s="185"/>
      <c r="O131" s="185"/>
      <c r="P131" s="185"/>
      <c r="Q131" s="185"/>
      <c r="R131" s="188"/>
      <c r="T131" s="189"/>
      <c r="U131" s="185"/>
      <c r="V131" s="185"/>
      <c r="W131" s="185"/>
      <c r="X131" s="185"/>
      <c r="Y131" s="185"/>
      <c r="Z131" s="185"/>
      <c r="AA131" s="190"/>
      <c r="AT131" s="191" t="s">
        <v>172</v>
      </c>
      <c r="AU131" s="191" t="s">
        <v>86</v>
      </c>
      <c r="AV131" s="12" t="s">
        <v>86</v>
      </c>
      <c r="AW131" s="12" t="s">
        <v>31</v>
      </c>
      <c r="AX131" s="12" t="s">
        <v>74</v>
      </c>
      <c r="AY131" s="191" t="s">
        <v>164</v>
      </c>
    </row>
    <row r="132" spans="2:65" s="12" customFormat="1" ht="16.5" customHeight="1">
      <c r="B132" s="184"/>
      <c r="C132" s="185"/>
      <c r="D132" s="185"/>
      <c r="E132" s="186" t="s">
        <v>5</v>
      </c>
      <c r="F132" s="298" t="s">
        <v>547</v>
      </c>
      <c r="G132" s="299"/>
      <c r="H132" s="299"/>
      <c r="I132" s="299"/>
      <c r="J132" s="185"/>
      <c r="K132" s="187">
        <v>2.0699999999999998</v>
      </c>
      <c r="L132" s="185"/>
      <c r="M132" s="185"/>
      <c r="N132" s="185"/>
      <c r="O132" s="185"/>
      <c r="P132" s="185"/>
      <c r="Q132" s="185"/>
      <c r="R132" s="188"/>
      <c r="T132" s="189"/>
      <c r="U132" s="185"/>
      <c r="V132" s="185"/>
      <c r="W132" s="185"/>
      <c r="X132" s="185"/>
      <c r="Y132" s="185"/>
      <c r="Z132" s="185"/>
      <c r="AA132" s="190"/>
      <c r="AT132" s="191" t="s">
        <v>172</v>
      </c>
      <c r="AU132" s="191" t="s">
        <v>86</v>
      </c>
      <c r="AV132" s="12" t="s">
        <v>86</v>
      </c>
      <c r="AW132" s="12" t="s">
        <v>31</v>
      </c>
      <c r="AX132" s="12" t="s">
        <v>74</v>
      </c>
      <c r="AY132" s="191" t="s">
        <v>164</v>
      </c>
    </row>
    <row r="133" spans="2:65" s="12" customFormat="1" ht="16.5" customHeight="1">
      <c r="B133" s="184"/>
      <c r="C133" s="185"/>
      <c r="D133" s="185"/>
      <c r="E133" s="186" t="s">
        <v>5</v>
      </c>
      <c r="F133" s="298" t="s">
        <v>548</v>
      </c>
      <c r="G133" s="299"/>
      <c r="H133" s="299"/>
      <c r="I133" s="299"/>
      <c r="J133" s="185"/>
      <c r="K133" s="187">
        <v>3.45</v>
      </c>
      <c r="L133" s="185"/>
      <c r="M133" s="185"/>
      <c r="N133" s="185"/>
      <c r="O133" s="185"/>
      <c r="P133" s="185"/>
      <c r="Q133" s="185"/>
      <c r="R133" s="188"/>
      <c r="T133" s="189"/>
      <c r="U133" s="185"/>
      <c r="V133" s="185"/>
      <c r="W133" s="185"/>
      <c r="X133" s="185"/>
      <c r="Y133" s="185"/>
      <c r="Z133" s="185"/>
      <c r="AA133" s="190"/>
      <c r="AT133" s="191" t="s">
        <v>172</v>
      </c>
      <c r="AU133" s="191" t="s">
        <v>86</v>
      </c>
      <c r="AV133" s="12" t="s">
        <v>86</v>
      </c>
      <c r="AW133" s="12" t="s">
        <v>31</v>
      </c>
      <c r="AX133" s="12" t="s">
        <v>74</v>
      </c>
      <c r="AY133" s="191" t="s">
        <v>164</v>
      </c>
    </row>
    <row r="134" spans="2:65" s="12" customFormat="1" ht="16.5" customHeight="1">
      <c r="B134" s="184"/>
      <c r="C134" s="185"/>
      <c r="D134" s="185"/>
      <c r="E134" s="186" t="s">
        <v>5</v>
      </c>
      <c r="F134" s="298" t="s">
        <v>549</v>
      </c>
      <c r="G134" s="299"/>
      <c r="H134" s="299"/>
      <c r="I134" s="299"/>
      <c r="J134" s="185"/>
      <c r="K134" s="187">
        <v>0.74299999999999999</v>
      </c>
      <c r="L134" s="185"/>
      <c r="M134" s="185"/>
      <c r="N134" s="185"/>
      <c r="O134" s="185"/>
      <c r="P134" s="185"/>
      <c r="Q134" s="185"/>
      <c r="R134" s="188"/>
      <c r="T134" s="189"/>
      <c r="U134" s="185"/>
      <c r="V134" s="185"/>
      <c r="W134" s="185"/>
      <c r="X134" s="185"/>
      <c r="Y134" s="185"/>
      <c r="Z134" s="185"/>
      <c r="AA134" s="190"/>
      <c r="AT134" s="191" t="s">
        <v>172</v>
      </c>
      <c r="AU134" s="191" t="s">
        <v>86</v>
      </c>
      <c r="AV134" s="12" t="s">
        <v>86</v>
      </c>
      <c r="AW134" s="12" t="s">
        <v>31</v>
      </c>
      <c r="AX134" s="12" t="s">
        <v>74</v>
      </c>
      <c r="AY134" s="191" t="s">
        <v>164</v>
      </c>
    </row>
    <row r="135" spans="2:65" s="12" customFormat="1" ht="16.5" customHeight="1">
      <c r="B135" s="184"/>
      <c r="C135" s="185"/>
      <c r="D135" s="185"/>
      <c r="E135" s="186" t="s">
        <v>5</v>
      </c>
      <c r="F135" s="298" t="s">
        <v>550</v>
      </c>
      <c r="G135" s="299"/>
      <c r="H135" s="299"/>
      <c r="I135" s="299"/>
      <c r="J135" s="185"/>
      <c r="K135" s="187">
        <v>1.82</v>
      </c>
      <c r="L135" s="185"/>
      <c r="M135" s="185"/>
      <c r="N135" s="185"/>
      <c r="O135" s="185"/>
      <c r="P135" s="185"/>
      <c r="Q135" s="185"/>
      <c r="R135" s="188"/>
      <c r="T135" s="189"/>
      <c r="U135" s="185"/>
      <c r="V135" s="185"/>
      <c r="W135" s="185"/>
      <c r="X135" s="185"/>
      <c r="Y135" s="185"/>
      <c r="Z135" s="185"/>
      <c r="AA135" s="190"/>
      <c r="AT135" s="191" t="s">
        <v>172</v>
      </c>
      <c r="AU135" s="191" t="s">
        <v>86</v>
      </c>
      <c r="AV135" s="12" t="s">
        <v>86</v>
      </c>
      <c r="AW135" s="12" t="s">
        <v>31</v>
      </c>
      <c r="AX135" s="12" t="s">
        <v>74</v>
      </c>
      <c r="AY135" s="191" t="s">
        <v>164</v>
      </c>
    </row>
    <row r="136" spans="2:65" s="12" customFormat="1" ht="16.5" customHeight="1">
      <c r="B136" s="184"/>
      <c r="C136" s="185"/>
      <c r="D136" s="185"/>
      <c r="E136" s="186" t="s">
        <v>5</v>
      </c>
      <c r="F136" s="298" t="s">
        <v>551</v>
      </c>
      <c r="G136" s="299"/>
      <c r="H136" s="299"/>
      <c r="I136" s="299"/>
      <c r="J136" s="185"/>
      <c r="K136" s="187">
        <v>2.4849999999999999</v>
      </c>
      <c r="L136" s="185"/>
      <c r="M136" s="185"/>
      <c r="N136" s="185"/>
      <c r="O136" s="185"/>
      <c r="P136" s="185"/>
      <c r="Q136" s="185"/>
      <c r="R136" s="188"/>
      <c r="T136" s="189"/>
      <c r="U136" s="185"/>
      <c r="V136" s="185"/>
      <c r="W136" s="185"/>
      <c r="X136" s="185"/>
      <c r="Y136" s="185"/>
      <c r="Z136" s="185"/>
      <c r="AA136" s="190"/>
      <c r="AT136" s="191" t="s">
        <v>172</v>
      </c>
      <c r="AU136" s="191" t="s">
        <v>86</v>
      </c>
      <c r="AV136" s="12" t="s">
        <v>86</v>
      </c>
      <c r="AW136" s="12" t="s">
        <v>31</v>
      </c>
      <c r="AX136" s="12" t="s">
        <v>74</v>
      </c>
      <c r="AY136" s="191" t="s">
        <v>164</v>
      </c>
    </row>
    <row r="137" spans="2:65" s="12" customFormat="1" ht="16.5" customHeight="1">
      <c r="B137" s="184"/>
      <c r="C137" s="185"/>
      <c r="D137" s="185"/>
      <c r="E137" s="186" t="s">
        <v>5</v>
      </c>
      <c r="F137" s="298" t="s">
        <v>552</v>
      </c>
      <c r="G137" s="299"/>
      <c r="H137" s="299"/>
      <c r="I137" s="299"/>
      <c r="J137" s="185"/>
      <c r="K137" s="187">
        <v>0.63</v>
      </c>
      <c r="L137" s="185"/>
      <c r="M137" s="185"/>
      <c r="N137" s="185"/>
      <c r="O137" s="185"/>
      <c r="P137" s="185"/>
      <c r="Q137" s="185"/>
      <c r="R137" s="188"/>
      <c r="T137" s="189"/>
      <c r="U137" s="185"/>
      <c r="V137" s="185"/>
      <c r="W137" s="185"/>
      <c r="X137" s="185"/>
      <c r="Y137" s="185"/>
      <c r="Z137" s="185"/>
      <c r="AA137" s="190"/>
      <c r="AT137" s="191" t="s">
        <v>172</v>
      </c>
      <c r="AU137" s="191" t="s">
        <v>86</v>
      </c>
      <c r="AV137" s="12" t="s">
        <v>86</v>
      </c>
      <c r="AW137" s="12" t="s">
        <v>31</v>
      </c>
      <c r="AX137" s="12" t="s">
        <v>74</v>
      </c>
      <c r="AY137" s="191" t="s">
        <v>164</v>
      </c>
    </row>
    <row r="138" spans="2:65" s="12" customFormat="1" ht="16.5" customHeight="1">
      <c r="B138" s="184"/>
      <c r="C138" s="185"/>
      <c r="D138" s="185"/>
      <c r="E138" s="186" t="s">
        <v>5</v>
      </c>
      <c r="F138" s="298" t="s">
        <v>553</v>
      </c>
      <c r="G138" s="299"/>
      <c r="H138" s="299"/>
      <c r="I138" s="299"/>
      <c r="J138" s="185"/>
      <c r="K138" s="187">
        <v>1.96</v>
      </c>
      <c r="L138" s="185"/>
      <c r="M138" s="185"/>
      <c r="N138" s="185"/>
      <c r="O138" s="185"/>
      <c r="P138" s="185"/>
      <c r="Q138" s="185"/>
      <c r="R138" s="188"/>
      <c r="T138" s="189"/>
      <c r="U138" s="185"/>
      <c r="V138" s="185"/>
      <c r="W138" s="185"/>
      <c r="X138" s="185"/>
      <c r="Y138" s="185"/>
      <c r="Z138" s="185"/>
      <c r="AA138" s="190"/>
      <c r="AT138" s="191" t="s">
        <v>172</v>
      </c>
      <c r="AU138" s="191" t="s">
        <v>86</v>
      </c>
      <c r="AV138" s="12" t="s">
        <v>86</v>
      </c>
      <c r="AW138" s="12" t="s">
        <v>31</v>
      </c>
      <c r="AX138" s="12" t="s">
        <v>74</v>
      </c>
      <c r="AY138" s="191" t="s">
        <v>164</v>
      </c>
    </row>
    <row r="139" spans="2:65" s="14" customFormat="1" ht="16.5" customHeight="1">
      <c r="B139" s="200"/>
      <c r="C139" s="201"/>
      <c r="D139" s="201"/>
      <c r="E139" s="202" t="s">
        <v>5</v>
      </c>
      <c r="F139" s="304" t="s">
        <v>191</v>
      </c>
      <c r="G139" s="305"/>
      <c r="H139" s="305"/>
      <c r="I139" s="305"/>
      <c r="J139" s="201"/>
      <c r="K139" s="203">
        <v>14.327999999999999</v>
      </c>
      <c r="L139" s="201"/>
      <c r="M139" s="201"/>
      <c r="N139" s="201"/>
      <c r="O139" s="201"/>
      <c r="P139" s="201"/>
      <c r="Q139" s="201"/>
      <c r="R139" s="204"/>
      <c r="T139" s="205"/>
      <c r="U139" s="201"/>
      <c r="V139" s="201"/>
      <c r="W139" s="201"/>
      <c r="X139" s="201"/>
      <c r="Y139" s="201"/>
      <c r="Z139" s="201"/>
      <c r="AA139" s="206"/>
      <c r="AT139" s="207" t="s">
        <v>172</v>
      </c>
      <c r="AU139" s="207" t="s">
        <v>86</v>
      </c>
      <c r="AV139" s="14" t="s">
        <v>169</v>
      </c>
      <c r="AW139" s="14" t="s">
        <v>31</v>
      </c>
      <c r="AX139" s="14" t="s">
        <v>81</v>
      </c>
      <c r="AY139" s="207" t="s">
        <v>164</v>
      </c>
    </row>
    <row r="140" spans="2:65" s="1" customFormat="1" ht="25.5" customHeight="1">
      <c r="B140" s="141"/>
      <c r="C140" s="170" t="s">
        <v>86</v>
      </c>
      <c r="D140" s="170" t="s">
        <v>165</v>
      </c>
      <c r="E140" s="171" t="s">
        <v>554</v>
      </c>
      <c r="F140" s="289" t="s">
        <v>555</v>
      </c>
      <c r="G140" s="289"/>
      <c r="H140" s="289"/>
      <c r="I140" s="289"/>
      <c r="J140" s="172" t="s">
        <v>168</v>
      </c>
      <c r="K140" s="173">
        <v>14.327999999999999</v>
      </c>
      <c r="L140" s="290"/>
      <c r="M140" s="290"/>
      <c r="N140" s="291"/>
      <c r="O140" s="291"/>
      <c r="P140" s="291"/>
      <c r="Q140" s="291"/>
      <c r="R140" s="144"/>
      <c r="T140" s="174" t="s">
        <v>5</v>
      </c>
      <c r="U140" s="48" t="s">
        <v>41</v>
      </c>
      <c r="V140" s="40"/>
      <c r="W140" s="175">
        <f>V140*K140</f>
        <v>0</v>
      </c>
      <c r="X140" s="175">
        <v>5.11E-3</v>
      </c>
      <c r="Y140" s="175">
        <f>X140*K140</f>
        <v>7.3216080000000003E-2</v>
      </c>
      <c r="Z140" s="175">
        <v>0</v>
      </c>
      <c r="AA140" s="176">
        <f>Z140*K140</f>
        <v>0</v>
      </c>
      <c r="AR140" s="23" t="s">
        <v>169</v>
      </c>
      <c r="AT140" s="23" t="s">
        <v>165</v>
      </c>
      <c r="AU140" s="23" t="s">
        <v>86</v>
      </c>
      <c r="AY140" s="23" t="s">
        <v>164</v>
      </c>
      <c r="BE140" s="118">
        <f>IF(U140="základná",N140,0)</f>
        <v>0</v>
      </c>
      <c r="BF140" s="118">
        <f>IF(U140="znížená",N140,0)</f>
        <v>0</v>
      </c>
      <c r="BG140" s="118">
        <f>IF(U140="zákl. prenesená",N140,0)</f>
        <v>0</v>
      </c>
      <c r="BH140" s="118">
        <f>IF(U140="zníž. prenesená",N140,0)</f>
        <v>0</v>
      </c>
      <c r="BI140" s="118">
        <f>IF(U140="nulová",N140,0)</f>
        <v>0</v>
      </c>
      <c r="BJ140" s="23" t="s">
        <v>86</v>
      </c>
      <c r="BK140" s="118">
        <f>ROUND(L140*K140,2)</f>
        <v>0</v>
      </c>
      <c r="BL140" s="23" t="s">
        <v>169</v>
      </c>
      <c r="BM140" s="23" t="s">
        <v>556</v>
      </c>
    </row>
    <row r="141" spans="2:65" s="11" customFormat="1" ht="16.5" customHeight="1">
      <c r="B141" s="177"/>
      <c r="C141" s="178"/>
      <c r="D141" s="178"/>
      <c r="E141" s="179" t="s">
        <v>5</v>
      </c>
      <c r="F141" s="292" t="s">
        <v>545</v>
      </c>
      <c r="G141" s="293"/>
      <c r="H141" s="293"/>
      <c r="I141" s="293"/>
      <c r="J141" s="178"/>
      <c r="K141" s="179" t="s">
        <v>5</v>
      </c>
      <c r="L141" s="178"/>
      <c r="M141" s="178"/>
      <c r="N141" s="178"/>
      <c r="O141" s="178"/>
      <c r="P141" s="178"/>
      <c r="Q141" s="178"/>
      <c r="R141" s="180"/>
      <c r="T141" s="181"/>
      <c r="U141" s="178"/>
      <c r="V141" s="178"/>
      <c r="W141" s="178"/>
      <c r="X141" s="178"/>
      <c r="Y141" s="178"/>
      <c r="Z141" s="178"/>
      <c r="AA141" s="182"/>
      <c r="AT141" s="183" t="s">
        <v>172</v>
      </c>
      <c r="AU141" s="183" t="s">
        <v>86</v>
      </c>
      <c r="AV141" s="11" t="s">
        <v>81</v>
      </c>
      <c r="AW141" s="11" t="s">
        <v>31</v>
      </c>
      <c r="AX141" s="11" t="s">
        <v>74</v>
      </c>
      <c r="AY141" s="183" t="s">
        <v>164</v>
      </c>
    </row>
    <row r="142" spans="2:65" s="12" customFormat="1" ht="16.5" customHeight="1">
      <c r="B142" s="184"/>
      <c r="C142" s="185"/>
      <c r="D142" s="185"/>
      <c r="E142" s="186" t="s">
        <v>5</v>
      </c>
      <c r="F142" s="298" t="s">
        <v>546</v>
      </c>
      <c r="G142" s="299"/>
      <c r="H142" s="299"/>
      <c r="I142" s="299"/>
      <c r="J142" s="185"/>
      <c r="K142" s="187">
        <v>1.17</v>
      </c>
      <c r="L142" s="185"/>
      <c r="M142" s="185"/>
      <c r="N142" s="185"/>
      <c r="O142" s="185"/>
      <c r="P142" s="185"/>
      <c r="Q142" s="185"/>
      <c r="R142" s="188"/>
      <c r="T142" s="189"/>
      <c r="U142" s="185"/>
      <c r="V142" s="185"/>
      <c r="W142" s="185"/>
      <c r="X142" s="185"/>
      <c r="Y142" s="185"/>
      <c r="Z142" s="185"/>
      <c r="AA142" s="190"/>
      <c r="AT142" s="191" t="s">
        <v>172</v>
      </c>
      <c r="AU142" s="191" t="s">
        <v>86</v>
      </c>
      <c r="AV142" s="12" t="s">
        <v>86</v>
      </c>
      <c r="AW142" s="12" t="s">
        <v>31</v>
      </c>
      <c r="AX142" s="12" t="s">
        <v>74</v>
      </c>
      <c r="AY142" s="191" t="s">
        <v>164</v>
      </c>
    </row>
    <row r="143" spans="2:65" s="12" customFormat="1" ht="16.5" customHeight="1">
      <c r="B143" s="184"/>
      <c r="C143" s="185"/>
      <c r="D143" s="185"/>
      <c r="E143" s="186" t="s">
        <v>5</v>
      </c>
      <c r="F143" s="298" t="s">
        <v>547</v>
      </c>
      <c r="G143" s="299"/>
      <c r="H143" s="299"/>
      <c r="I143" s="299"/>
      <c r="J143" s="185"/>
      <c r="K143" s="187">
        <v>2.0699999999999998</v>
      </c>
      <c r="L143" s="185"/>
      <c r="M143" s="185"/>
      <c r="N143" s="185"/>
      <c r="O143" s="185"/>
      <c r="P143" s="185"/>
      <c r="Q143" s="185"/>
      <c r="R143" s="188"/>
      <c r="T143" s="189"/>
      <c r="U143" s="185"/>
      <c r="V143" s="185"/>
      <c r="W143" s="185"/>
      <c r="X143" s="185"/>
      <c r="Y143" s="185"/>
      <c r="Z143" s="185"/>
      <c r="AA143" s="190"/>
      <c r="AT143" s="191" t="s">
        <v>172</v>
      </c>
      <c r="AU143" s="191" t="s">
        <v>86</v>
      </c>
      <c r="AV143" s="12" t="s">
        <v>86</v>
      </c>
      <c r="AW143" s="12" t="s">
        <v>31</v>
      </c>
      <c r="AX143" s="12" t="s">
        <v>74</v>
      </c>
      <c r="AY143" s="191" t="s">
        <v>164</v>
      </c>
    </row>
    <row r="144" spans="2:65" s="12" customFormat="1" ht="16.5" customHeight="1">
      <c r="B144" s="184"/>
      <c r="C144" s="185"/>
      <c r="D144" s="185"/>
      <c r="E144" s="186" t="s">
        <v>5</v>
      </c>
      <c r="F144" s="298" t="s">
        <v>548</v>
      </c>
      <c r="G144" s="299"/>
      <c r="H144" s="299"/>
      <c r="I144" s="299"/>
      <c r="J144" s="185"/>
      <c r="K144" s="187">
        <v>3.45</v>
      </c>
      <c r="L144" s="185"/>
      <c r="M144" s="185"/>
      <c r="N144" s="185"/>
      <c r="O144" s="185"/>
      <c r="P144" s="185"/>
      <c r="Q144" s="185"/>
      <c r="R144" s="188"/>
      <c r="T144" s="189"/>
      <c r="U144" s="185"/>
      <c r="V144" s="185"/>
      <c r="W144" s="185"/>
      <c r="X144" s="185"/>
      <c r="Y144" s="185"/>
      <c r="Z144" s="185"/>
      <c r="AA144" s="190"/>
      <c r="AT144" s="191" t="s">
        <v>172</v>
      </c>
      <c r="AU144" s="191" t="s">
        <v>86</v>
      </c>
      <c r="AV144" s="12" t="s">
        <v>86</v>
      </c>
      <c r="AW144" s="12" t="s">
        <v>31</v>
      </c>
      <c r="AX144" s="12" t="s">
        <v>74</v>
      </c>
      <c r="AY144" s="191" t="s">
        <v>164</v>
      </c>
    </row>
    <row r="145" spans="2:65" s="12" customFormat="1" ht="16.5" customHeight="1">
      <c r="B145" s="184"/>
      <c r="C145" s="185"/>
      <c r="D145" s="185"/>
      <c r="E145" s="186" t="s">
        <v>5</v>
      </c>
      <c r="F145" s="298" t="s">
        <v>549</v>
      </c>
      <c r="G145" s="299"/>
      <c r="H145" s="299"/>
      <c r="I145" s="299"/>
      <c r="J145" s="185"/>
      <c r="K145" s="187">
        <v>0.74299999999999999</v>
      </c>
      <c r="L145" s="185"/>
      <c r="M145" s="185"/>
      <c r="N145" s="185"/>
      <c r="O145" s="185"/>
      <c r="P145" s="185"/>
      <c r="Q145" s="185"/>
      <c r="R145" s="188"/>
      <c r="T145" s="189"/>
      <c r="U145" s="185"/>
      <c r="V145" s="185"/>
      <c r="W145" s="185"/>
      <c r="X145" s="185"/>
      <c r="Y145" s="185"/>
      <c r="Z145" s="185"/>
      <c r="AA145" s="190"/>
      <c r="AT145" s="191" t="s">
        <v>172</v>
      </c>
      <c r="AU145" s="191" t="s">
        <v>86</v>
      </c>
      <c r="AV145" s="12" t="s">
        <v>86</v>
      </c>
      <c r="AW145" s="12" t="s">
        <v>31</v>
      </c>
      <c r="AX145" s="12" t="s">
        <v>74</v>
      </c>
      <c r="AY145" s="191" t="s">
        <v>164</v>
      </c>
    </row>
    <row r="146" spans="2:65" s="12" customFormat="1" ht="16.5" customHeight="1">
      <c r="B146" s="184"/>
      <c r="C146" s="185"/>
      <c r="D146" s="185"/>
      <c r="E146" s="186" t="s">
        <v>5</v>
      </c>
      <c r="F146" s="298" t="s">
        <v>550</v>
      </c>
      <c r="G146" s="299"/>
      <c r="H146" s="299"/>
      <c r="I146" s="299"/>
      <c r="J146" s="185"/>
      <c r="K146" s="187">
        <v>1.82</v>
      </c>
      <c r="L146" s="185"/>
      <c r="M146" s="185"/>
      <c r="N146" s="185"/>
      <c r="O146" s="185"/>
      <c r="P146" s="185"/>
      <c r="Q146" s="185"/>
      <c r="R146" s="188"/>
      <c r="T146" s="189"/>
      <c r="U146" s="185"/>
      <c r="V146" s="185"/>
      <c r="W146" s="185"/>
      <c r="X146" s="185"/>
      <c r="Y146" s="185"/>
      <c r="Z146" s="185"/>
      <c r="AA146" s="190"/>
      <c r="AT146" s="191" t="s">
        <v>172</v>
      </c>
      <c r="AU146" s="191" t="s">
        <v>86</v>
      </c>
      <c r="AV146" s="12" t="s">
        <v>86</v>
      </c>
      <c r="AW146" s="12" t="s">
        <v>31</v>
      </c>
      <c r="AX146" s="12" t="s">
        <v>74</v>
      </c>
      <c r="AY146" s="191" t="s">
        <v>164</v>
      </c>
    </row>
    <row r="147" spans="2:65" s="12" customFormat="1" ht="16.5" customHeight="1">
      <c r="B147" s="184"/>
      <c r="C147" s="185"/>
      <c r="D147" s="185"/>
      <c r="E147" s="186" t="s">
        <v>5</v>
      </c>
      <c r="F147" s="298" t="s">
        <v>551</v>
      </c>
      <c r="G147" s="299"/>
      <c r="H147" s="299"/>
      <c r="I147" s="299"/>
      <c r="J147" s="185"/>
      <c r="K147" s="187">
        <v>2.4849999999999999</v>
      </c>
      <c r="L147" s="185"/>
      <c r="M147" s="185"/>
      <c r="N147" s="185"/>
      <c r="O147" s="185"/>
      <c r="P147" s="185"/>
      <c r="Q147" s="185"/>
      <c r="R147" s="188"/>
      <c r="T147" s="189"/>
      <c r="U147" s="185"/>
      <c r="V147" s="185"/>
      <c r="W147" s="185"/>
      <c r="X147" s="185"/>
      <c r="Y147" s="185"/>
      <c r="Z147" s="185"/>
      <c r="AA147" s="190"/>
      <c r="AT147" s="191" t="s">
        <v>172</v>
      </c>
      <c r="AU147" s="191" t="s">
        <v>86</v>
      </c>
      <c r="AV147" s="12" t="s">
        <v>86</v>
      </c>
      <c r="AW147" s="12" t="s">
        <v>31</v>
      </c>
      <c r="AX147" s="12" t="s">
        <v>74</v>
      </c>
      <c r="AY147" s="191" t="s">
        <v>164</v>
      </c>
    </row>
    <row r="148" spans="2:65" s="12" customFormat="1" ht="16.5" customHeight="1">
      <c r="B148" s="184"/>
      <c r="C148" s="185"/>
      <c r="D148" s="185"/>
      <c r="E148" s="186" t="s">
        <v>5</v>
      </c>
      <c r="F148" s="298" t="s">
        <v>552</v>
      </c>
      <c r="G148" s="299"/>
      <c r="H148" s="299"/>
      <c r="I148" s="299"/>
      <c r="J148" s="185"/>
      <c r="K148" s="187">
        <v>0.63</v>
      </c>
      <c r="L148" s="185"/>
      <c r="M148" s="185"/>
      <c r="N148" s="185"/>
      <c r="O148" s="185"/>
      <c r="P148" s="185"/>
      <c r="Q148" s="185"/>
      <c r="R148" s="188"/>
      <c r="T148" s="189"/>
      <c r="U148" s="185"/>
      <c r="V148" s="185"/>
      <c r="W148" s="185"/>
      <c r="X148" s="185"/>
      <c r="Y148" s="185"/>
      <c r="Z148" s="185"/>
      <c r="AA148" s="190"/>
      <c r="AT148" s="191" t="s">
        <v>172</v>
      </c>
      <c r="AU148" s="191" t="s">
        <v>86</v>
      </c>
      <c r="AV148" s="12" t="s">
        <v>86</v>
      </c>
      <c r="AW148" s="12" t="s">
        <v>31</v>
      </c>
      <c r="AX148" s="12" t="s">
        <v>74</v>
      </c>
      <c r="AY148" s="191" t="s">
        <v>164</v>
      </c>
    </row>
    <row r="149" spans="2:65" s="12" customFormat="1" ht="16.5" customHeight="1">
      <c r="B149" s="184"/>
      <c r="C149" s="185"/>
      <c r="D149" s="185"/>
      <c r="E149" s="186" t="s">
        <v>5</v>
      </c>
      <c r="F149" s="298" t="s">
        <v>553</v>
      </c>
      <c r="G149" s="299"/>
      <c r="H149" s="299"/>
      <c r="I149" s="299"/>
      <c r="J149" s="185"/>
      <c r="K149" s="187">
        <v>1.96</v>
      </c>
      <c r="L149" s="185"/>
      <c r="M149" s="185"/>
      <c r="N149" s="185"/>
      <c r="O149" s="185"/>
      <c r="P149" s="185"/>
      <c r="Q149" s="185"/>
      <c r="R149" s="188"/>
      <c r="T149" s="189"/>
      <c r="U149" s="185"/>
      <c r="V149" s="185"/>
      <c r="W149" s="185"/>
      <c r="X149" s="185"/>
      <c r="Y149" s="185"/>
      <c r="Z149" s="185"/>
      <c r="AA149" s="190"/>
      <c r="AT149" s="191" t="s">
        <v>172</v>
      </c>
      <c r="AU149" s="191" t="s">
        <v>86</v>
      </c>
      <c r="AV149" s="12" t="s">
        <v>86</v>
      </c>
      <c r="AW149" s="12" t="s">
        <v>31</v>
      </c>
      <c r="AX149" s="12" t="s">
        <v>74</v>
      </c>
      <c r="AY149" s="191" t="s">
        <v>164</v>
      </c>
    </row>
    <row r="150" spans="2:65" s="14" customFormat="1" ht="16.5" customHeight="1">
      <c r="B150" s="200"/>
      <c r="C150" s="201"/>
      <c r="D150" s="201"/>
      <c r="E150" s="202" t="s">
        <v>5</v>
      </c>
      <c r="F150" s="304" t="s">
        <v>191</v>
      </c>
      <c r="G150" s="305"/>
      <c r="H150" s="305"/>
      <c r="I150" s="305"/>
      <c r="J150" s="201"/>
      <c r="K150" s="203">
        <v>14.327999999999999</v>
      </c>
      <c r="L150" s="201"/>
      <c r="M150" s="201"/>
      <c r="N150" s="201"/>
      <c r="O150" s="201"/>
      <c r="P150" s="201"/>
      <c r="Q150" s="201"/>
      <c r="R150" s="204"/>
      <c r="T150" s="205"/>
      <c r="U150" s="201"/>
      <c r="V150" s="201"/>
      <c r="W150" s="201"/>
      <c r="X150" s="201"/>
      <c r="Y150" s="201"/>
      <c r="Z150" s="201"/>
      <c r="AA150" s="206"/>
      <c r="AT150" s="207" t="s">
        <v>172</v>
      </c>
      <c r="AU150" s="207" t="s">
        <v>86</v>
      </c>
      <c r="AV150" s="14" t="s">
        <v>169</v>
      </c>
      <c r="AW150" s="14" t="s">
        <v>31</v>
      </c>
      <c r="AX150" s="14" t="s">
        <v>81</v>
      </c>
      <c r="AY150" s="207" t="s">
        <v>164</v>
      </c>
    </row>
    <row r="151" spans="2:65" s="1" customFormat="1" ht="25.5" customHeight="1">
      <c r="B151" s="141"/>
      <c r="C151" s="170" t="s">
        <v>179</v>
      </c>
      <c r="D151" s="170" t="s">
        <v>165</v>
      </c>
      <c r="E151" s="171" t="s">
        <v>557</v>
      </c>
      <c r="F151" s="289" t="s">
        <v>558</v>
      </c>
      <c r="G151" s="289"/>
      <c r="H151" s="289"/>
      <c r="I151" s="289"/>
      <c r="J151" s="172" t="s">
        <v>234</v>
      </c>
      <c r="K151" s="173">
        <v>1.8</v>
      </c>
      <c r="L151" s="290"/>
      <c r="M151" s="290"/>
      <c r="N151" s="291"/>
      <c r="O151" s="291"/>
      <c r="P151" s="291"/>
      <c r="Q151" s="291"/>
      <c r="R151" s="144"/>
      <c r="T151" s="174" t="s">
        <v>5</v>
      </c>
      <c r="U151" s="48" t="s">
        <v>41</v>
      </c>
      <c r="V151" s="40"/>
      <c r="W151" s="175">
        <f>V151*K151</f>
        <v>0</v>
      </c>
      <c r="X151" s="175">
        <v>7.9900000000000006E-3</v>
      </c>
      <c r="Y151" s="175">
        <f>X151*K151</f>
        <v>1.4382000000000001E-2</v>
      </c>
      <c r="Z151" s="175">
        <v>0</v>
      </c>
      <c r="AA151" s="176">
        <f>Z151*K151</f>
        <v>0</v>
      </c>
      <c r="AR151" s="23" t="s">
        <v>169</v>
      </c>
      <c r="AT151" s="23" t="s">
        <v>165</v>
      </c>
      <c r="AU151" s="23" t="s">
        <v>86</v>
      </c>
      <c r="AY151" s="23" t="s">
        <v>164</v>
      </c>
      <c r="BE151" s="118">
        <f>IF(U151="základná",N151,0)</f>
        <v>0</v>
      </c>
      <c r="BF151" s="118">
        <f>IF(U151="znížená",N151,0)</f>
        <v>0</v>
      </c>
      <c r="BG151" s="118">
        <f>IF(U151="zákl. prenesená",N151,0)</f>
        <v>0</v>
      </c>
      <c r="BH151" s="118">
        <f>IF(U151="zníž. prenesená",N151,0)</f>
        <v>0</v>
      </c>
      <c r="BI151" s="118">
        <f>IF(U151="nulová",N151,0)</f>
        <v>0</v>
      </c>
      <c r="BJ151" s="23" t="s">
        <v>86</v>
      </c>
      <c r="BK151" s="118">
        <f>ROUND(L151*K151,2)</f>
        <v>0</v>
      </c>
      <c r="BL151" s="23" t="s">
        <v>169</v>
      </c>
      <c r="BM151" s="23" t="s">
        <v>559</v>
      </c>
    </row>
    <row r="152" spans="2:65" s="12" customFormat="1" ht="16.5" customHeight="1">
      <c r="B152" s="184"/>
      <c r="C152" s="185"/>
      <c r="D152" s="185"/>
      <c r="E152" s="186" t="s">
        <v>5</v>
      </c>
      <c r="F152" s="306" t="s">
        <v>560</v>
      </c>
      <c r="G152" s="307"/>
      <c r="H152" s="307"/>
      <c r="I152" s="307"/>
      <c r="J152" s="185"/>
      <c r="K152" s="187">
        <v>1.8</v>
      </c>
      <c r="L152" s="185"/>
      <c r="M152" s="185"/>
      <c r="N152" s="185"/>
      <c r="O152" s="185"/>
      <c r="P152" s="185"/>
      <c r="Q152" s="185"/>
      <c r="R152" s="188"/>
      <c r="T152" s="189"/>
      <c r="U152" s="185"/>
      <c r="V152" s="185"/>
      <c r="W152" s="185"/>
      <c r="X152" s="185"/>
      <c r="Y152" s="185"/>
      <c r="Z152" s="185"/>
      <c r="AA152" s="190"/>
      <c r="AT152" s="191" t="s">
        <v>172</v>
      </c>
      <c r="AU152" s="191" t="s">
        <v>86</v>
      </c>
      <c r="AV152" s="12" t="s">
        <v>86</v>
      </c>
      <c r="AW152" s="12" t="s">
        <v>31</v>
      </c>
      <c r="AX152" s="12" t="s">
        <v>74</v>
      </c>
      <c r="AY152" s="191" t="s">
        <v>164</v>
      </c>
    </row>
    <row r="153" spans="2:65" s="14" customFormat="1" ht="16.5" customHeight="1">
      <c r="B153" s="200"/>
      <c r="C153" s="201"/>
      <c r="D153" s="201"/>
      <c r="E153" s="202" t="s">
        <v>5</v>
      </c>
      <c r="F153" s="304" t="s">
        <v>191</v>
      </c>
      <c r="G153" s="305"/>
      <c r="H153" s="305"/>
      <c r="I153" s="305"/>
      <c r="J153" s="201"/>
      <c r="K153" s="203">
        <v>1.8</v>
      </c>
      <c r="L153" s="201"/>
      <c r="M153" s="201"/>
      <c r="N153" s="201"/>
      <c r="O153" s="201"/>
      <c r="P153" s="201"/>
      <c r="Q153" s="201"/>
      <c r="R153" s="204"/>
      <c r="T153" s="205"/>
      <c r="U153" s="201"/>
      <c r="V153" s="201"/>
      <c r="W153" s="201"/>
      <c r="X153" s="201"/>
      <c r="Y153" s="201"/>
      <c r="Z153" s="201"/>
      <c r="AA153" s="206"/>
      <c r="AT153" s="207" t="s">
        <v>172</v>
      </c>
      <c r="AU153" s="207" t="s">
        <v>86</v>
      </c>
      <c r="AV153" s="14" t="s">
        <v>169</v>
      </c>
      <c r="AW153" s="14" t="s">
        <v>31</v>
      </c>
      <c r="AX153" s="14" t="s">
        <v>81</v>
      </c>
      <c r="AY153" s="207" t="s">
        <v>164</v>
      </c>
    </row>
    <row r="154" spans="2:65" s="1" customFormat="1" ht="16.5" customHeight="1">
      <c r="B154" s="141"/>
      <c r="C154" s="214" t="s">
        <v>169</v>
      </c>
      <c r="D154" s="214" t="s">
        <v>456</v>
      </c>
      <c r="E154" s="215" t="s">
        <v>561</v>
      </c>
      <c r="F154" s="313" t="s">
        <v>562</v>
      </c>
      <c r="G154" s="313"/>
      <c r="H154" s="313"/>
      <c r="I154" s="313"/>
      <c r="J154" s="216" t="s">
        <v>234</v>
      </c>
      <c r="K154" s="217">
        <v>1.8</v>
      </c>
      <c r="L154" s="314"/>
      <c r="M154" s="314"/>
      <c r="N154" s="315"/>
      <c r="O154" s="291"/>
      <c r="P154" s="291"/>
      <c r="Q154" s="291"/>
      <c r="R154" s="144"/>
      <c r="T154" s="174" t="s">
        <v>5</v>
      </c>
      <c r="U154" s="48" t="s">
        <v>41</v>
      </c>
      <c r="V154" s="40"/>
      <c r="W154" s="175">
        <f>V154*K154</f>
        <v>0</v>
      </c>
      <c r="X154" s="175">
        <v>0</v>
      </c>
      <c r="Y154" s="175">
        <f>X154*K154</f>
        <v>0</v>
      </c>
      <c r="Z154" s="175">
        <v>0</v>
      </c>
      <c r="AA154" s="176">
        <f>Z154*K154</f>
        <v>0</v>
      </c>
      <c r="AR154" s="23" t="s">
        <v>231</v>
      </c>
      <c r="AT154" s="23" t="s">
        <v>456</v>
      </c>
      <c r="AU154" s="23" t="s">
        <v>86</v>
      </c>
      <c r="AY154" s="23" t="s">
        <v>164</v>
      </c>
      <c r="BE154" s="118">
        <f>IF(U154="základná",N154,0)</f>
        <v>0</v>
      </c>
      <c r="BF154" s="118">
        <f>IF(U154="znížená",N154,0)</f>
        <v>0</v>
      </c>
      <c r="BG154" s="118">
        <f>IF(U154="zákl. prenesená",N154,0)</f>
        <v>0</v>
      </c>
      <c r="BH154" s="118">
        <f>IF(U154="zníž. prenesená",N154,0)</f>
        <v>0</v>
      </c>
      <c r="BI154" s="118">
        <f>IF(U154="nulová",N154,0)</f>
        <v>0</v>
      </c>
      <c r="BJ154" s="23" t="s">
        <v>86</v>
      </c>
      <c r="BK154" s="118">
        <f>ROUND(L154*K154,2)</f>
        <v>0</v>
      </c>
      <c r="BL154" s="23" t="s">
        <v>169</v>
      </c>
      <c r="BM154" s="23" t="s">
        <v>563</v>
      </c>
    </row>
    <row r="155" spans="2:65" s="10" customFormat="1" ht="29.85" customHeight="1">
      <c r="B155" s="159"/>
      <c r="C155" s="160"/>
      <c r="D155" s="169" t="s">
        <v>138</v>
      </c>
      <c r="E155" s="169"/>
      <c r="F155" s="169"/>
      <c r="G155" s="169"/>
      <c r="H155" s="169"/>
      <c r="I155" s="169"/>
      <c r="J155" s="169"/>
      <c r="K155" s="169"/>
      <c r="L155" s="169"/>
      <c r="M155" s="169"/>
      <c r="N155" s="316"/>
      <c r="O155" s="317"/>
      <c r="P155" s="317"/>
      <c r="Q155" s="317"/>
      <c r="R155" s="162"/>
      <c r="T155" s="163"/>
      <c r="U155" s="160"/>
      <c r="V155" s="160"/>
      <c r="W155" s="164">
        <f>SUM(W156:W165)</f>
        <v>0</v>
      </c>
      <c r="X155" s="160"/>
      <c r="Y155" s="164">
        <f>SUM(Y156:Y165)</f>
        <v>0</v>
      </c>
      <c r="Z155" s="160"/>
      <c r="AA155" s="165">
        <f>SUM(AA156:AA165)</f>
        <v>0.3</v>
      </c>
      <c r="AR155" s="166" t="s">
        <v>81</v>
      </c>
      <c r="AT155" s="167" t="s">
        <v>73</v>
      </c>
      <c r="AU155" s="167" t="s">
        <v>81</v>
      </c>
      <c r="AY155" s="166" t="s">
        <v>164</v>
      </c>
      <c r="BK155" s="168">
        <f>SUM(BK156:BK165)</f>
        <v>0</v>
      </c>
    </row>
    <row r="156" spans="2:65" s="1" customFormat="1" ht="25.5" customHeight="1">
      <c r="B156" s="141"/>
      <c r="C156" s="170" t="s">
        <v>211</v>
      </c>
      <c r="D156" s="170" t="s">
        <v>165</v>
      </c>
      <c r="E156" s="171" t="s">
        <v>564</v>
      </c>
      <c r="F156" s="289" t="s">
        <v>565</v>
      </c>
      <c r="G156" s="289"/>
      <c r="H156" s="289"/>
      <c r="I156" s="289"/>
      <c r="J156" s="172" t="s">
        <v>566</v>
      </c>
      <c r="K156" s="173">
        <v>5</v>
      </c>
      <c r="L156" s="290"/>
      <c r="M156" s="290"/>
      <c r="N156" s="291"/>
      <c r="O156" s="291"/>
      <c r="P156" s="291"/>
      <c r="Q156" s="291"/>
      <c r="R156" s="144"/>
      <c r="T156" s="174" t="s">
        <v>5</v>
      </c>
      <c r="U156" s="48" t="s">
        <v>41</v>
      </c>
      <c r="V156" s="40"/>
      <c r="W156" s="175">
        <f t="shared" ref="W156:W165" si="5">V156*K156</f>
        <v>0</v>
      </c>
      <c r="X156" s="175">
        <v>0</v>
      </c>
      <c r="Y156" s="175">
        <f t="shared" ref="Y156:Y165" si="6">X156*K156</f>
        <v>0</v>
      </c>
      <c r="Z156" s="175">
        <v>0.06</v>
      </c>
      <c r="AA156" s="176">
        <f t="shared" ref="AA156:AA165" si="7">Z156*K156</f>
        <v>0.3</v>
      </c>
      <c r="AR156" s="23" t="s">
        <v>169</v>
      </c>
      <c r="AT156" s="23" t="s">
        <v>165</v>
      </c>
      <c r="AU156" s="23" t="s">
        <v>86</v>
      </c>
      <c r="AY156" s="23" t="s">
        <v>164</v>
      </c>
      <c r="BE156" s="118">
        <f t="shared" ref="BE156:BE165" si="8">IF(U156="základná",N156,0)</f>
        <v>0</v>
      </c>
      <c r="BF156" s="118">
        <f t="shared" ref="BF156:BF165" si="9">IF(U156="znížená",N156,0)</f>
        <v>0</v>
      </c>
      <c r="BG156" s="118">
        <f t="shared" ref="BG156:BG165" si="10">IF(U156="zákl. prenesená",N156,0)</f>
        <v>0</v>
      </c>
      <c r="BH156" s="118">
        <f t="shared" ref="BH156:BH165" si="11">IF(U156="zníž. prenesená",N156,0)</f>
        <v>0</v>
      </c>
      <c r="BI156" s="118">
        <f t="shared" ref="BI156:BI165" si="12">IF(U156="nulová",N156,0)</f>
        <v>0</v>
      </c>
      <c r="BJ156" s="23" t="s">
        <v>86</v>
      </c>
      <c r="BK156" s="118">
        <f t="shared" ref="BK156:BK165" si="13">ROUND(L156*K156,2)</f>
        <v>0</v>
      </c>
      <c r="BL156" s="23" t="s">
        <v>169</v>
      </c>
      <c r="BM156" s="23" t="s">
        <v>567</v>
      </c>
    </row>
    <row r="157" spans="2:65" s="1" customFormat="1" ht="38.25" customHeight="1">
      <c r="B157" s="141"/>
      <c r="C157" s="170" t="s">
        <v>217</v>
      </c>
      <c r="D157" s="170" t="s">
        <v>165</v>
      </c>
      <c r="E157" s="171" t="s">
        <v>568</v>
      </c>
      <c r="F157" s="289" t="s">
        <v>569</v>
      </c>
      <c r="G157" s="289"/>
      <c r="H157" s="289"/>
      <c r="I157" s="289"/>
      <c r="J157" s="172" t="s">
        <v>442</v>
      </c>
      <c r="K157" s="173">
        <v>0.31</v>
      </c>
      <c r="L157" s="290"/>
      <c r="M157" s="290"/>
      <c r="N157" s="291"/>
      <c r="O157" s="291"/>
      <c r="P157" s="291"/>
      <c r="Q157" s="291"/>
      <c r="R157" s="144"/>
      <c r="T157" s="174" t="s">
        <v>5</v>
      </c>
      <c r="U157" s="48" t="s">
        <v>41</v>
      </c>
      <c r="V157" s="40"/>
      <c r="W157" s="175">
        <f t="shared" si="5"/>
        <v>0</v>
      </c>
      <c r="X157" s="175">
        <v>0</v>
      </c>
      <c r="Y157" s="175">
        <f t="shared" si="6"/>
        <v>0</v>
      </c>
      <c r="Z157" s="175">
        <v>0</v>
      </c>
      <c r="AA157" s="176">
        <f t="shared" si="7"/>
        <v>0</v>
      </c>
      <c r="AR157" s="23" t="s">
        <v>169</v>
      </c>
      <c r="AT157" s="23" t="s">
        <v>165</v>
      </c>
      <c r="AU157" s="23" t="s">
        <v>86</v>
      </c>
      <c r="AY157" s="23" t="s">
        <v>164</v>
      </c>
      <c r="BE157" s="118">
        <f t="shared" si="8"/>
        <v>0</v>
      </c>
      <c r="BF157" s="118">
        <f t="shared" si="9"/>
        <v>0</v>
      </c>
      <c r="BG157" s="118">
        <f t="shared" si="10"/>
        <v>0</v>
      </c>
      <c r="BH157" s="118">
        <f t="shared" si="11"/>
        <v>0</v>
      </c>
      <c r="BI157" s="118">
        <f t="shared" si="12"/>
        <v>0</v>
      </c>
      <c r="BJ157" s="23" t="s">
        <v>86</v>
      </c>
      <c r="BK157" s="118">
        <f t="shared" si="13"/>
        <v>0</v>
      </c>
      <c r="BL157" s="23" t="s">
        <v>169</v>
      </c>
      <c r="BM157" s="23" t="s">
        <v>570</v>
      </c>
    </row>
    <row r="158" spans="2:65" s="1" customFormat="1" ht="25.5" customHeight="1">
      <c r="B158" s="141"/>
      <c r="C158" s="170" t="s">
        <v>227</v>
      </c>
      <c r="D158" s="170" t="s">
        <v>165</v>
      </c>
      <c r="E158" s="171" t="s">
        <v>571</v>
      </c>
      <c r="F158" s="289" t="s">
        <v>572</v>
      </c>
      <c r="G158" s="289"/>
      <c r="H158" s="289"/>
      <c r="I158" s="289"/>
      <c r="J158" s="172" t="s">
        <v>442</v>
      </c>
      <c r="K158" s="173">
        <v>0.93</v>
      </c>
      <c r="L158" s="290"/>
      <c r="M158" s="290"/>
      <c r="N158" s="291"/>
      <c r="O158" s="291"/>
      <c r="P158" s="291"/>
      <c r="Q158" s="291"/>
      <c r="R158" s="144"/>
      <c r="T158" s="174" t="s">
        <v>5</v>
      </c>
      <c r="U158" s="48" t="s">
        <v>41</v>
      </c>
      <c r="V158" s="40"/>
      <c r="W158" s="175">
        <f t="shared" si="5"/>
        <v>0</v>
      </c>
      <c r="X158" s="175">
        <v>0</v>
      </c>
      <c r="Y158" s="175">
        <f t="shared" si="6"/>
        <v>0</v>
      </c>
      <c r="Z158" s="175">
        <v>0</v>
      </c>
      <c r="AA158" s="176">
        <f t="shared" si="7"/>
        <v>0</v>
      </c>
      <c r="AR158" s="23" t="s">
        <v>169</v>
      </c>
      <c r="AT158" s="23" t="s">
        <v>165</v>
      </c>
      <c r="AU158" s="23" t="s">
        <v>86</v>
      </c>
      <c r="AY158" s="23" t="s">
        <v>164</v>
      </c>
      <c r="BE158" s="118">
        <f t="shared" si="8"/>
        <v>0</v>
      </c>
      <c r="BF158" s="118">
        <f t="shared" si="9"/>
        <v>0</v>
      </c>
      <c r="BG158" s="118">
        <f t="shared" si="10"/>
        <v>0</v>
      </c>
      <c r="BH158" s="118">
        <f t="shared" si="11"/>
        <v>0</v>
      </c>
      <c r="BI158" s="118">
        <f t="shared" si="12"/>
        <v>0</v>
      </c>
      <c r="BJ158" s="23" t="s">
        <v>86</v>
      </c>
      <c r="BK158" s="118">
        <f t="shared" si="13"/>
        <v>0</v>
      </c>
      <c r="BL158" s="23" t="s">
        <v>169</v>
      </c>
      <c r="BM158" s="23" t="s">
        <v>573</v>
      </c>
    </row>
    <row r="159" spans="2:65" s="1" customFormat="1" ht="25.5" customHeight="1">
      <c r="B159" s="141"/>
      <c r="C159" s="170" t="s">
        <v>231</v>
      </c>
      <c r="D159" s="170" t="s">
        <v>165</v>
      </c>
      <c r="E159" s="171" t="s">
        <v>574</v>
      </c>
      <c r="F159" s="289" t="s">
        <v>575</v>
      </c>
      <c r="G159" s="289"/>
      <c r="H159" s="289"/>
      <c r="I159" s="289"/>
      <c r="J159" s="172" t="s">
        <v>442</v>
      </c>
      <c r="K159" s="173">
        <v>0.31</v>
      </c>
      <c r="L159" s="290"/>
      <c r="M159" s="290"/>
      <c r="N159" s="291"/>
      <c r="O159" s="291"/>
      <c r="P159" s="291"/>
      <c r="Q159" s="291"/>
      <c r="R159" s="144"/>
      <c r="T159" s="174" t="s">
        <v>5</v>
      </c>
      <c r="U159" s="48" t="s">
        <v>41</v>
      </c>
      <c r="V159" s="40"/>
      <c r="W159" s="175">
        <f t="shared" si="5"/>
        <v>0</v>
      </c>
      <c r="X159" s="175">
        <v>0</v>
      </c>
      <c r="Y159" s="175">
        <f t="shared" si="6"/>
        <v>0</v>
      </c>
      <c r="Z159" s="175">
        <v>0</v>
      </c>
      <c r="AA159" s="176">
        <f t="shared" si="7"/>
        <v>0</v>
      </c>
      <c r="AR159" s="23" t="s">
        <v>169</v>
      </c>
      <c r="AT159" s="23" t="s">
        <v>165</v>
      </c>
      <c r="AU159" s="23" t="s">
        <v>86</v>
      </c>
      <c r="AY159" s="23" t="s">
        <v>164</v>
      </c>
      <c r="BE159" s="118">
        <f t="shared" si="8"/>
        <v>0</v>
      </c>
      <c r="BF159" s="118">
        <f t="shared" si="9"/>
        <v>0</v>
      </c>
      <c r="BG159" s="118">
        <f t="shared" si="10"/>
        <v>0</v>
      </c>
      <c r="BH159" s="118">
        <f t="shared" si="11"/>
        <v>0</v>
      </c>
      <c r="BI159" s="118">
        <f t="shared" si="12"/>
        <v>0</v>
      </c>
      <c r="BJ159" s="23" t="s">
        <v>86</v>
      </c>
      <c r="BK159" s="118">
        <f t="shared" si="13"/>
        <v>0</v>
      </c>
      <c r="BL159" s="23" t="s">
        <v>169</v>
      </c>
      <c r="BM159" s="23" t="s">
        <v>576</v>
      </c>
    </row>
    <row r="160" spans="2:65" s="1" customFormat="1" ht="25.5" customHeight="1">
      <c r="B160" s="141"/>
      <c r="C160" s="170" t="s">
        <v>236</v>
      </c>
      <c r="D160" s="170" t="s">
        <v>165</v>
      </c>
      <c r="E160" s="171" t="s">
        <v>577</v>
      </c>
      <c r="F160" s="289" t="s">
        <v>578</v>
      </c>
      <c r="G160" s="289"/>
      <c r="H160" s="289"/>
      <c r="I160" s="289"/>
      <c r="J160" s="172" t="s">
        <v>442</v>
      </c>
      <c r="K160" s="173">
        <v>3.1</v>
      </c>
      <c r="L160" s="290"/>
      <c r="M160" s="290"/>
      <c r="N160" s="291"/>
      <c r="O160" s="291"/>
      <c r="P160" s="291"/>
      <c r="Q160" s="291"/>
      <c r="R160" s="144"/>
      <c r="T160" s="174" t="s">
        <v>5</v>
      </c>
      <c r="U160" s="48" t="s">
        <v>41</v>
      </c>
      <c r="V160" s="40"/>
      <c r="W160" s="175">
        <f t="shared" si="5"/>
        <v>0</v>
      </c>
      <c r="X160" s="175">
        <v>0</v>
      </c>
      <c r="Y160" s="175">
        <f t="shared" si="6"/>
        <v>0</v>
      </c>
      <c r="Z160" s="175">
        <v>0</v>
      </c>
      <c r="AA160" s="176">
        <f t="shared" si="7"/>
        <v>0</v>
      </c>
      <c r="AR160" s="23" t="s">
        <v>169</v>
      </c>
      <c r="AT160" s="23" t="s">
        <v>165</v>
      </c>
      <c r="AU160" s="23" t="s">
        <v>86</v>
      </c>
      <c r="AY160" s="23" t="s">
        <v>164</v>
      </c>
      <c r="BE160" s="118">
        <f t="shared" si="8"/>
        <v>0</v>
      </c>
      <c r="BF160" s="118">
        <f t="shared" si="9"/>
        <v>0</v>
      </c>
      <c r="BG160" s="118">
        <f t="shared" si="10"/>
        <v>0</v>
      </c>
      <c r="BH160" s="118">
        <f t="shared" si="11"/>
        <v>0</v>
      </c>
      <c r="BI160" s="118">
        <f t="shared" si="12"/>
        <v>0</v>
      </c>
      <c r="BJ160" s="23" t="s">
        <v>86</v>
      </c>
      <c r="BK160" s="118">
        <f t="shared" si="13"/>
        <v>0</v>
      </c>
      <c r="BL160" s="23" t="s">
        <v>169</v>
      </c>
      <c r="BM160" s="23" t="s">
        <v>579</v>
      </c>
    </row>
    <row r="161" spans="2:65" s="1" customFormat="1" ht="25.5" customHeight="1">
      <c r="B161" s="141"/>
      <c r="C161" s="170" t="s">
        <v>268</v>
      </c>
      <c r="D161" s="170" t="s">
        <v>165</v>
      </c>
      <c r="E161" s="171" t="s">
        <v>580</v>
      </c>
      <c r="F161" s="289" t="s">
        <v>581</v>
      </c>
      <c r="G161" s="289"/>
      <c r="H161" s="289"/>
      <c r="I161" s="289"/>
      <c r="J161" s="172" t="s">
        <v>442</v>
      </c>
      <c r="K161" s="173">
        <v>0.31</v>
      </c>
      <c r="L161" s="290"/>
      <c r="M161" s="290"/>
      <c r="N161" s="291"/>
      <c r="O161" s="291"/>
      <c r="P161" s="291"/>
      <c r="Q161" s="291"/>
      <c r="R161" s="144"/>
      <c r="T161" s="174" t="s">
        <v>5</v>
      </c>
      <c r="U161" s="48" t="s">
        <v>41</v>
      </c>
      <c r="V161" s="40"/>
      <c r="W161" s="175">
        <f t="shared" si="5"/>
        <v>0</v>
      </c>
      <c r="X161" s="175">
        <v>0</v>
      </c>
      <c r="Y161" s="175">
        <f t="shared" si="6"/>
        <v>0</v>
      </c>
      <c r="Z161" s="175">
        <v>0</v>
      </c>
      <c r="AA161" s="176">
        <f t="shared" si="7"/>
        <v>0</v>
      </c>
      <c r="AR161" s="23" t="s">
        <v>169</v>
      </c>
      <c r="AT161" s="23" t="s">
        <v>165</v>
      </c>
      <c r="AU161" s="23" t="s">
        <v>86</v>
      </c>
      <c r="AY161" s="23" t="s">
        <v>164</v>
      </c>
      <c r="BE161" s="118">
        <f t="shared" si="8"/>
        <v>0</v>
      </c>
      <c r="BF161" s="118">
        <f t="shared" si="9"/>
        <v>0</v>
      </c>
      <c r="BG161" s="118">
        <f t="shared" si="10"/>
        <v>0</v>
      </c>
      <c r="BH161" s="118">
        <f t="shared" si="11"/>
        <v>0</v>
      </c>
      <c r="BI161" s="118">
        <f t="shared" si="12"/>
        <v>0</v>
      </c>
      <c r="BJ161" s="23" t="s">
        <v>86</v>
      </c>
      <c r="BK161" s="118">
        <f t="shared" si="13"/>
        <v>0</v>
      </c>
      <c r="BL161" s="23" t="s">
        <v>169</v>
      </c>
      <c r="BM161" s="23" t="s">
        <v>582</v>
      </c>
    </row>
    <row r="162" spans="2:65" s="1" customFormat="1" ht="25.5" customHeight="1">
      <c r="B162" s="141"/>
      <c r="C162" s="170" t="s">
        <v>285</v>
      </c>
      <c r="D162" s="170" t="s">
        <v>165</v>
      </c>
      <c r="E162" s="171" t="s">
        <v>583</v>
      </c>
      <c r="F162" s="289" t="s">
        <v>584</v>
      </c>
      <c r="G162" s="289"/>
      <c r="H162" s="289"/>
      <c r="I162" s="289"/>
      <c r="J162" s="172" t="s">
        <v>442</v>
      </c>
      <c r="K162" s="173">
        <v>5.4</v>
      </c>
      <c r="L162" s="290"/>
      <c r="M162" s="290"/>
      <c r="N162" s="291"/>
      <c r="O162" s="291"/>
      <c r="P162" s="291"/>
      <c r="Q162" s="291"/>
      <c r="R162" s="144"/>
      <c r="T162" s="174" t="s">
        <v>5</v>
      </c>
      <c r="U162" s="48" t="s">
        <v>41</v>
      </c>
      <c r="V162" s="40"/>
      <c r="W162" s="175">
        <f t="shared" si="5"/>
        <v>0</v>
      </c>
      <c r="X162" s="175">
        <v>0</v>
      </c>
      <c r="Y162" s="175">
        <f t="shared" si="6"/>
        <v>0</v>
      </c>
      <c r="Z162" s="175">
        <v>0</v>
      </c>
      <c r="AA162" s="176">
        <f t="shared" si="7"/>
        <v>0</v>
      </c>
      <c r="AR162" s="23" t="s">
        <v>169</v>
      </c>
      <c r="AT162" s="23" t="s">
        <v>165</v>
      </c>
      <c r="AU162" s="23" t="s">
        <v>86</v>
      </c>
      <c r="AY162" s="23" t="s">
        <v>164</v>
      </c>
      <c r="BE162" s="118">
        <f t="shared" si="8"/>
        <v>0</v>
      </c>
      <c r="BF162" s="118">
        <f t="shared" si="9"/>
        <v>0</v>
      </c>
      <c r="BG162" s="118">
        <f t="shared" si="10"/>
        <v>0</v>
      </c>
      <c r="BH162" s="118">
        <f t="shared" si="11"/>
        <v>0</v>
      </c>
      <c r="BI162" s="118">
        <f t="shared" si="12"/>
        <v>0</v>
      </c>
      <c r="BJ162" s="23" t="s">
        <v>86</v>
      </c>
      <c r="BK162" s="118">
        <f t="shared" si="13"/>
        <v>0</v>
      </c>
      <c r="BL162" s="23" t="s">
        <v>169</v>
      </c>
      <c r="BM162" s="23" t="s">
        <v>585</v>
      </c>
    </row>
    <row r="163" spans="2:65" s="1" customFormat="1" ht="25.5" customHeight="1">
      <c r="B163" s="141"/>
      <c r="C163" s="170" t="s">
        <v>289</v>
      </c>
      <c r="D163" s="170" t="s">
        <v>165</v>
      </c>
      <c r="E163" s="171" t="s">
        <v>586</v>
      </c>
      <c r="F163" s="289" t="s">
        <v>587</v>
      </c>
      <c r="G163" s="289"/>
      <c r="H163" s="289"/>
      <c r="I163" s="289"/>
      <c r="J163" s="172" t="s">
        <v>442</v>
      </c>
      <c r="K163" s="173">
        <v>0.31</v>
      </c>
      <c r="L163" s="290"/>
      <c r="M163" s="290"/>
      <c r="N163" s="291"/>
      <c r="O163" s="291"/>
      <c r="P163" s="291"/>
      <c r="Q163" s="291"/>
      <c r="R163" s="144"/>
      <c r="T163" s="174" t="s">
        <v>5</v>
      </c>
      <c r="U163" s="48" t="s">
        <v>41</v>
      </c>
      <c r="V163" s="40"/>
      <c r="W163" s="175">
        <f t="shared" si="5"/>
        <v>0</v>
      </c>
      <c r="X163" s="175">
        <v>0</v>
      </c>
      <c r="Y163" s="175">
        <f t="shared" si="6"/>
        <v>0</v>
      </c>
      <c r="Z163" s="175">
        <v>0</v>
      </c>
      <c r="AA163" s="176">
        <f t="shared" si="7"/>
        <v>0</v>
      </c>
      <c r="AR163" s="23" t="s">
        <v>169</v>
      </c>
      <c r="AT163" s="23" t="s">
        <v>165</v>
      </c>
      <c r="AU163" s="23" t="s">
        <v>86</v>
      </c>
      <c r="AY163" s="23" t="s">
        <v>164</v>
      </c>
      <c r="BE163" s="118">
        <f t="shared" si="8"/>
        <v>0</v>
      </c>
      <c r="BF163" s="118">
        <f t="shared" si="9"/>
        <v>0</v>
      </c>
      <c r="BG163" s="118">
        <f t="shared" si="10"/>
        <v>0</v>
      </c>
      <c r="BH163" s="118">
        <f t="shared" si="11"/>
        <v>0</v>
      </c>
      <c r="BI163" s="118">
        <f t="shared" si="12"/>
        <v>0</v>
      </c>
      <c r="BJ163" s="23" t="s">
        <v>86</v>
      </c>
      <c r="BK163" s="118">
        <f t="shared" si="13"/>
        <v>0</v>
      </c>
      <c r="BL163" s="23" t="s">
        <v>169</v>
      </c>
      <c r="BM163" s="23" t="s">
        <v>588</v>
      </c>
    </row>
    <row r="164" spans="2:65" s="1" customFormat="1" ht="16.5" customHeight="1">
      <c r="B164" s="141"/>
      <c r="C164" s="170" t="s">
        <v>318</v>
      </c>
      <c r="D164" s="170" t="s">
        <v>165</v>
      </c>
      <c r="E164" s="171" t="s">
        <v>589</v>
      </c>
      <c r="F164" s="289" t="s">
        <v>590</v>
      </c>
      <c r="G164" s="289"/>
      <c r="H164" s="289"/>
      <c r="I164" s="289"/>
      <c r="J164" s="172" t="s">
        <v>566</v>
      </c>
      <c r="K164" s="173">
        <v>1</v>
      </c>
      <c r="L164" s="290"/>
      <c r="M164" s="290"/>
      <c r="N164" s="291"/>
      <c r="O164" s="291"/>
      <c r="P164" s="291"/>
      <c r="Q164" s="291"/>
      <c r="R164" s="144"/>
      <c r="T164" s="174" t="s">
        <v>5</v>
      </c>
      <c r="U164" s="48" t="s">
        <v>41</v>
      </c>
      <c r="V164" s="40"/>
      <c r="W164" s="175">
        <f t="shared" si="5"/>
        <v>0</v>
      </c>
      <c r="X164" s="175">
        <v>0</v>
      </c>
      <c r="Y164" s="175">
        <f t="shared" si="6"/>
        <v>0</v>
      </c>
      <c r="Z164" s="175">
        <v>0</v>
      </c>
      <c r="AA164" s="176">
        <f t="shared" si="7"/>
        <v>0</v>
      </c>
      <c r="AR164" s="23" t="s">
        <v>169</v>
      </c>
      <c r="AT164" s="23" t="s">
        <v>165</v>
      </c>
      <c r="AU164" s="23" t="s">
        <v>86</v>
      </c>
      <c r="AY164" s="23" t="s">
        <v>164</v>
      </c>
      <c r="BE164" s="118">
        <f t="shared" si="8"/>
        <v>0</v>
      </c>
      <c r="BF164" s="118">
        <f t="shared" si="9"/>
        <v>0</v>
      </c>
      <c r="BG164" s="118">
        <f t="shared" si="10"/>
        <v>0</v>
      </c>
      <c r="BH164" s="118">
        <f t="shared" si="11"/>
        <v>0</v>
      </c>
      <c r="BI164" s="118">
        <f t="shared" si="12"/>
        <v>0</v>
      </c>
      <c r="BJ164" s="23" t="s">
        <v>86</v>
      </c>
      <c r="BK164" s="118">
        <f t="shared" si="13"/>
        <v>0</v>
      </c>
      <c r="BL164" s="23" t="s">
        <v>169</v>
      </c>
      <c r="BM164" s="23" t="s">
        <v>591</v>
      </c>
    </row>
    <row r="165" spans="2:65" s="1" customFormat="1" ht="16.5" customHeight="1">
      <c r="B165" s="141"/>
      <c r="C165" s="170" t="s">
        <v>323</v>
      </c>
      <c r="D165" s="170" t="s">
        <v>165</v>
      </c>
      <c r="E165" s="171" t="s">
        <v>592</v>
      </c>
      <c r="F165" s="289" t="s">
        <v>593</v>
      </c>
      <c r="G165" s="289"/>
      <c r="H165" s="289"/>
      <c r="I165" s="289"/>
      <c r="J165" s="172" t="s">
        <v>442</v>
      </c>
      <c r="K165" s="173">
        <v>0.31</v>
      </c>
      <c r="L165" s="290"/>
      <c r="M165" s="290"/>
      <c r="N165" s="291"/>
      <c r="O165" s="291"/>
      <c r="P165" s="291"/>
      <c r="Q165" s="291"/>
      <c r="R165" s="144"/>
      <c r="T165" s="174" t="s">
        <v>5</v>
      </c>
      <c r="U165" s="48" t="s">
        <v>41</v>
      </c>
      <c r="V165" s="40"/>
      <c r="W165" s="175">
        <f t="shared" si="5"/>
        <v>0</v>
      </c>
      <c r="X165" s="175">
        <v>0</v>
      </c>
      <c r="Y165" s="175">
        <f t="shared" si="6"/>
        <v>0</v>
      </c>
      <c r="Z165" s="175">
        <v>0</v>
      </c>
      <c r="AA165" s="176">
        <f t="shared" si="7"/>
        <v>0</v>
      </c>
      <c r="AR165" s="23" t="s">
        <v>169</v>
      </c>
      <c r="AT165" s="23" t="s">
        <v>165</v>
      </c>
      <c r="AU165" s="23" t="s">
        <v>86</v>
      </c>
      <c r="AY165" s="23" t="s">
        <v>164</v>
      </c>
      <c r="BE165" s="118">
        <f t="shared" si="8"/>
        <v>0</v>
      </c>
      <c r="BF165" s="118">
        <f t="shared" si="9"/>
        <v>0</v>
      </c>
      <c r="BG165" s="118">
        <f t="shared" si="10"/>
        <v>0</v>
      </c>
      <c r="BH165" s="118">
        <f t="shared" si="11"/>
        <v>0</v>
      </c>
      <c r="BI165" s="118">
        <f t="shared" si="12"/>
        <v>0</v>
      </c>
      <c r="BJ165" s="23" t="s">
        <v>86</v>
      </c>
      <c r="BK165" s="118">
        <f t="shared" si="13"/>
        <v>0</v>
      </c>
      <c r="BL165" s="23" t="s">
        <v>169</v>
      </c>
      <c r="BM165" s="23" t="s">
        <v>594</v>
      </c>
    </row>
    <row r="166" spans="2:65" s="10" customFormat="1" ht="29.85" customHeight="1">
      <c r="B166" s="159"/>
      <c r="C166" s="160"/>
      <c r="D166" s="169" t="s">
        <v>139</v>
      </c>
      <c r="E166" s="169"/>
      <c r="F166" s="169"/>
      <c r="G166" s="169"/>
      <c r="H166" s="169"/>
      <c r="I166" s="169"/>
      <c r="J166" s="169"/>
      <c r="K166" s="169"/>
      <c r="L166" s="169"/>
      <c r="M166" s="169"/>
      <c r="N166" s="316"/>
      <c r="O166" s="317"/>
      <c r="P166" s="317"/>
      <c r="Q166" s="317"/>
      <c r="R166" s="162"/>
      <c r="T166" s="163"/>
      <c r="U166" s="160"/>
      <c r="V166" s="160"/>
      <c r="W166" s="164">
        <f>W167</f>
        <v>0</v>
      </c>
      <c r="X166" s="160"/>
      <c r="Y166" s="164">
        <f>Y167</f>
        <v>0</v>
      </c>
      <c r="Z166" s="160"/>
      <c r="AA166" s="165">
        <f>AA167</f>
        <v>0</v>
      </c>
      <c r="AR166" s="166" t="s">
        <v>81</v>
      </c>
      <c r="AT166" s="167" t="s">
        <v>73</v>
      </c>
      <c r="AU166" s="167" t="s">
        <v>81</v>
      </c>
      <c r="AY166" s="166" t="s">
        <v>164</v>
      </c>
      <c r="BK166" s="168">
        <f>BK167</f>
        <v>0</v>
      </c>
    </row>
    <row r="167" spans="2:65" s="1" customFormat="1" ht="38.25" customHeight="1">
      <c r="B167" s="141"/>
      <c r="C167" s="170" t="s">
        <v>338</v>
      </c>
      <c r="D167" s="170" t="s">
        <v>165</v>
      </c>
      <c r="E167" s="171" t="s">
        <v>440</v>
      </c>
      <c r="F167" s="289" t="s">
        <v>441</v>
      </c>
      <c r="G167" s="289"/>
      <c r="H167" s="289"/>
      <c r="I167" s="289"/>
      <c r="J167" s="172" t="s">
        <v>442</v>
      </c>
      <c r="K167" s="173">
        <v>0.6</v>
      </c>
      <c r="L167" s="290"/>
      <c r="M167" s="290"/>
      <c r="N167" s="291"/>
      <c r="O167" s="291"/>
      <c r="P167" s="291"/>
      <c r="Q167" s="291"/>
      <c r="R167" s="144"/>
      <c r="T167" s="174" t="s">
        <v>5</v>
      </c>
      <c r="U167" s="48" t="s">
        <v>41</v>
      </c>
      <c r="V167" s="40"/>
      <c r="W167" s="175">
        <f>V167*K167</f>
        <v>0</v>
      </c>
      <c r="X167" s="175">
        <v>0</v>
      </c>
      <c r="Y167" s="175">
        <f>X167*K167</f>
        <v>0</v>
      </c>
      <c r="Z167" s="175">
        <v>0</v>
      </c>
      <c r="AA167" s="176">
        <f>Z167*K167</f>
        <v>0</v>
      </c>
      <c r="AR167" s="23" t="s">
        <v>169</v>
      </c>
      <c r="AT167" s="23" t="s">
        <v>165</v>
      </c>
      <c r="AU167" s="23" t="s">
        <v>86</v>
      </c>
      <c r="AY167" s="23" t="s">
        <v>164</v>
      </c>
      <c r="BE167" s="118">
        <f>IF(U167="základná",N167,0)</f>
        <v>0</v>
      </c>
      <c r="BF167" s="118">
        <f>IF(U167="znížená",N167,0)</f>
        <v>0</v>
      </c>
      <c r="BG167" s="118">
        <f>IF(U167="zákl. prenesená",N167,0)</f>
        <v>0</v>
      </c>
      <c r="BH167" s="118">
        <f>IF(U167="zníž. prenesená",N167,0)</f>
        <v>0</v>
      </c>
      <c r="BI167" s="118">
        <f>IF(U167="nulová",N167,0)</f>
        <v>0</v>
      </c>
      <c r="BJ167" s="23" t="s">
        <v>86</v>
      </c>
      <c r="BK167" s="118">
        <f>ROUND(L167*K167,2)</f>
        <v>0</v>
      </c>
      <c r="BL167" s="23" t="s">
        <v>169</v>
      </c>
      <c r="BM167" s="23" t="s">
        <v>595</v>
      </c>
    </row>
    <row r="168" spans="2:65" s="10" customFormat="1" ht="37.35" customHeight="1">
      <c r="B168" s="159"/>
      <c r="C168" s="160"/>
      <c r="D168" s="161" t="s">
        <v>538</v>
      </c>
      <c r="E168" s="161"/>
      <c r="F168" s="161"/>
      <c r="G168" s="161"/>
      <c r="H168" s="161"/>
      <c r="I168" s="161"/>
      <c r="J168" s="161"/>
      <c r="K168" s="161"/>
      <c r="L168" s="161"/>
      <c r="M168" s="161"/>
      <c r="N168" s="318"/>
      <c r="O168" s="319"/>
      <c r="P168" s="319"/>
      <c r="Q168" s="319"/>
      <c r="R168" s="162"/>
      <c r="T168" s="163"/>
      <c r="U168" s="160"/>
      <c r="V168" s="160"/>
      <c r="W168" s="164">
        <f>W169+W176+W190</f>
        <v>0</v>
      </c>
      <c r="X168" s="160"/>
      <c r="Y168" s="164">
        <f>Y169+Y176+Y190</f>
        <v>0.28898820000000003</v>
      </c>
      <c r="Z168" s="160"/>
      <c r="AA168" s="165">
        <f>AA169+AA176+AA190</f>
        <v>0</v>
      </c>
      <c r="AR168" s="166" t="s">
        <v>86</v>
      </c>
      <c r="AT168" s="167" t="s">
        <v>73</v>
      </c>
      <c r="AU168" s="167" t="s">
        <v>74</v>
      </c>
      <c r="AY168" s="166" t="s">
        <v>164</v>
      </c>
      <c r="BK168" s="168">
        <f>BK169+BK176+BK190</f>
        <v>0</v>
      </c>
    </row>
    <row r="169" spans="2:65" s="10" customFormat="1" ht="19.899999999999999" customHeight="1">
      <c r="B169" s="159"/>
      <c r="C169" s="160"/>
      <c r="D169" s="169" t="s">
        <v>539</v>
      </c>
      <c r="E169" s="169"/>
      <c r="F169" s="169"/>
      <c r="G169" s="169"/>
      <c r="H169" s="169"/>
      <c r="I169" s="169"/>
      <c r="J169" s="169"/>
      <c r="K169" s="169"/>
      <c r="L169" s="169"/>
      <c r="M169" s="169"/>
      <c r="N169" s="296"/>
      <c r="O169" s="297"/>
      <c r="P169" s="297"/>
      <c r="Q169" s="297"/>
      <c r="R169" s="162"/>
      <c r="T169" s="163"/>
      <c r="U169" s="160"/>
      <c r="V169" s="160"/>
      <c r="W169" s="164">
        <f>SUM(W170:W175)</f>
        <v>0</v>
      </c>
      <c r="X169" s="160"/>
      <c r="Y169" s="164">
        <f>SUM(Y170:Y175)</f>
        <v>4.7320000000000001E-3</v>
      </c>
      <c r="Z169" s="160"/>
      <c r="AA169" s="165">
        <f>SUM(AA170:AA175)</f>
        <v>0</v>
      </c>
      <c r="AR169" s="166" t="s">
        <v>86</v>
      </c>
      <c r="AT169" s="167" t="s">
        <v>73</v>
      </c>
      <c r="AU169" s="167" t="s">
        <v>81</v>
      </c>
      <c r="AY169" s="166" t="s">
        <v>164</v>
      </c>
      <c r="BK169" s="168">
        <f>SUM(BK170:BK175)</f>
        <v>0</v>
      </c>
    </row>
    <row r="170" spans="2:65" s="1" customFormat="1" ht="16.5" customHeight="1">
      <c r="B170" s="141"/>
      <c r="C170" s="170" t="s">
        <v>344</v>
      </c>
      <c r="D170" s="170" t="s">
        <v>165</v>
      </c>
      <c r="E170" s="171" t="s">
        <v>596</v>
      </c>
      <c r="F170" s="289" t="s">
        <v>597</v>
      </c>
      <c r="G170" s="289"/>
      <c r="H170" s="289"/>
      <c r="I170" s="289"/>
      <c r="J170" s="172" t="s">
        <v>234</v>
      </c>
      <c r="K170" s="173">
        <v>9.1999999999999993</v>
      </c>
      <c r="L170" s="290"/>
      <c r="M170" s="290"/>
      <c r="N170" s="291"/>
      <c r="O170" s="291"/>
      <c r="P170" s="291"/>
      <c r="Q170" s="291"/>
      <c r="R170" s="144"/>
      <c r="T170" s="174" t="s">
        <v>5</v>
      </c>
      <c r="U170" s="48" t="s">
        <v>41</v>
      </c>
      <c r="V170" s="40"/>
      <c r="W170" s="175">
        <f>V170*K170</f>
        <v>0</v>
      </c>
      <c r="X170" s="175">
        <v>2.1000000000000001E-4</v>
      </c>
      <c r="Y170" s="175">
        <f>X170*K170</f>
        <v>1.9319999999999999E-3</v>
      </c>
      <c r="Z170" s="175">
        <v>0</v>
      </c>
      <c r="AA170" s="176">
        <f>Z170*K170</f>
        <v>0</v>
      </c>
      <c r="AR170" s="23" t="s">
        <v>344</v>
      </c>
      <c r="AT170" s="23" t="s">
        <v>165</v>
      </c>
      <c r="AU170" s="23" t="s">
        <v>86</v>
      </c>
      <c r="AY170" s="23" t="s">
        <v>164</v>
      </c>
      <c r="BE170" s="118">
        <f>IF(U170="základná",N170,0)</f>
        <v>0</v>
      </c>
      <c r="BF170" s="118">
        <f>IF(U170="znížená",N170,0)</f>
        <v>0</v>
      </c>
      <c r="BG170" s="118">
        <f>IF(U170="zákl. prenesená",N170,0)</f>
        <v>0</v>
      </c>
      <c r="BH170" s="118">
        <f>IF(U170="zníž. prenesená",N170,0)</f>
        <v>0</v>
      </c>
      <c r="BI170" s="118">
        <f>IF(U170="nulová",N170,0)</f>
        <v>0</v>
      </c>
      <c r="BJ170" s="23" t="s">
        <v>86</v>
      </c>
      <c r="BK170" s="118">
        <f>ROUND(L170*K170,2)</f>
        <v>0</v>
      </c>
      <c r="BL170" s="23" t="s">
        <v>344</v>
      </c>
      <c r="BM170" s="23" t="s">
        <v>598</v>
      </c>
    </row>
    <row r="171" spans="2:65" s="12" customFormat="1" ht="16.5" customHeight="1">
      <c r="B171" s="184"/>
      <c r="C171" s="185"/>
      <c r="D171" s="185"/>
      <c r="E171" s="186" t="s">
        <v>5</v>
      </c>
      <c r="F171" s="306" t="s">
        <v>599</v>
      </c>
      <c r="G171" s="307"/>
      <c r="H171" s="307"/>
      <c r="I171" s="307"/>
      <c r="J171" s="185"/>
      <c r="K171" s="187">
        <v>3.6</v>
      </c>
      <c r="L171" s="185"/>
      <c r="M171" s="185"/>
      <c r="N171" s="185"/>
      <c r="O171" s="185"/>
      <c r="P171" s="185"/>
      <c r="Q171" s="185"/>
      <c r="R171" s="188"/>
      <c r="T171" s="189"/>
      <c r="U171" s="185"/>
      <c r="V171" s="185"/>
      <c r="W171" s="185"/>
      <c r="X171" s="185"/>
      <c r="Y171" s="185"/>
      <c r="Z171" s="185"/>
      <c r="AA171" s="190"/>
      <c r="AT171" s="191" t="s">
        <v>172</v>
      </c>
      <c r="AU171" s="191" t="s">
        <v>86</v>
      </c>
      <c r="AV171" s="12" t="s">
        <v>86</v>
      </c>
      <c r="AW171" s="12" t="s">
        <v>31</v>
      </c>
      <c r="AX171" s="12" t="s">
        <v>74</v>
      </c>
      <c r="AY171" s="191" t="s">
        <v>164</v>
      </c>
    </row>
    <row r="172" spans="2:65" s="12" customFormat="1" ht="16.5" customHeight="1">
      <c r="B172" s="184"/>
      <c r="C172" s="185"/>
      <c r="D172" s="185"/>
      <c r="E172" s="186" t="s">
        <v>5</v>
      </c>
      <c r="F172" s="298" t="s">
        <v>600</v>
      </c>
      <c r="G172" s="299"/>
      <c r="H172" s="299"/>
      <c r="I172" s="299"/>
      <c r="J172" s="185"/>
      <c r="K172" s="187">
        <v>5.6</v>
      </c>
      <c r="L172" s="185"/>
      <c r="M172" s="185"/>
      <c r="N172" s="185"/>
      <c r="O172" s="185"/>
      <c r="P172" s="185"/>
      <c r="Q172" s="185"/>
      <c r="R172" s="188"/>
      <c r="T172" s="189"/>
      <c r="U172" s="185"/>
      <c r="V172" s="185"/>
      <c r="W172" s="185"/>
      <c r="X172" s="185"/>
      <c r="Y172" s="185"/>
      <c r="Z172" s="185"/>
      <c r="AA172" s="190"/>
      <c r="AT172" s="191" t="s">
        <v>172</v>
      </c>
      <c r="AU172" s="191" t="s">
        <v>86</v>
      </c>
      <c r="AV172" s="12" t="s">
        <v>86</v>
      </c>
      <c r="AW172" s="12" t="s">
        <v>31</v>
      </c>
      <c r="AX172" s="12" t="s">
        <v>74</v>
      </c>
      <c r="AY172" s="191" t="s">
        <v>164</v>
      </c>
    </row>
    <row r="173" spans="2:65" s="14" customFormat="1" ht="16.5" customHeight="1">
      <c r="B173" s="200"/>
      <c r="C173" s="201"/>
      <c r="D173" s="201"/>
      <c r="E173" s="202" t="s">
        <v>5</v>
      </c>
      <c r="F173" s="304" t="s">
        <v>191</v>
      </c>
      <c r="G173" s="305"/>
      <c r="H173" s="305"/>
      <c r="I173" s="305"/>
      <c r="J173" s="201"/>
      <c r="K173" s="203">
        <v>9.1999999999999993</v>
      </c>
      <c r="L173" s="201"/>
      <c r="M173" s="201"/>
      <c r="N173" s="201"/>
      <c r="O173" s="201"/>
      <c r="P173" s="201"/>
      <c r="Q173" s="201"/>
      <c r="R173" s="204"/>
      <c r="T173" s="205"/>
      <c r="U173" s="201"/>
      <c r="V173" s="201"/>
      <c r="W173" s="201"/>
      <c r="X173" s="201"/>
      <c r="Y173" s="201"/>
      <c r="Z173" s="201"/>
      <c r="AA173" s="206"/>
      <c r="AT173" s="207" t="s">
        <v>172</v>
      </c>
      <c r="AU173" s="207" t="s">
        <v>86</v>
      </c>
      <c r="AV173" s="14" t="s">
        <v>169</v>
      </c>
      <c r="AW173" s="14" t="s">
        <v>31</v>
      </c>
      <c r="AX173" s="14" t="s">
        <v>81</v>
      </c>
      <c r="AY173" s="207" t="s">
        <v>164</v>
      </c>
    </row>
    <row r="174" spans="2:65" s="1" customFormat="1" ht="25.5" customHeight="1">
      <c r="B174" s="141"/>
      <c r="C174" s="214" t="s">
        <v>348</v>
      </c>
      <c r="D174" s="214" t="s">
        <v>456</v>
      </c>
      <c r="E174" s="215" t="s">
        <v>601</v>
      </c>
      <c r="F174" s="313" t="s">
        <v>602</v>
      </c>
      <c r="G174" s="313"/>
      <c r="H174" s="313"/>
      <c r="I174" s="313"/>
      <c r="J174" s="216" t="s">
        <v>566</v>
      </c>
      <c r="K174" s="217">
        <v>2</v>
      </c>
      <c r="L174" s="314"/>
      <c r="M174" s="314"/>
      <c r="N174" s="315"/>
      <c r="O174" s="291"/>
      <c r="P174" s="291"/>
      <c r="Q174" s="291"/>
      <c r="R174" s="144"/>
      <c r="T174" s="174" t="s">
        <v>5</v>
      </c>
      <c r="U174" s="48" t="s">
        <v>41</v>
      </c>
      <c r="V174" s="40"/>
      <c r="W174" s="175">
        <f>V174*K174</f>
        <v>0</v>
      </c>
      <c r="X174" s="175">
        <v>1.4E-3</v>
      </c>
      <c r="Y174" s="175">
        <f>X174*K174</f>
        <v>2.8E-3</v>
      </c>
      <c r="Z174" s="175">
        <v>0</v>
      </c>
      <c r="AA174" s="176">
        <f>Z174*K174</f>
        <v>0</v>
      </c>
      <c r="AR174" s="23" t="s">
        <v>459</v>
      </c>
      <c r="AT174" s="23" t="s">
        <v>456</v>
      </c>
      <c r="AU174" s="23" t="s">
        <v>86</v>
      </c>
      <c r="AY174" s="23" t="s">
        <v>164</v>
      </c>
      <c r="BE174" s="118">
        <f>IF(U174="základná",N174,0)</f>
        <v>0</v>
      </c>
      <c r="BF174" s="118">
        <f>IF(U174="znížená",N174,0)</f>
        <v>0</v>
      </c>
      <c r="BG174" s="118">
        <f>IF(U174="zákl. prenesená",N174,0)</f>
        <v>0</v>
      </c>
      <c r="BH174" s="118">
        <f>IF(U174="zníž. prenesená",N174,0)</f>
        <v>0</v>
      </c>
      <c r="BI174" s="118">
        <f>IF(U174="nulová",N174,0)</f>
        <v>0</v>
      </c>
      <c r="BJ174" s="23" t="s">
        <v>86</v>
      </c>
      <c r="BK174" s="118">
        <f>ROUND(L174*K174,2)</f>
        <v>0</v>
      </c>
      <c r="BL174" s="23" t="s">
        <v>344</v>
      </c>
      <c r="BM174" s="23" t="s">
        <v>603</v>
      </c>
    </row>
    <row r="175" spans="2:65" s="1" customFormat="1" ht="25.5" customHeight="1">
      <c r="B175" s="141"/>
      <c r="C175" s="170" t="s">
        <v>352</v>
      </c>
      <c r="D175" s="170" t="s">
        <v>165</v>
      </c>
      <c r="E175" s="171" t="s">
        <v>604</v>
      </c>
      <c r="F175" s="289" t="s">
        <v>605</v>
      </c>
      <c r="G175" s="289"/>
      <c r="H175" s="289"/>
      <c r="I175" s="289"/>
      <c r="J175" s="172" t="s">
        <v>463</v>
      </c>
      <c r="K175" s="212">
        <v>0</v>
      </c>
      <c r="L175" s="290"/>
      <c r="M175" s="290"/>
      <c r="N175" s="291"/>
      <c r="O175" s="291"/>
      <c r="P175" s="291"/>
      <c r="Q175" s="291"/>
      <c r="R175" s="144"/>
      <c r="T175" s="174" t="s">
        <v>5</v>
      </c>
      <c r="U175" s="48" t="s">
        <v>41</v>
      </c>
      <c r="V175" s="40"/>
      <c r="W175" s="175">
        <f>V175*K175</f>
        <v>0</v>
      </c>
      <c r="X175" s="175">
        <v>0</v>
      </c>
      <c r="Y175" s="175">
        <f>X175*K175</f>
        <v>0</v>
      </c>
      <c r="Z175" s="175">
        <v>0</v>
      </c>
      <c r="AA175" s="176">
        <f>Z175*K175</f>
        <v>0</v>
      </c>
      <c r="AR175" s="23" t="s">
        <v>344</v>
      </c>
      <c r="AT175" s="23" t="s">
        <v>165</v>
      </c>
      <c r="AU175" s="23" t="s">
        <v>86</v>
      </c>
      <c r="AY175" s="23" t="s">
        <v>164</v>
      </c>
      <c r="BE175" s="118">
        <f>IF(U175="základná",N175,0)</f>
        <v>0</v>
      </c>
      <c r="BF175" s="118">
        <f>IF(U175="znížená",N175,0)</f>
        <v>0</v>
      </c>
      <c r="BG175" s="118">
        <f>IF(U175="zákl. prenesená",N175,0)</f>
        <v>0</v>
      </c>
      <c r="BH175" s="118">
        <f>IF(U175="zníž. prenesená",N175,0)</f>
        <v>0</v>
      </c>
      <c r="BI175" s="118">
        <f>IF(U175="nulová",N175,0)</f>
        <v>0</v>
      </c>
      <c r="BJ175" s="23" t="s">
        <v>86</v>
      </c>
      <c r="BK175" s="118">
        <f>ROUND(L175*K175,2)</f>
        <v>0</v>
      </c>
      <c r="BL175" s="23" t="s">
        <v>344</v>
      </c>
      <c r="BM175" s="23" t="s">
        <v>606</v>
      </c>
    </row>
    <row r="176" spans="2:65" s="10" customFormat="1" ht="29.85" customHeight="1">
      <c r="B176" s="159"/>
      <c r="C176" s="160"/>
      <c r="D176" s="169" t="s">
        <v>540</v>
      </c>
      <c r="E176" s="169"/>
      <c r="F176" s="169"/>
      <c r="G176" s="169"/>
      <c r="H176" s="169"/>
      <c r="I176" s="169"/>
      <c r="J176" s="169"/>
      <c r="K176" s="169"/>
      <c r="L176" s="169"/>
      <c r="M176" s="169"/>
      <c r="N176" s="316"/>
      <c r="O176" s="317"/>
      <c r="P176" s="317"/>
      <c r="Q176" s="317"/>
      <c r="R176" s="162"/>
      <c r="T176" s="163"/>
      <c r="U176" s="160"/>
      <c r="V176" s="160"/>
      <c r="W176" s="164">
        <f>SUM(W177:W189)</f>
        <v>0</v>
      </c>
      <c r="X176" s="160"/>
      <c r="Y176" s="164">
        <f>SUM(Y177:Y189)</f>
        <v>0.27494299999999999</v>
      </c>
      <c r="Z176" s="160"/>
      <c r="AA176" s="165">
        <f>SUM(AA177:AA189)</f>
        <v>0</v>
      </c>
      <c r="AR176" s="166" t="s">
        <v>86</v>
      </c>
      <c r="AT176" s="167" t="s">
        <v>73</v>
      </c>
      <c r="AU176" s="167" t="s">
        <v>81</v>
      </c>
      <c r="AY176" s="166" t="s">
        <v>164</v>
      </c>
      <c r="BK176" s="168">
        <f>SUM(BK177:BK189)</f>
        <v>0</v>
      </c>
    </row>
    <row r="177" spans="2:65" s="1" customFormat="1" ht="25.5" customHeight="1">
      <c r="B177" s="141"/>
      <c r="C177" s="170" t="s">
        <v>357</v>
      </c>
      <c r="D177" s="170" t="s">
        <v>165</v>
      </c>
      <c r="E177" s="171" t="s">
        <v>607</v>
      </c>
      <c r="F177" s="289" t="s">
        <v>608</v>
      </c>
      <c r="G177" s="289"/>
      <c r="H177" s="289"/>
      <c r="I177" s="289"/>
      <c r="J177" s="172" t="s">
        <v>234</v>
      </c>
      <c r="K177" s="173">
        <v>12.3</v>
      </c>
      <c r="L177" s="290"/>
      <c r="M177" s="290"/>
      <c r="N177" s="291"/>
      <c r="O177" s="291"/>
      <c r="P177" s="291"/>
      <c r="Q177" s="291"/>
      <c r="R177" s="144"/>
      <c r="T177" s="174" t="s">
        <v>5</v>
      </c>
      <c r="U177" s="48" t="s">
        <v>41</v>
      </c>
      <c r="V177" s="40"/>
      <c r="W177" s="175">
        <f>V177*K177</f>
        <v>0</v>
      </c>
      <c r="X177" s="175">
        <v>2.1000000000000001E-4</v>
      </c>
      <c r="Y177" s="175">
        <f>X177*K177</f>
        <v>2.5830000000000002E-3</v>
      </c>
      <c r="Z177" s="175">
        <v>0</v>
      </c>
      <c r="AA177" s="176">
        <f>Z177*K177</f>
        <v>0</v>
      </c>
      <c r="AR177" s="23" t="s">
        <v>344</v>
      </c>
      <c r="AT177" s="23" t="s">
        <v>165</v>
      </c>
      <c r="AU177" s="23" t="s">
        <v>86</v>
      </c>
      <c r="AY177" s="23" t="s">
        <v>164</v>
      </c>
      <c r="BE177" s="118">
        <f>IF(U177="základná",N177,0)</f>
        <v>0</v>
      </c>
      <c r="BF177" s="118">
        <f>IF(U177="znížená",N177,0)</f>
        <v>0</v>
      </c>
      <c r="BG177" s="118">
        <f>IF(U177="zákl. prenesená",N177,0)</f>
        <v>0</v>
      </c>
      <c r="BH177" s="118">
        <f>IF(U177="zníž. prenesená",N177,0)</f>
        <v>0</v>
      </c>
      <c r="BI177" s="118">
        <f>IF(U177="nulová",N177,0)</f>
        <v>0</v>
      </c>
      <c r="BJ177" s="23" t="s">
        <v>86</v>
      </c>
      <c r="BK177" s="118">
        <f>ROUND(L177*K177,2)</f>
        <v>0</v>
      </c>
      <c r="BL177" s="23" t="s">
        <v>344</v>
      </c>
      <c r="BM177" s="23" t="s">
        <v>609</v>
      </c>
    </row>
    <row r="178" spans="2:65" s="11" customFormat="1" ht="16.5" customHeight="1">
      <c r="B178" s="177"/>
      <c r="C178" s="178"/>
      <c r="D178" s="178"/>
      <c r="E178" s="179" t="s">
        <v>5</v>
      </c>
      <c r="F178" s="292" t="s">
        <v>610</v>
      </c>
      <c r="G178" s="293"/>
      <c r="H178" s="293"/>
      <c r="I178" s="293"/>
      <c r="J178" s="178"/>
      <c r="K178" s="179" t="s">
        <v>5</v>
      </c>
      <c r="L178" s="178"/>
      <c r="M178" s="178"/>
      <c r="N178" s="178"/>
      <c r="O178" s="178"/>
      <c r="P178" s="178"/>
      <c r="Q178" s="178"/>
      <c r="R178" s="180"/>
      <c r="T178" s="181"/>
      <c r="U178" s="178"/>
      <c r="V178" s="178"/>
      <c r="W178" s="178"/>
      <c r="X178" s="178"/>
      <c r="Y178" s="178"/>
      <c r="Z178" s="178"/>
      <c r="AA178" s="182"/>
      <c r="AT178" s="183" t="s">
        <v>172</v>
      </c>
      <c r="AU178" s="183" t="s">
        <v>86</v>
      </c>
      <c r="AV178" s="11" t="s">
        <v>81</v>
      </c>
      <c r="AW178" s="11" t="s">
        <v>31</v>
      </c>
      <c r="AX178" s="11" t="s">
        <v>74</v>
      </c>
      <c r="AY178" s="183" t="s">
        <v>164</v>
      </c>
    </row>
    <row r="179" spans="2:65" s="12" customFormat="1" ht="16.5" customHeight="1">
      <c r="B179" s="184"/>
      <c r="C179" s="185"/>
      <c r="D179" s="185"/>
      <c r="E179" s="186" t="s">
        <v>5</v>
      </c>
      <c r="F179" s="298" t="s">
        <v>611</v>
      </c>
      <c r="G179" s="299"/>
      <c r="H179" s="299"/>
      <c r="I179" s="299"/>
      <c r="J179" s="185"/>
      <c r="K179" s="187">
        <v>12.3</v>
      </c>
      <c r="L179" s="185"/>
      <c r="M179" s="185"/>
      <c r="N179" s="185"/>
      <c r="O179" s="185"/>
      <c r="P179" s="185"/>
      <c r="Q179" s="185"/>
      <c r="R179" s="188"/>
      <c r="T179" s="189"/>
      <c r="U179" s="185"/>
      <c r="V179" s="185"/>
      <c r="W179" s="185"/>
      <c r="X179" s="185"/>
      <c r="Y179" s="185"/>
      <c r="Z179" s="185"/>
      <c r="AA179" s="190"/>
      <c r="AT179" s="191" t="s">
        <v>172</v>
      </c>
      <c r="AU179" s="191" t="s">
        <v>86</v>
      </c>
      <c r="AV179" s="12" t="s">
        <v>86</v>
      </c>
      <c r="AW179" s="12" t="s">
        <v>31</v>
      </c>
      <c r="AX179" s="12" t="s">
        <v>74</v>
      </c>
      <c r="AY179" s="191" t="s">
        <v>164</v>
      </c>
    </row>
    <row r="180" spans="2:65" s="14" customFormat="1" ht="16.5" customHeight="1">
      <c r="B180" s="200"/>
      <c r="C180" s="201"/>
      <c r="D180" s="201"/>
      <c r="E180" s="202" t="s">
        <v>5</v>
      </c>
      <c r="F180" s="304" t="s">
        <v>191</v>
      </c>
      <c r="G180" s="305"/>
      <c r="H180" s="305"/>
      <c r="I180" s="305"/>
      <c r="J180" s="201"/>
      <c r="K180" s="203">
        <v>12.3</v>
      </c>
      <c r="L180" s="201"/>
      <c r="M180" s="201"/>
      <c r="N180" s="201"/>
      <c r="O180" s="201"/>
      <c r="P180" s="201"/>
      <c r="Q180" s="201"/>
      <c r="R180" s="204"/>
      <c r="T180" s="205"/>
      <c r="U180" s="201"/>
      <c r="V180" s="201"/>
      <c r="W180" s="201"/>
      <c r="X180" s="201"/>
      <c r="Y180" s="201"/>
      <c r="Z180" s="201"/>
      <c r="AA180" s="206"/>
      <c r="AT180" s="207" t="s">
        <v>172</v>
      </c>
      <c r="AU180" s="207" t="s">
        <v>86</v>
      </c>
      <c r="AV180" s="14" t="s">
        <v>169</v>
      </c>
      <c r="AW180" s="14" t="s">
        <v>31</v>
      </c>
      <c r="AX180" s="14" t="s">
        <v>81</v>
      </c>
      <c r="AY180" s="207" t="s">
        <v>164</v>
      </c>
    </row>
    <row r="181" spans="2:65" s="1" customFormat="1" ht="38.25" customHeight="1">
      <c r="B181" s="141"/>
      <c r="C181" s="214" t="s">
        <v>10</v>
      </c>
      <c r="D181" s="214" t="s">
        <v>456</v>
      </c>
      <c r="E181" s="215" t="s">
        <v>612</v>
      </c>
      <c r="F181" s="313" t="s">
        <v>613</v>
      </c>
      <c r="G181" s="313"/>
      <c r="H181" s="313"/>
      <c r="I181" s="313"/>
      <c r="J181" s="216" t="s">
        <v>566</v>
      </c>
      <c r="K181" s="217">
        <v>1</v>
      </c>
      <c r="L181" s="314"/>
      <c r="M181" s="314"/>
      <c r="N181" s="315"/>
      <c r="O181" s="291"/>
      <c r="P181" s="291"/>
      <c r="Q181" s="291"/>
      <c r="R181" s="144"/>
      <c r="T181" s="174" t="s">
        <v>5</v>
      </c>
      <c r="U181" s="48" t="s">
        <v>41</v>
      </c>
      <c r="V181" s="40"/>
      <c r="W181" s="175">
        <f t="shared" ref="W181:W189" si="14">V181*K181</f>
        <v>0</v>
      </c>
      <c r="X181" s="175">
        <v>5.3879999999999997E-2</v>
      </c>
      <c r="Y181" s="175">
        <f t="shared" ref="Y181:Y189" si="15">X181*K181</f>
        <v>5.3879999999999997E-2</v>
      </c>
      <c r="Z181" s="175">
        <v>0</v>
      </c>
      <c r="AA181" s="176">
        <f t="shared" ref="AA181:AA189" si="16">Z181*K181</f>
        <v>0</v>
      </c>
      <c r="AR181" s="23" t="s">
        <v>459</v>
      </c>
      <c r="AT181" s="23" t="s">
        <v>456</v>
      </c>
      <c r="AU181" s="23" t="s">
        <v>86</v>
      </c>
      <c r="AY181" s="23" t="s">
        <v>164</v>
      </c>
      <c r="BE181" s="118">
        <f t="shared" ref="BE181:BE189" si="17">IF(U181="základná",N181,0)</f>
        <v>0</v>
      </c>
      <c r="BF181" s="118">
        <f t="shared" ref="BF181:BF189" si="18">IF(U181="znížená",N181,0)</f>
        <v>0</v>
      </c>
      <c r="BG181" s="118">
        <f t="shared" ref="BG181:BG189" si="19">IF(U181="zákl. prenesená",N181,0)</f>
        <v>0</v>
      </c>
      <c r="BH181" s="118">
        <f t="shared" ref="BH181:BH189" si="20">IF(U181="zníž. prenesená",N181,0)</f>
        <v>0</v>
      </c>
      <c r="BI181" s="118">
        <f t="shared" ref="BI181:BI189" si="21">IF(U181="nulová",N181,0)</f>
        <v>0</v>
      </c>
      <c r="BJ181" s="23" t="s">
        <v>86</v>
      </c>
      <c r="BK181" s="118">
        <f t="shared" ref="BK181:BK189" si="22">ROUND(L181*K181,2)</f>
        <v>0</v>
      </c>
      <c r="BL181" s="23" t="s">
        <v>344</v>
      </c>
      <c r="BM181" s="23" t="s">
        <v>614</v>
      </c>
    </row>
    <row r="182" spans="2:65" s="1" customFormat="1" ht="51" customHeight="1">
      <c r="B182" s="141"/>
      <c r="C182" s="170" t="s">
        <v>366</v>
      </c>
      <c r="D182" s="170" t="s">
        <v>165</v>
      </c>
      <c r="E182" s="171" t="s">
        <v>615</v>
      </c>
      <c r="F182" s="289" t="s">
        <v>616</v>
      </c>
      <c r="G182" s="289"/>
      <c r="H182" s="289"/>
      <c r="I182" s="289"/>
      <c r="J182" s="172" t="s">
        <v>566</v>
      </c>
      <c r="K182" s="173">
        <v>2</v>
      </c>
      <c r="L182" s="290"/>
      <c r="M182" s="290"/>
      <c r="N182" s="291"/>
      <c r="O182" s="291"/>
      <c r="P182" s="291"/>
      <c r="Q182" s="291"/>
      <c r="R182" s="144"/>
      <c r="T182" s="174" t="s">
        <v>5</v>
      </c>
      <c r="U182" s="48" t="s">
        <v>41</v>
      </c>
      <c r="V182" s="40"/>
      <c r="W182" s="175">
        <f t="shared" si="14"/>
        <v>0</v>
      </c>
      <c r="X182" s="175">
        <v>7.3999999999999999E-4</v>
      </c>
      <c r="Y182" s="175">
        <f t="shared" si="15"/>
        <v>1.48E-3</v>
      </c>
      <c r="Z182" s="175">
        <v>0</v>
      </c>
      <c r="AA182" s="176">
        <f t="shared" si="16"/>
        <v>0</v>
      </c>
      <c r="AR182" s="23" t="s">
        <v>344</v>
      </c>
      <c r="AT182" s="23" t="s">
        <v>165</v>
      </c>
      <c r="AU182" s="23" t="s">
        <v>86</v>
      </c>
      <c r="AY182" s="23" t="s">
        <v>164</v>
      </c>
      <c r="BE182" s="118">
        <f t="shared" si="17"/>
        <v>0</v>
      </c>
      <c r="BF182" s="118">
        <f t="shared" si="18"/>
        <v>0</v>
      </c>
      <c r="BG182" s="118">
        <f t="shared" si="19"/>
        <v>0</v>
      </c>
      <c r="BH182" s="118">
        <f t="shared" si="20"/>
        <v>0</v>
      </c>
      <c r="BI182" s="118">
        <f t="shared" si="21"/>
        <v>0</v>
      </c>
      <c r="BJ182" s="23" t="s">
        <v>86</v>
      </c>
      <c r="BK182" s="118">
        <f t="shared" si="22"/>
        <v>0</v>
      </c>
      <c r="BL182" s="23" t="s">
        <v>344</v>
      </c>
      <c r="BM182" s="23" t="s">
        <v>617</v>
      </c>
    </row>
    <row r="183" spans="2:65" s="1" customFormat="1" ht="51" customHeight="1">
      <c r="B183" s="141"/>
      <c r="C183" s="214" t="s">
        <v>371</v>
      </c>
      <c r="D183" s="214" t="s">
        <v>456</v>
      </c>
      <c r="E183" s="215" t="s">
        <v>618</v>
      </c>
      <c r="F183" s="313" t="s">
        <v>619</v>
      </c>
      <c r="G183" s="313"/>
      <c r="H183" s="313"/>
      <c r="I183" s="313"/>
      <c r="J183" s="216" t="s">
        <v>566</v>
      </c>
      <c r="K183" s="217">
        <v>1</v>
      </c>
      <c r="L183" s="314"/>
      <c r="M183" s="314"/>
      <c r="N183" s="315"/>
      <c r="O183" s="291"/>
      <c r="P183" s="291"/>
      <c r="Q183" s="291"/>
      <c r="R183" s="144"/>
      <c r="T183" s="174" t="s">
        <v>5</v>
      </c>
      <c r="U183" s="48" t="s">
        <v>41</v>
      </c>
      <c r="V183" s="40"/>
      <c r="W183" s="175">
        <f t="shared" si="14"/>
        <v>0</v>
      </c>
      <c r="X183" s="175">
        <v>5.3879999999999997E-2</v>
      </c>
      <c r="Y183" s="175">
        <f t="shared" si="15"/>
        <v>5.3879999999999997E-2</v>
      </c>
      <c r="Z183" s="175">
        <v>0</v>
      </c>
      <c r="AA183" s="176">
        <f t="shared" si="16"/>
        <v>0</v>
      </c>
      <c r="AR183" s="23" t="s">
        <v>459</v>
      </c>
      <c r="AT183" s="23" t="s">
        <v>456</v>
      </c>
      <c r="AU183" s="23" t="s">
        <v>86</v>
      </c>
      <c r="AY183" s="23" t="s">
        <v>164</v>
      </c>
      <c r="BE183" s="118">
        <f t="shared" si="17"/>
        <v>0</v>
      </c>
      <c r="BF183" s="118">
        <f t="shared" si="18"/>
        <v>0</v>
      </c>
      <c r="BG183" s="118">
        <f t="shared" si="19"/>
        <v>0</v>
      </c>
      <c r="BH183" s="118">
        <f t="shared" si="20"/>
        <v>0</v>
      </c>
      <c r="BI183" s="118">
        <f t="shared" si="21"/>
        <v>0</v>
      </c>
      <c r="BJ183" s="23" t="s">
        <v>86</v>
      </c>
      <c r="BK183" s="118">
        <f t="shared" si="22"/>
        <v>0</v>
      </c>
      <c r="BL183" s="23" t="s">
        <v>344</v>
      </c>
      <c r="BM183" s="23" t="s">
        <v>620</v>
      </c>
    </row>
    <row r="184" spans="2:65" s="1" customFormat="1" ht="51" customHeight="1">
      <c r="B184" s="141"/>
      <c r="C184" s="214" t="s">
        <v>383</v>
      </c>
      <c r="D184" s="214" t="s">
        <v>456</v>
      </c>
      <c r="E184" s="215" t="s">
        <v>621</v>
      </c>
      <c r="F184" s="313" t="s">
        <v>622</v>
      </c>
      <c r="G184" s="313"/>
      <c r="H184" s="313"/>
      <c r="I184" s="313"/>
      <c r="J184" s="216" t="s">
        <v>566</v>
      </c>
      <c r="K184" s="217">
        <v>1</v>
      </c>
      <c r="L184" s="314"/>
      <c r="M184" s="314"/>
      <c r="N184" s="315"/>
      <c r="O184" s="291"/>
      <c r="P184" s="291"/>
      <c r="Q184" s="291"/>
      <c r="R184" s="144"/>
      <c r="T184" s="174" t="s">
        <v>5</v>
      </c>
      <c r="U184" s="48" t="s">
        <v>41</v>
      </c>
      <c r="V184" s="40"/>
      <c r="W184" s="175">
        <f t="shared" si="14"/>
        <v>0</v>
      </c>
      <c r="X184" s="175">
        <v>5.3879999999999997E-2</v>
      </c>
      <c r="Y184" s="175">
        <f t="shared" si="15"/>
        <v>5.3879999999999997E-2</v>
      </c>
      <c r="Z184" s="175">
        <v>0</v>
      </c>
      <c r="AA184" s="176">
        <f t="shared" si="16"/>
        <v>0</v>
      </c>
      <c r="AR184" s="23" t="s">
        <v>459</v>
      </c>
      <c r="AT184" s="23" t="s">
        <v>456</v>
      </c>
      <c r="AU184" s="23" t="s">
        <v>86</v>
      </c>
      <c r="AY184" s="23" t="s">
        <v>164</v>
      </c>
      <c r="BE184" s="118">
        <f t="shared" si="17"/>
        <v>0</v>
      </c>
      <c r="BF184" s="118">
        <f t="shared" si="18"/>
        <v>0</v>
      </c>
      <c r="BG184" s="118">
        <f t="shared" si="19"/>
        <v>0</v>
      </c>
      <c r="BH184" s="118">
        <f t="shared" si="20"/>
        <v>0</v>
      </c>
      <c r="BI184" s="118">
        <f t="shared" si="21"/>
        <v>0</v>
      </c>
      <c r="BJ184" s="23" t="s">
        <v>86</v>
      </c>
      <c r="BK184" s="118">
        <f t="shared" si="22"/>
        <v>0</v>
      </c>
      <c r="BL184" s="23" t="s">
        <v>344</v>
      </c>
      <c r="BM184" s="23" t="s">
        <v>623</v>
      </c>
    </row>
    <row r="185" spans="2:65" s="1" customFormat="1" ht="25.5" customHeight="1">
      <c r="B185" s="141"/>
      <c r="C185" s="170" t="s">
        <v>390</v>
      </c>
      <c r="D185" s="170" t="s">
        <v>165</v>
      </c>
      <c r="E185" s="171" t="s">
        <v>624</v>
      </c>
      <c r="F185" s="289" t="s">
        <v>625</v>
      </c>
      <c r="G185" s="289"/>
      <c r="H185" s="289"/>
      <c r="I185" s="289"/>
      <c r="J185" s="172" t="s">
        <v>566</v>
      </c>
      <c r="K185" s="173">
        <v>1</v>
      </c>
      <c r="L185" s="290"/>
      <c r="M185" s="290"/>
      <c r="N185" s="291"/>
      <c r="O185" s="291"/>
      <c r="P185" s="291"/>
      <c r="Q185" s="291"/>
      <c r="R185" s="144"/>
      <c r="T185" s="174" t="s">
        <v>5</v>
      </c>
      <c r="U185" s="48" t="s">
        <v>41</v>
      </c>
      <c r="V185" s="40"/>
      <c r="W185" s="175">
        <f t="shared" si="14"/>
        <v>0</v>
      </c>
      <c r="X185" s="175">
        <v>7.3999999999999999E-4</v>
      </c>
      <c r="Y185" s="175">
        <f t="shared" si="15"/>
        <v>7.3999999999999999E-4</v>
      </c>
      <c r="Z185" s="175">
        <v>0</v>
      </c>
      <c r="AA185" s="176">
        <f t="shared" si="16"/>
        <v>0</v>
      </c>
      <c r="AR185" s="23" t="s">
        <v>344</v>
      </c>
      <c r="AT185" s="23" t="s">
        <v>165</v>
      </c>
      <c r="AU185" s="23" t="s">
        <v>86</v>
      </c>
      <c r="AY185" s="23" t="s">
        <v>164</v>
      </c>
      <c r="BE185" s="118">
        <f t="shared" si="17"/>
        <v>0</v>
      </c>
      <c r="BF185" s="118">
        <f t="shared" si="18"/>
        <v>0</v>
      </c>
      <c r="BG185" s="118">
        <f t="shared" si="19"/>
        <v>0</v>
      </c>
      <c r="BH185" s="118">
        <f t="shared" si="20"/>
        <v>0</v>
      </c>
      <c r="BI185" s="118">
        <f t="shared" si="21"/>
        <v>0</v>
      </c>
      <c r="BJ185" s="23" t="s">
        <v>86</v>
      </c>
      <c r="BK185" s="118">
        <f t="shared" si="22"/>
        <v>0</v>
      </c>
      <c r="BL185" s="23" t="s">
        <v>344</v>
      </c>
      <c r="BM185" s="23" t="s">
        <v>626</v>
      </c>
    </row>
    <row r="186" spans="2:65" s="1" customFormat="1" ht="38.25" customHeight="1">
      <c r="B186" s="141"/>
      <c r="C186" s="214" t="s">
        <v>417</v>
      </c>
      <c r="D186" s="214" t="s">
        <v>456</v>
      </c>
      <c r="E186" s="215" t="s">
        <v>627</v>
      </c>
      <c r="F186" s="313" t="s">
        <v>628</v>
      </c>
      <c r="G186" s="313"/>
      <c r="H186" s="313"/>
      <c r="I186" s="313"/>
      <c r="J186" s="216" t="s">
        <v>566</v>
      </c>
      <c r="K186" s="217">
        <v>1</v>
      </c>
      <c r="L186" s="314"/>
      <c r="M186" s="314"/>
      <c r="N186" s="315"/>
      <c r="O186" s="291"/>
      <c r="P186" s="291"/>
      <c r="Q186" s="291"/>
      <c r="R186" s="144"/>
      <c r="T186" s="174" t="s">
        <v>5</v>
      </c>
      <c r="U186" s="48" t="s">
        <v>41</v>
      </c>
      <c r="V186" s="40"/>
      <c r="W186" s="175">
        <f t="shared" si="14"/>
        <v>0</v>
      </c>
      <c r="X186" s="175">
        <v>5.3879999999999997E-2</v>
      </c>
      <c r="Y186" s="175">
        <f t="shared" si="15"/>
        <v>5.3879999999999997E-2</v>
      </c>
      <c r="Z186" s="175">
        <v>0</v>
      </c>
      <c r="AA186" s="176">
        <f t="shared" si="16"/>
        <v>0</v>
      </c>
      <c r="AR186" s="23" t="s">
        <v>459</v>
      </c>
      <c r="AT186" s="23" t="s">
        <v>456</v>
      </c>
      <c r="AU186" s="23" t="s">
        <v>86</v>
      </c>
      <c r="AY186" s="23" t="s">
        <v>164</v>
      </c>
      <c r="BE186" s="118">
        <f t="shared" si="17"/>
        <v>0</v>
      </c>
      <c r="BF186" s="118">
        <f t="shared" si="18"/>
        <v>0</v>
      </c>
      <c r="BG186" s="118">
        <f t="shared" si="19"/>
        <v>0</v>
      </c>
      <c r="BH186" s="118">
        <f t="shared" si="20"/>
        <v>0</v>
      </c>
      <c r="BI186" s="118">
        <f t="shared" si="21"/>
        <v>0</v>
      </c>
      <c r="BJ186" s="23" t="s">
        <v>86</v>
      </c>
      <c r="BK186" s="118">
        <f t="shared" si="22"/>
        <v>0</v>
      </c>
      <c r="BL186" s="23" t="s">
        <v>344</v>
      </c>
      <c r="BM186" s="23" t="s">
        <v>629</v>
      </c>
    </row>
    <row r="187" spans="2:65" s="1" customFormat="1" ht="25.5" customHeight="1">
      <c r="B187" s="141"/>
      <c r="C187" s="170" t="s">
        <v>423</v>
      </c>
      <c r="D187" s="170" t="s">
        <v>165</v>
      </c>
      <c r="E187" s="171" t="s">
        <v>630</v>
      </c>
      <c r="F187" s="289" t="s">
        <v>631</v>
      </c>
      <c r="G187" s="289"/>
      <c r="H187" s="289"/>
      <c r="I187" s="289"/>
      <c r="J187" s="172" t="s">
        <v>566</v>
      </c>
      <c r="K187" s="173">
        <v>1</v>
      </c>
      <c r="L187" s="290"/>
      <c r="M187" s="290"/>
      <c r="N187" s="291"/>
      <c r="O187" s="291"/>
      <c r="P187" s="291"/>
      <c r="Q187" s="291"/>
      <c r="R187" s="144"/>
      <c r="T187" s="174" t="s">
        <v>5</v>
      </c>
      <c r="U187" s="48" t="s">
        <v>41</v>
      </c>
      <c r="V187" s="40"/>
      <c r="W187" s="175">
        <f t="shared" si="14"/>
        <v>0</v>
      </c>
      <c r="X187" s="175">
        <v>7.3999999999999999E-4</v>
      </c>
      <c r="Y187" s="175">
        <f t="shared" si="15"/>
        <v>7.3999999999999999E-4</v>
      </c>
      <c r="Z187" s="175">
        <v>0</v>
      </c>
      <c r="AA187" s="176">
        <f t="shared" si="16"/>
        <v>0</v>
      </c>
      <c r="AR187" s="23" t="s">
        <v>344</v>
      </c>
      <c r="AT187" s="23" t="s">
        <v>165</v>
      </c>
      <c r="AU187" s="23" t="s">
        <v>86</v>
      </c>
      <c r="AY187" s="23" t="s">
        <v>164</v>
      </c>
      <c r="BE187" s="118">
        <f t="shared" si="17"/>
        <v>0</v>
      </c>
      <c r="BF187" s="118">
        <f t="shared" si="18"/>
        <v>0</v>
      </c>
      <c r="BG187" s="118">
        <f t="shared" si="19"/>
        <v>0</v>
      </c>
      <c r="BH187" s="118">
        <f t="shared" si="20"/>
        <v>0</v>
      </c>
      <c r="BI187" s="118">
        <f t="shared" si="21"/>
        <v>0</v>
      </c>
      <c r="BJ187" s="23" t="s">
        <v>86</v>
      </c>
      <c r="BK187" s="118">
        <f t="shared" si="22"/>
        <v>0</v>
      </c>
      <c r="BL187" s="23" t="s">
        <v>344</v>
      </c>
      <c r="BM187" s="23" t="s">
        <v>632</v>
      </c>
    </row>
    <row r="188" spans="2:65" s="1" customFormat="1" ht="25.5" customHeight="1">
      <c r="B188" s="141"/>
      <c r="C188" s="214" t="s">
        <v>427</v>
      </c>
      <c r="D188" s="214" t="s">
        <v>456</v>
      </c>
      <c r="E188" s="215" t="s">
        <v>633</v>
      </c>
      <c r="F188" s="313" t="s">
        <v>634</v>
      </c>
      <c r="G188" s="313"/>
      <c r="H188" s="313"/>
      <c r="I188" s="313"/>
      <c r="J188" s="216" t="s">
        <v>566</v>
      </c>
      <c r="K188" s="217">
        <v>1</v>
      </c>
      <c r="L188" s="314"/>
      <c r="M188" s="314"/>
      <c r="N188" s="315"/>
      <c r="O188" s="291"/>
      <c r="P188" s="291"/>
      <c r="Q188" s="291"/>
      <c r="R188" s="144"/>
      <c r="T188" s="174" t="s">
        <v>5</v>
      </c>
      <c r="U188" s="48" t="s">
        <v>41</v>
      </c>
      <c r="V188" s="40"/>
      <c r="W188" s="175">
        <f t="shared" si="14"/>
        <v>0</v>
      </c>
      <c r="X188" s="175">
        <v>5.3879999999999997E-2</v>
      </c>
      <c r="Y188" s="175">
        <f t="shared" si="15"/>
        <v>5.3879999999999997E-2</v>
      </c>
      <c r="Z188" s="175">
        <v>0</v>
      </c>
      <c r="AA188" s="176">
        <f t="shared" si="16"/>
        <v>0</v>
      </c>
      <c r="AR188" s="23" t="s">
        <v>459</v>
      </c>
      <c r="AT188" s="23" t="s">
        <v>456</v>
      </c>
      <c r="AU188" s="23" t="s">
        <v>86</v>
      </c>
      <c r="AY188" s="23" t="s">
        <v>164</v>
      </c>
      <c r="BE188" s="118">
        <f t="shared" si="17"/>
        <v>0</v>
      </c>
      <c r="BF188" s="118">
        <f t="shared" si="18"/>
        <v>0</v>
      </c>
      <c r="BG188" s="118">
        <f t="shared" si="19"/>
        <v>0</v>
      </c>
      <c r="BH188" s="118">
        <f t="shared" si="20"/>
        <v>0</v>
      </c>
      <c r="BI188" s="118">
        <f t="shared" si="21"/>
        <v>0</v>
      </c>
      <c r="BJ188" s="23" t="s">
        <v>86</v>
      </c>
      <c r="BK188" s="118">
        <f t="shared" si="22"/>
        <v>0</v>
      </c>
      <c r="BL188" s="23" t="s">
        <v>344</v>
      </c>
      <c r="BM188" s="23" t="s">
        <v>635</v>
      </c>
    </row>
    <row r="189" spans="2:65" s="1" customFormat="1" ht="38.25" customHeight="1">
      <c r="B189" s="141"/>
      <c r="C189" s="170" t="s">
        <v>636</v>
      </c>
      <c r="D189" s="170" t="s">
        <v>165</v>
      </c>
      <c r="E189" s="171" t="s">
        <v>637</v>
      </c>
      <c r="F189" s="289" t="s">
        <v>638</v>
      </c>
      <c r="G189" s="289"/>
      <c r="H189" s="289"/>
      <c r="I189" s="289"/>
      <c r="J189" s="172" t="s">
        <v>463</v>
      </c>
      <c r="K189" s="212">
        <v>0</v>
      </c>
      <c r="L189" s="290"/>
      <c r="M189" s="290"/>
      <c r="N189" s="291"/>
      <c r="O189" s="291"/>
      <c r="P189" s="291"/>
      <c r="Q189" s="291"/>
      <c r="R189" s="144"/>
      <c r="T189" s="174" t="s">
        <v>5</v>
      </c>
      <c r="U189" s="48" t="s">
        <v>41</v>
      </c>
      <c r="V189" s="40"/>
      <c r="W189" s="175">
        <f t="shared" si="14"/>
        <v>0</v>
      </c>
      <c r="X189" s="175">
        <v>0</v>
      </c>
      <c r="Y189" s="175">
        <f t="shared" si="15"/>
        <v>0</v>
      </c>
      <c r="Z189" s="175">
        <v>0</v>
      </c>
      <c r="AA189" s="176">
        <f t="shared" si="16"/>
        <v>0</v>
      </c>
      <c r="AR189" s="23" t="s">
        <v>344</v>
      </c>
      <c r="AT189" s="23" t="s">
        <v>165</v>
      </c>
      <c r="AU189" s="23" t="s">
        <v>86</v>
      </c>
      <c r="AY189" s="23" t="s">
        <v>164</v>
      </c>
      <c r="BE189" s="118">
        <f t="shared" si="17"/>
        <v>0</v>
      </c>
      <c r="BF189" s="118">
        <f t="shared" si="18"/>
        <v>0</v>
      </c>
      <c r="BG189" s="118">
        <f t="shared" si="19"/>
        <v>0</v>
      </c>
      <c r="BH189" s="118">
        <f t="shared" si="20"/>
        <v>0</v>
      </c>
      <c r="BI189" s="118">
        <f t="shared" si="21"/>
        <v>0</v>
      </c>
      <c r="BJ189" s="23" t="s">
        <v>86</v>
      </c>
      <c r="BK189" s="118">
        <f t="shared" si="22"/>
        <v>0</v>
      </c>
      <c r="BL189" s="23" t="s">
        <v>344</v>
      </c>
      <c r="BM189" s="23" t="s">
        <v>639</v>
      </c>
    </row>
    <row r="190" spans="2:65" s="10" customFormat="1" ht="29.85" customHeight="1">
      <c r="B190" s="159"/>
      <c r="C190" s="160"/>
      <c r="D190" s="169" t="s">
        <v>541</v>
      </c>
      <c r="E190" s="169"/>
      <c r="F190" s="169"/>
      <c r="G190" s="169"/>
      <c r="H190" s="169"/>
      <c r="I190" s="169"/>
      <c r="J190" s="169"/>
      <c r="K190" s="169"/>
      <c r="L190" s="169"/>
      <c r="M190" s="169"/>
      <c r="N190" s="316"/>
      <c r="O190" s="317"/>
      <c r="P190" s="317"/>
      <c r="Q190" s="317"/>
      <c r="R190" s="162"/>
      <c r="T190" s="163"/>
      <c r="U190" s="160"/>
      <c r="V190" s="160"/>
      <c r="W190" s="164">
        <f>SUM(W191:W212)</f>
        <v>0</v>
      </c>
      <c r="X190" s="160"/>
      <c r="Y190" s="164">
        <f>SUM(Y191:Y212)</f>
        <v>9.3131999999999989E-3</v>
      </c>
      <c r="Z190" s="160"/>
      <c r="AA190" s="165">
        <f>SUM(AA191:AA212)</f>
        <v>0</v>
      </c>
      <c r="AR190" s="166" t="s">
        <v>86</v>
      </c>
      <c r="AT190" s="167" t="s">
        <v>73</v>
      </c>
      <c r="AU190" s="167" t="s">
        <v>81</v>
      </c>
      <c r="AY190" s="166" t="s">
        <v>164</v>
      </c>
      <c r="BK190" s="168">
        <f>SUM(BK191:BK212)</f>
        <v>0</v>
      </c>
    </row>
    <row r="191" spans="2:65" s="1" customFormat="1" ht="25.5" customHeight="1">
      <c r="B191" s="141"/>
      <c r="C191" s="170" t="s">
        <v>640</v>
      </c>
      <c r="D191" s="170" t="s">
        <v>165</v>
      </c>
      <c r="E191" s="171" t="s">
        <v>641</v>
      </c>
      <c r="F191" s="289" t="s">
        <v>642</v>
      </c>
      <c r="G191" s="289"/>
      <c r="H191" s="289"/>
      <c r="I191" s="289"/>
      <c r="J191" s="172" t="s">
        <v>168</v>
      </c>
      <c r="K191" s="173">
        <v>14.327999999999999</v>
      </c>
      <c r="L191" s="290"/>
      <c r="M191" s="290"/>
      <c r="N191" s="291"/>
      <c r="O191" s="291"/>
      <c r="P191" s="291"/>
      <c r="Q191" s="291"/>
      <c r="R191" s="144"/>
      <c r="T191" s="174" t="s">
        <v>5</v>
      </c>
      <c r="U191" s="48" t="s">
        <v>41</v>
      </c>
      <c r="V191" s="40"/>
      <c r="W191" s="175">
        <f>V191*K191</f>
        <v>0</v>
      </c>
      <c r="X191" s="175">
        <v>1.8000000000000001E-4</v>
      </c>
      <c r="Y191" s="175">
        <f>X191*K191</f>
        <v>2.5790399999999999E-3</v>
      </c>
      <c r="Z191" s="175">
        <v>0</v>
      </c>
      <c r="AA191" s="176">
        <f>Z191*K191</f>
        <v>0</v>
      </c>
      <c r="AR191" s="23" t="s">
        <v>344</v>
      </c>
      <c r="AT191" s="23" t="s">
        <v>165</v>
      </c>
      <c r="AU191" s="23" t="s">
        <v>86</v>
      </c>
      <c r="AY191" s="23" t="s">
        <v>164</v>
      </c>
      <c r="BE191" s="118">
        <f>IF(U191="základná",N191,0)</f>
        <v>0</v>
      </c>
      <c r="BF191" s="118">
        <f>IF(U191="znížená",N191,0)</f>
        <v>0</v>
      </c>
      <c r="BG191" s="118">
        <f>IF(U191="zákl. prenesená",N191,0)</f>
        <v>0</v>
      </c>
      <c r="BH191" s="118">
        <f>IF(U191="zníž. prenesená",N191,0)</f>
        <v>0</v>
      </c>
      <c r="BI191" s="118">
        <f>IF(U191="nulová",N191,0)</f>
        <v>0</v>
      </c>
      <c r="BJ191" s="23" t="s">
        <v>86</v>
      </c>
      <c r="BK191" s="118">
        <f>ROUND(L191*K191,2)</f>
        <v>0</v>
      </c>
      <c r="BL191" s="23" t="s">
        <v>344</v>
      </c>
      <c r="BM191" s="23" t="s">
        <v>643</v>
      </c>
    </row>
    <row r="192" spans="2:65" s="11" customFormat="1" ht="16.5" customHeight="1">
      <c r="B192" s="177"/>
      <c r="C192" s="178"/>
      <c r="D192" s="178"/>
      <c r="E192" s="179" t="s">
        <v>5</v>
      </c>
      <c r="F192" s="292" t="s">
        <v>545</v>
      </c>
      <c r="G192" s="293"/>
      <c r="H192" s="293"/>
      <c r="I192" s="293"/>
      <c r="J192" s="178"/>
      <c r="K192" s="179" t="s">
        <v>5</v>
      </c>
      <c r="L192" s="178"/>
      <c r="M192" s="178"/>
      <c r="N192" s="178"/>
      <c r="O192" s="178"/>
      <c r="P192" s="178"/>
      <c r="Q192" s="178"/>
      <c r="R192" s="180"/>
      <c r="T192" s="181"/>
      <c r="U192" s="178"/>
      <c r="V192" s="178"/>
      <c r="W192" s="178"/>
      <c r="X192" s="178"/>
      <c r="Y192" s="178"/>
      <c r="Z192" s="178"/>
      <c r="AA192" s="182"/>
      <c r="AT192" s="183" t="s">
        <v>172</v>
      </c>
      <c r="AU192" s="183" t="s">
        <v>86</v>
      </c>
      <c r="AV192" s="11" t="s">
        <v>81</v>
      </c>
      <c r="AW192" s="11" t="s">
        <v>31</v>
      </c>
      <c r="AX192" s="11" t="s">
        <v>74</v>
      </c>
      <c r="AY192" s="183" t="s">
        <v>164</v>
      </c>
    </row>
    <row r="193" spans="2:65" s="12" customFormat="1" ht="16.5" customHeight="1">
      <c r="B193" s="184"/>
      <c r="C193" s="185"/>
      <c r="D193" s="185"/>
      <c r="E193" s="186" t="s">
        <v>5</v>
      </c>
      <c r="F193" s="298" t="s">
        <v>546</v>
      </c>
      <c r="G193" s="299"/>
      <c r="H193" s="299"/>
      <c r="I193" s="299"/>
      <c r="J193" s="185"/>
      <c r="K193" s="187">
        <v>1.17</v>
      </c>
      <c r="L193" s="185"/>
      <c r="M193" s="185"/>
      <c r="N193" s="185"/>
      <c r="O193" s="185"/>
      <c r="P193" s="185"/>
      <c r="Q193" s="185"/>
      <c r="R193" s="188"/>
      <c r="T193" s="189"/>
      <c r="U193" s="185"/>
      <c r="V193" s="185"/>
      <c r="W193" s="185"/>
      <c r="X193" s="185"/>
      <c r="Y193" s="185"/>
      <c r="Z193" s="185"/>
      <c r="AA193" s="190"/>
      <c r="AT193" s="191" t="s">
        <v>172</v>
      </c>
      <c r="AU193" s="191" t="s">
        <v>86</v>
      </c>
      <c r="AV193" s="12" t="s">
        <v>86</v>
      </c>
      <c r="AW193" s="12" t="s">
        <v>31</v>
      </c>
      <c r="AX193" s="12" t="s">
        <v>74</v>
      </c>
      <c r="AY193" s="191" t="s">
        <v>164</v>
      </c>
    </row>
    <row r="194" spans="2:65" s="12" customFormat="1" ht="16.5" customHeight="1">
      <c r="B194" s="184"/>
      <c r="C194" s="185"/>
      <c r="D194" s="185"/>
      <c r="E194" s="186" t="s">
        <v>5</v>
      </c>
      <c r="F194" s="298" t="s">
        <v>547</v>
      </c>
      <c r="G194" s="299"/>
      <c r="H194" s="299"/>
      <c r="I194" s="299"/>
      <c r="J194" s="185"/>
      <c r="K194" s="187">
        <v>2.0699999999999998</v>
      </c>
      <c r="L194" s="185"/>
      <c r="M194" s="185"/>
      <c r="N194" s="185"/>
      <c r="O194" s="185"/>
      <c r="P194" s="185"/>
      <c r="Q194" s="185"/>
      <c r="R194" s="188"/>
      <c r="T194" s="189"/>
      <c r="U194" s="185"/>
      <c r="V194" s="185"/>
      <c r="W194" s="185"/>
      <c r="X194" s="185"/>
      <c r="Y194" s="185"/>
      <c r="Z194" s="185"/>
      <c r="AA194" s="190"/>
      <c r="AT194" s="191" t="s">
        <v>172</v>
      </c>
      <c r="AU194" s="191" t="s">
        <v>86</v>
      </c>
      <c r="AV194" s="12" t="s">
        <v>86</v>
      </c>
      <c r="AW194" s="12" t="s">
        <v>31</v>
      </c>
      <c r="AX194" s="12" t="s">
        <v>74</v>
      </c>
      <c r="AY194" s="191" t="s">
        <v>164</v>
      </c>
    </row>
    <row r="195" spans="2:65" s="12" customFormat="1" ht="16.5" customHeight="1">
      <c r="B195" s="184"/>
      <c r="C195" s="185"/>
      <c r="D195" s="185"/>
      <c r="E195" s="186" t="s">
        <v>5</v>
      </c>
      <c r="F195" s="298" t="s">
        <v>548</v>
      </c>
      <c r="G195" s="299"/>
      <c r="H195" s="299"/>
      <c r="I195" s="299"/>
      <c r="J195" s="185"/>
      <c r="K195" s="187">
        <v>3.45</v>
      </c>
      <c r="L195" s="185"/>
      <c r="M195" s="185"/>
      <c r="N195" s="185"/>
      <c r="O195" s="185"/>
      <c r="P195" s="185"/>
      <c r="Q195" s="185"/>
      <c r="R195" s="188"/>
      <c r="T195" s="189"/>
      <c r="U195" s="185"/>
      <c r="V195" s="185"/>
      <c r="W195" s="185"/>
      <c r="X195" s="185"/>
      <c r="Y195" s="185"/>
      <c r="Z195" s="185"/>
      <c r="AA195" s="190"/>
      <c r="AT195" s="191" t="s">
        <v>172</v>
      </c>
      <c r="AU195" s="191" t="s">
        <v>86</v>
      </c>
      <c r="AV195" s="12" t="s">
        <v>86</v>
      </c>
      <c r="AW195" s="12" t="s">
        <v>31</v>
      </c>
      <c r="AX195" s="12" t="s">
        <v>74</v>
      </c>
      <c r="AY195" s="191" t="s">
        <v>164</v>
      </c>
    </row>
    <row r="196" spans="2:65" s="12" customFormat="1" ht="16.5" customHeight="1">
      <c r="B196" s="184"/>
      <c r="C196" s="185"/>
      <c r="D196" s="185"/>
      <c r="E196" s="186" t="s">
        <v>5</v>
      </c>
      <c r="F196" s="298" t="s">
        <v>549</v>
      </c>
      <c r="G196" s="299"/>
      <c r="H196" s="299"/>
      <c r="I196" s="299"/>
      <c r="J196" s="185"/>
      <c r="K196" s="187">
        <v>0.74299999999999999</v>
      </c>
      <c r="L196" s="185"/>
      <c r="M196" s="185"/>
      <c r="N196" s="185"/>
      <c r="O196" s="185"/>
      <c r="P196" s="185"/>
      <c r="Q196" s="185"/>
      <c r="R196" s="188"/>
      <c r="T196" s="189"/>
      <c r="U196" s="185"/>
      <c r="V196" s="185"/>
      <c r="W196" s="185"/>
      <c r="X196" s="185"/>
      <c r="Y196" s="185"/>
      <c r="Z196" s="185"/>
      <c r="AA196" s="190"/>
      <c r="AT196" s="191" t="s">
        <v>172</v>
      </c>
      <c r="AU196" s="191" t="s">
        <v>86</v>
      </c>
      <c r="AV196" s="12" t="s">
        <v>86</v>
      </c>
      <c r="AW196" s="12" t="s">
        <v>31</v>
      </c>
      <c r="AX196" s="12" t="s">
        <v>74</v>
      </c>
      <c r="AY196" s="191" t="s">
        <v>164</v>
      </c>
    </row>
    <row r="197" spans="2:65" s="12" customFormat="1" ht="16.5" customHeight="1">
      <c r="B197" s="184"/>
      <c r="C197" s="185"/>
      <c r="D197" s="185"/>
      <c r="E197" s="186" t="s">
        <v>5</v>
      </c>
      <c r="F197" s="298" t="s">
        <v>550</v>
      </c>
      <c r="G197" s="299"/>
      <c r="H197" s="299"/>
      <c r="I197" s="299"/>
      <c r="J197" s="185"/>
      <c r="K197" s="187">
        <v>1.82</v>
      </c>
      <c r="L197" s="185"/>
      <c r="M197" s="185"/>
      <c r="N197" s="185"/>
      <c r="O197" s="185"/>
      <c r="P197" s="185"/>
      <c r="Q197" s="185"/>
      <c r="R197" s="188"/>
      <c r="T197" s="189"/>
      <c r="U197" s="185"/>
      <c r="V197" s="185"/>
      <c r="W197" s="185"/>
      <c r="X197" s="185"/>
      <c r="Y197" s="185"/>
      <c r="Z197" s="185"/>
      <c r="AA197" s="190"/>
      <c r="AT197" s="191" t="s">
        <v>172</v>
      </c>
      <c r="AU197" s="191" t="s">
        <v>86</v>
      </c>
      <c r="AV197" s="12" t="s">
        <v>86</v>
      </c>
      <c r="AW197" s="12" t="s">
        <v>31</v>
      </c>
      <c r="AX197" s="12" t="s">
        <v>74</v>
      </c>
      <c r="AY197" s="191" t="s">
        <v>164</v>
      </c>
    </row>
    <row r="198" spans="2:65" s="12" customFormat="1" ht="16.5" customHeight="1">
      <c r="B198" s="184"/>
      <c r="C198" s="185"/>
      <c r="D198" s="185"/>
      <c r="E198" s="186" t="s">
        <v>5</v>
      </c>
      <c r="F198" s="298" t="s">
        <v>551</v>
      </c>
      <c r="G198" s="299"/>
      <c r="H198" s="299"/>
      <c r="I198" s="299"/>
      <c r="J198" s="185"/>
      <c r="K198" s="187">
        <v>2.4849999999999999</v>
      </c>
      <c r="L198" s="185"/>
      <c r="M198" s="185"/>
      <c r="N198" s="185"/>
      <c r="O198" s="185"/>
      <c r="P198" s="185"/>
      <c r="Q198" s="185"/>
      <c r="R198" s="188"/>
      <c r="T198" s="189"/>
      <c r="U198" s="185"/>
      <c r="V198" s="185"/>
      <c r="W198" s="185"/>
      <c r="X198" s="185"/>
      <c r="Y198" s="185"/>
      <c r="Z198" s="185"/>
      <c r="AA198" s="190"/>
      <c r="AT198" s="191" t="s">
        <v>172</v>
      </c>
      <c r="AU198" s="191" t="s">
        <v>86</v>
      </c>
      <c r="AV198" s="12" t="s">
        <v>86</v>
      </c>
      <c r="AW198" s="12" t="s">
        <v>31</v>
      </c>
      <c r="AX198" s="12" t="s">
        <v>74</v>
      </c>
      <c r="AY198" s="191" t="s">
        <v>164</v>
      </c>
    </row>
    <row r="199" spans="2:65" s="12" customFormat="1" ht="16.5" customHeight="1">
      <c r="B199" s="184"/>
      <c r="C199" s="185"/>
      <c r="D199" s="185"/>
      <c r="E199" s="186" t="s">
        <v>5</v>
      </c>
      <c r="F199" s="298" t="s">
        <v>552</v>
      </c>
      <c r="G199" s="299"/>
      <c r="H199" s="299"/>
      <c r="I199" s="299"/>
      <c r="J199" s="185"/>
      <c r="K199" s="187">
        <v>0.63</v>
      </c>
      <c r="L199" s="185"/>
      <c r="M199" s="185"/>
      <c r="N199" s="185"/>
      <c r="O199" s="185"/>
      <c r="P199" s="185"/>
      <c r="Q199" s="185"/>
      <c r="R199" s="188"/>
      <c r="T199" s="189"/>
      <c r="U199" s="185"/>
      <c r="V199" s="185"/>
      <c r="W199" s="185"/>
      <c r="X199" s="185"/>
      <c r="Y199" s="185"/>
      <c r="Z199" s="185"/>
      <c r="AA199" s="190"/>
      <c r="AT199" s="191" t="s">
        <v>172</v>
      </c>
      <c r="AU199" s="191" t="s">
        <v>86</v>
      </c>
      <c r="AV199" s="12" t="s">
        <v>86</v>
      </c>
      <c r="AW199" s="12" t="s">
        <v>31</v>
      </c>
      <c r="AX199" s="12" t="s">
        <v>74</v>
      </c>
      <c r="AY199" s="191" t="s">
        <v>164</v>
      </c>
    </row>
    <row r="200" spans="2:65" s="12" customFormat="1" ht="16.5" customHeight="1">
      <c r="B200" s="184"/>
      <c r="C200" s="185"/>
      <c r="D200" s="185"/>
      <c r="E200" s="186" t="s">
        <v>5</v>
      </c>
      <c r="F200" s="298" t="s">
        <v>553</v>
      </c>
      <c r="G200" s="299"/>
      <c r="H200" s="299"/>
      <c r="I200" s="299"/>
      <c r="J200" s="185"/>
      <c r="K200" s="187">
        <v>1.96</v>
      </c>
      <c r="L200" s="185"/>
      <c r="M200" s="185"/>
      <c r="N200" s="185"/>
      <c r="O200" s="185"/>
      <c r="P200" s="185"/>
      <c r="Q200" s="185"/>
      <c r="R200" s="188"/>
      <c r="T200" s="189"/>
      <c r="U200" s="185"/>
      <c r="V200" s="185"/>
      <c r="W200" s="185"/>
      <c r="X200" s="185"/>
      <c r="Y200" s="185"/>
      <c r="Z200" s="185"/>
      <c r="AA200" s="190"/>
      <c r="AT200" s="191" t="s">
        <v>172</v>
      </c>
      <c r="AU200" s="191" t="s">
        <v>86</v>
      </c>
      <c r="AV200" s="12" t="s">
        <v>86</v>
      </c>
      <c r="AW200" s="12" t="s">
        <v>31</v>
      </c>
      <c r="AX200" s="12" t="s">
        <v>74</v>
      </c>
      <c r="AY200" s="191" t="s">
        <v>164</v>
      </c>
    </row>
    <row r="201" spans="2:65" s="14" customFormat="1" ht="16.5" customHeight="1">
      <c r="B201" s="200"/>
      <c r="C201" s="201"/>
      <c r="D201" s="201"/>
      <c r="E201" s="202" t="s">
        <v>5</v>
      </c>
      <c r="F201" s="304" t="s">
        <v>191</v>
      </c>
      <c r="G201" s="305"/>
      <c r="H201" s="305"/>
      <c r="I201" s="305"/>
      <c r="J201" s="201"/>
      <c r="K201" s="203">
        <v>14.327999999999999</v>
      </c>
      <c r="L201" s="201"/>
      <c r="M201" s="201"/>
      <c r="N201" s="201"/>
      <c r="O201" s="201"/>
      <c r="P201" s="201"/>
      <c r="Q201" s="201"/>
      <c r="R201" s="204"/>
      <c r="T201" s="205"/>
      <c r="U201" s="201"/>
      <c r="V201" s="201"/>
      <c r="W201" s="201"/>
      <c r="X201" s="201"/>
      <c r="Y201" s="201"/>
      <c r="Z201" s="201"/>
      <c r="AA201" s="206"/>
      <c r="AT201" s="207" t="s">
        <v>172</v>
      </c>
      <c r="AU201" s="207" t="s">
        <v>86</v>
      </c>
      <c r="AV201" s="14" t="s">
        <v>169</v>
      </c>
      <c r="AW201" s="14" t="s">
        <v>31</v>
      </c>
      <c r="AX201" s="14" t="s">
        <v>81</v>
      </c>
      <c r="AY201" s="207" t="s">
        <v>164</v>
      </c>
    </row>
    <row r="202" spans="2:65" s="1" customFormat="1" ht="38.25" customHeight="1">
      <c r="B202" s="141"/>
      <c r="C202" s="170" t="s">
        <v>459</v>
      </c>
      <c r="D202" s="170" t="s">
        <v>165</v>
      </c>
      <c r="E202" s="171" t="s">
        <v>644</v>
      </c>
      <c r="F202" s="289" t="s">
        <v>645</v>
      </c>
      <c r="G202" s="289"/>
      <c r="H202" s="289"/>
      <c r="I202" s="289"/>
      <c r="J202" s="172" t="s">
        <v>168</v>
      </c>
      <c r="K202" s="173">
        <v>14.327999999999999</v>
      </c>
      <c r="L202" s="290"/>
      <c r="M202" s="290"/>
      <c r="N202" s="291"/>
      <c r="O202" s="291"/>
      <c r="P202" s="291"/>
      <c r="Q202" s="291"/>
      <c r="R202" s="144"/>
      <c r="T202" s="174" t="s">
        <v>5</v>
      </c>
      <c r="U202" s="48" t="s">
        <v>41</v>
      </c>
      <c r="V202" s="40"/>
      <c r="W202" s="175">
        <f>V202*K202</f>
        <v>0</v>
      </c>
      <c r="X202" s="175">
        <v>4.6999999999999999E-4</v>
      </c>
      <c r="Y202" s="175">
        <f>X202*K202</f>
        <v>6.7341599999999995E-3</v>
      </c>
      <c r="Z202" s="175">
        <v>0</v>
      </c>
      <c r="AA202" s="176">
        <f>Z202*K202</f>
        <v>0</v>
      </c>
      <c r="AR202" s="23" t="s">
        <v>344</v>
      </c>
      <c r="AT202" s="23" t="s">
        <v>165</v>
      </c>
      <c r="AU202" s="23" t="s">
        <v>86</v>
      </c>
      <c r="AY202" s="23" t="s">
        <v>164</v>
      </c>
      <c r="BE202" s="118">
        <f>IF(U202="základná",N202,0)</f>
        <v>0</v>
      </c>
      <c r="BF202" s="118">
        <f>IF(U202="znížená",N202,0)</f>
        <v>0</v>
      </c>
      <c r="BG202" s="118">
        <f>IF(U202="zákl. prenesená",N202,0)</f>
        <v>0</v>
      </c>
      <c r="BH202" s="118">
        <f>IF(U202="zníž. prenesená",N202,0)</f>
        <v>0</v>
      </c>
      <c r="BI202" s="118">
        <f>IF(U202="nulová",N202,0)</f>
        <v>0</v>
      </c>
      <c r="BJ202" s="23" t="s">
        <v>86</v>
      </c>
      <c r="BK202" s="118">
        <f>ROUND(L202*K202,2)</f>
        <v>0</v>
      </c>
      <c r="BL202" s="23" t="s">
        <v>344</v>
      </c>
      <c r="BM202" s="23" t="s">
        <v>646</v>
      </c>
    </row>
    <row r="203" spans="2:65" s="11" customFormat="1" ht="16.5" customHeight="1">
      <c r="B203" s="177"/>
      <c r="C203" s="178"/>
      <c r="D203" s="178"/>
      <c r="E203" s="179" t="s">
        <v>5</v>
      </c>
      <c r="F203" s="292" t="s">
        <v>545</v>
      </c>
      <c r="G203" s="293"/>
      <c r="H203" s="293"/>
      <c r="I203" s="293"/>
      <c r="J203" s="178"/>
      <c r="K203" s="179" t="s">
        <v>5</v>
      </c>
      <c r="L203" s="178"/>
      <c r="M203" s="178"/>
      <c r="N203" s="178"/>
      <c r="O203" s="178"/>
      <c r="P203" s="178"/>
      <c r="Q203" s="178"/>
      <c r="R203" s="180"/>
      <c r="T203" s="181"/>
      <c r="U203" s="178"/>
      <c r="V203" s="178"/>
      <c r="W203" s="178"/>
      <c r="X203" s="178"/>
      <c r="Y203" s="178"/>
      <c r="Z203" s="178"/>
      <c r="AA203" s="182"/>
      <c r="AT203" s="183" t="s">
        <v>172</v>
      </c>
      <c r="AU203" s="183" t="s">
        <v>86</v>
      </c>
      <c r="AV203" s="11" t="s">
        <v>81</v>
      </c>
      <c r="AW203" s="11" t="s">
        <v>31</v>
      </c>
      <c r="AX203" s="11" t="s">
        <v>74</v>
      </c>
      <c r="AY203" s="183" t="s">
        <v>164</v>
      </c>
    </row>
    <row r="204" spans="2:65" s="12" customFormat="1" ht="16.5" customHeight="1">
      <c r="B204" s="184"/>
      <c r="C204" s="185"/>
      <c r="D204" s="185"/>
      <c r="E204" s="186" t="s">
        <v>5</v>
      </c>
      <c r="F204" s="298" t="s">
        <v>546</v>
      </c>
      <c r="G204" s="299"/>
      <c r="H204" s="299"/>
      <c r="I204" s="299"/>
      <c r="J204" s="185"/>
      <c r="K204" s="187">
        <v>1.17</v>
      </c>
      <c r="L204" s="185"/>
      <c r="M204" s="185"/>
      <c r="N204" s="185"/>
      <c r="O204" s="185"/>
      <c r="P204" s="185"/>
      <c r="Q204" s="185"/>
      <c r="R204" s="188"/>
      <c r="T204" s="189"/>
      <c r="U204" s="185"/>
      <c r="V204" s="185"/>
      <c r="W204" s="185"/>
      <c r="X204" s="185"/>
      <c r="Y204" s="185"/>
      <c r="Z204" s="185"/>
      <c r="AA204" s="190"/>
      <c r="AT204" s="191" t="s">
        <v>172</v>
      </c>
      <c r="AU204" s="191" t="s">
        <v>86</v>
      </c>
      <c r="AV204" s="12" t="s">
        <v>86</v>
      </c>
      <c r="AW204" s="12" t="s">
        <v>31</v>
      </c>
      <c r="AX204" s="12" t="s">
        <v>74</v>
      </c>
      <c r="AY204" s="191" t="s">
        <v>164</v>
      </c>
    </row>
    <row r="205" spans="2:65" s="12" customFormat="1" ht="16.5" customHeight="1">
      <c r="B205" s="184"/>
      <c r="C205" s="185"/>
      <c r="D205" s="185"/>
      <c r="E205" s="186" t="s">
        <v>5</v>
      </c>
      <c r="F205" s="298" t="s">
        <v>547</v>
      </c>
      <c r="G205" s="299"/>
      <c r="H205" s="299"/>
      <c r="I205" s="299"/>
      <c r="J205" s="185"/>
      <c r="K205" s="187">
        <v>2.0699999999999998</v>
      </c>
      <c r="L205" s="185"/>
      <c r="M205" s="185"/>
      <c r="N205" s="185"/>
      <c r="O205" s="185"/>
      <c r="P205" s="185"/>
      <c r="Q205" s="185"/>
      <c r="R205" s="188"/>
      <c r="T205" s="189"/>
      <c r="U205" s="185"/>
      <c r="V205" s="185"/>
      <c r="W205" s="185"/>
      <c r="X205" s="185"/>
      <c r="Y205" s="185"/>
      <c r="Z205" s="185"/>
      <c r="AA205" s="190"/>
      <c r="AT205" s="191" t="s">
        <v>172</v>
      </c>
      <c r="AU205" s="191" t="s">
        <v>86</v>
      </c>
      <c r="AV205" s="12" t="s">
        <v>86</v>
      </c>
      <c r="AW205" s="12" t="s">
        <v>31</v>
      </c>
      <c r="AX205" s="12" t="s">
        <v>74</v>
      </c>
      <c r="AY205" s="191" t="s">
        <v>164</v>
      </c>
    </row>
    <row r="206" spans="2:65" s="12" customFormat="1" ht="16.5" customHeight="1">
      <c r="B206" s="184"/>
      <c r="C206" s="185"/>
      <c r="D206" s="185"/>
      <c r="E206" s="186" t="s">
        <v>5</v>
      </c>
      <c r="F206" s="298" t="s">
        <v>548</v>
      </c>
      <c r="G206" s="299"/>
      <c r="H206" s="299"/>
      <c r="I206" s="299"/>
      <c r="J206" s="185"/>
      <c r="K206" s="187">
        <v>3.45</v>
      </c>
      <c r="L206" s="185"/>
      <c r="M206" s="185"/>
      <c r="N206" s="185"/>
      <c r="O206" s="185"/>
      <c r="P206" s="185"/>
      <c r="Q206" s="185"/>
      <c r="R206" s="188"/>
      <c r="T206" s="189"/>
      <c r="U206" s="185"/>
      <c r="V206" s="185"/>
      <c r="W206" s="185"/>
      <c r="X206" s="185"/>
      <c r="Y206" s="185"/>
      <c r="Z206" s="185"/>
      <c r="AA206" s="190"/>
      <c r="AT206" s="191" t="s">
        <v>172</v>
      </c>
      <c r="AU206" s="191" t="s">
        <v>86</v>
      </c>
      <c r="AV206" s="12" t="s">
        <v>86</v>
      </c>
      <c r="AW206" s="12" t="s">
        <v>31</v>
      </c>
      <c r="AX206" s="12" t="s">
        <v>74</v>
      </c>
      <c r="AY206" s="191" t="s">
        <v>164</v>
      </c>
    </row>
    <row r="207" spans="2:65" s="12" customFormat="1" ht="16.5" customHeight="1">
      <c r="B207" s="184"/>
      <c r="C207" s="185"/>
      <c r="D207" s="185"/>
      <c r="E207" s="186" t="s">
        <v>5</v>
      </c>
      <c r="F207" s="298" t="s">
        <v>549</v>
      </c>
      <c r="G207" s="299"/>
      <c r="H207" s="299"/>
      <c r="I207" s="299"/>
      <c r="J207" s="185"/>
      <c r="K207" s="187">
        <v>0.74299999999999999</v>
      </c>
      <c r="L207" s="185"/>
      <c r="M207" s="185"/>
      <c r="N207" s="185"/>
      <c r="O207" s="185"/>
      <c r="P207" s="185"/>
      <c r="Q207" s="185"/>
      <c r="R207" s="188"/>
      <c r="T207" s="189"/>
      <c r="U207" s="185"/>
      <c r="V207" s="185"/>
      <c r="W207" s="185"/>
      <c r="X207" s="185"/>
      <c r="Y207" s="185"/>
      <c r="Z207" s="185"/>
      <c r="AA207" s="190"/>
      <c r="AT207" s="191" t="s">
        <v>172</v>
      </c>
      <c r="AU207" s="191" t="s">
        <v>86</v>
      </c>
      <c r="AV207" s="12" t="s">
        <v>86</v>
      </c>
      <c r="AW207" s="12" t="s">
        <v>31</v>
      </c>
      <c r="AX207" s="12" t="s">
        <v>74</v>
      </c>
      <c r="AY207" s="191" t="s">
        <v>164</v>
      </c>
    </row>
    <row r="208" spans="2:65" s="12" customFormat="1" ht="16.5" customHeight="1">
      <c r="B208" s="184"/>
      <c r="C208" s="185"/>
      <c r="D208" s="185"/>
      <c r="E208" s="186" t="s">
        <v>5</v>
      </c>
      <c r="F208" s="298" t="s">
        <v>550</v>
      </c>
      <c r="G208" s="299"/>
      <c r="H208" s="299"/>
      <c r="I208" s="299"/>
      <c r="J208" s="185"/>
      <c r="K208" s="187">
        <v>1.82</v>
      </c>
      <c r="L208" s="185"/>
      <c r="M208" s="185"/>
      <c r="N208" s="185"/>
      <c r="O208" s="185"/>
      <c r="P208" s="185"/>
      <c r="Q208" s="185"/>
      <c r="R208" s="188"/>
      <c r="T208" s="189"/>
      <c r="U208" s="185"/>
      <c r="V208" s="185"/>
      <c r="W208" s="185"/>
      <c r="X208" s="185"/>
      <c r="Y208" s="185"/>
      <c r="Z208" s="185"/>
      <c r="AA208" s="190"/>
      <c r="AT208" s="191" t="s">
        <v>172</v>
      </c>
      <c r="AU208" s="191" t="s">
        <v>86</v>
      </c>
      <c r="AV208" s="12" t="s">
        <v>86</v>
      </c>
      <c r="AW208" s="12" t="s">
        <v>31</v>
      </c>
      <c r="AX208" s="12" t="s">
        <v>74</v>
      </c>
      <c r="AY208" s="191" t="s">
        <v>164</v>
      </c>
    </row>
    <row r="209" spans="2:63" s="12" customFormat="1" ht="16.5" customHeight="1">
      <c r="B209" s="184"/>
      <c r="C209" s="185"/>
      <c r="D209" s="185"/>
      <c r="E209" s="186" t="s">
        <v>5</v>
      </c>
      <c r="F209" s="298" t="s">
        <v>551</v>
      </c>
      <c r="G209" s="299"/>
      <c r="H209" s="299"/>
      <c r="I209" s="299"/>
      <c r="J209" s="185"/>
      <c r="K209" s="187">
        <v>2.4849999999999999</v>
      </c>
      <c r="L209" s="185"/>
      <c r="M209" s="185"/>
      <c r="N209" s="185"/>
      <c r="O209" s="185"/>
      <c r="P209" s="185"/>
      <c r="Q209" s="185"/>
      <c r="R209" s="188"/>
      <c r="T209" s="189"/>
      <c r="U209" s="185"/>
      <c r="V209" s="185"/>
      <c r="W209" s="185"/>
      <c r="X209" s="185"/>
      <c r="Y209" s="185"/>
      <c r="Z209" s="185"/>
      <c r="AA209" s="190"/>
      <c r="AT209" s="191" t="s">
        <v>172</v>
      </c>
      <c r="AU209" s="191" t="s">
        <v>86</v>
      </c>
      <c r="AV209" s="12" t="s">
        <v>86</v>
      </c>
      <c r="AW209" s="12" t="s">
        <v>31</v>
      </c>
      <c r="AX209" s="12" t="s">
        <v>74</v>
      </c>
      <c r="AY209" s="191" t="s">
        <v>164</v>
      </c>
    </row>
    <row r="210" spans="2:63" s="12" customFormat="1" ht="16.5" customHeight="1">
      <c r="B210" s="184"/>
      <c r="C210" s="185"/>
      <c r="D210" s="185"/>
      <c r="E210" s="186" t="s">
        <v>5</v>
      </c>
      <c r="F210" s="298" t="s">
        <v>552</v>
      </c>
      <c r="G210" s="299"/>
      <c r="H210" s="299"/>
      <c r="I210" s="299"/>
      <c r="J210" s="185"/>
      <c r="K210" s="187">
        <v>0.63</v>
      </c>
      <c r="L210" s="185"/>
      <c r="M210" s="185"/>
      <c r="N210" s="185"/>
      <c r="O210" s="185"/>
      <c r="P210" s="185"/>
      <c r="Q210" s="185"/>
      <c r="R210" s="188"/>
      <c r="T210" s="189"/>
      <c r="U210" s="185"/>
      <c r="V210" s="185"/>
      <c r="W210" s="185"/>
      <c r="X210" s="185"/>
      <c r="Y210" s="185"/>
      <c r="Z210" s="185"/>
      <c r="AA210" s="190"/>
      <c r="AT210" s="191" t="s">
        <v>172</v>
      </c>
      <c r="AU210" s="191" t="s">
        <v>86</v>
      </c>
      <c r="AV210" s="12" t="s">
        <v>86</v>
      </c>
      <c r="AW210" s="12" t="s">
        <v>31</v>
      </c>
      <c r="AX210" s="12" t="s">
        <v>74</v>
      </c>
      <c r="AY210" s="191" t="s">
        <v>164</v>
      </c>
    </row>
    <row r="211" spans="2:63" s="12" customFormat="1" ht="16.5" customHeight="1">
      <c r="B211" s="184"/>
      <c r="C211" s="185"/>
      <c r="D211" s="185"/>
      <c r="E211" s="186" t="s">
        <v>5</v>
      </c>
      <c r="F211" s="298" t="s">
        <v>553</v>
      </c>
      <c r="G211" s="299"/>
      <c r="H211" s="299"/>
      <c r="I211" s="299"/>
      <c r="J211" s="185"/>
      <c r="K211" s="187">
        <v>1.96</v>
      </c>
      <c r="L211" s="185"/>
      <c r="M211" s="185"/>
      <c r="N211" s="185"/>
      <c r="O211" s="185"/>
      <c r="P211" s="185"/>
      <c r="Q211" s="185"/>
      <c r="R211" s="188"/>
      <c r="T211" s="189"/>
      <c r="U211" s="185"/>
      <c r="V211" s="185"/>
      <c r="W211" s="185"/>
      <c r="X211" s="185"/>
      <c r="Y211" s="185"/>
      <c r="Z211" s="185"/>
      <c r="AA211" s="190"/>
      <c r="AT211" s="191" t="s">
        <v>172</v>
      </c>
      <c r="AU211" s="191" t="s">
        <v>86</v>
      </c>
      <c r="AV211" s="12" t="s">
        <v>86</v>
      </c>
      <c r="AW211" s="12" t="s">
        <v>31</v>
      </c>
      <c r="AX211" s="12" t="s">
        <v>74</v>
      </c>
      <c r="AY211" s="191" t="s">
        <v>164</v>
      </c>
    </row>
    <row r="212" spans="2:63" s="14" customFormat="1" ht="16.5" customHeight="1">
      <c r="B212" s="200"/>
      <c r="C212" s="201"/>
      <c r="D212" s="201"/>
      <c r="E212" s="202" t="s">
        <v>5</v>
      </c>
      <c r="F212" s="304" t="s">
        <v>191</v>
      </c>
      <c r="G212" s="305"/>
      <c r="H212" s="305"/>
      <c r="I212" s="305"/>
      <c r="J212" s="201"/>
      <c r="K212" s="203">
        <v>14.327999999999999</v>
      </c>
      <c r="L212" s="201"/>
      <c r="M212" s="201"/>
      <c r="N212" s="201"/>
      <c r="O212" s="201"/>
      <c r="P212" s="201"/>
      <c r="Q212" s="201"/>
      <c r="R212" s="204"/>
      <c r="T212" s="205"/>
      <c r="U212" s="201"/>
      <c r="V212" s="201"/>
      <c r="W212" s="201"/>
      <c r="X212" s="201"/>
      <c r="Y212" s="201"/>
      <c r="Z212" s="201"/>
      <c r="AA212" s="206"/>
      <c r="AT212" s="207" t="s">
        <v>172</v>
      </c>
      <c r="AU212" s="207" t="s">
        <v>86</v>
      </c>
      <c r="AV212" s="14" t="s">
        <v>169</v>
      </c>
      <c r="AW212" s="14" t="s">
        <v>31</v>
      </c>
      <c r="AX212" s="14" t="s">
        <v>81</v>
      </c>
      <c r="AY212" s="207" t="s">
        <v>164</v>
      </c>
    </row>
    <row r="213" spans="2:63" s="1" customFormat="1" ht="49.9" customHeight="1">
      <c r="B213" s="39"/>
      <c r="C213" s="40"/>
      <c r="D213" s="161" t="s">
        <v>444</v>
      </c>
      <c r="E213" s="40"/>
      <c r="F213" s="40"/>
      <c r="G213" s="40"/>
      <c r="H213" s="40"/>
      <c r="I213" s="40"/>
      <c r="J213" s="40"/>
      <c r="K213" s="40"/>
      <c r="L213" s="40"/>
      <c r="M213" s="40"/>
      <c r="N213" s="320"/>
      <c r="O213" s="321"/>
      <c r="P213" s="321"/>
      <c r="Q213" s="321"/>
      <c r="R213" s="41"/>
      <c r="T213" s="208"/>
      <c r="U213" s="40"/>
      <c r="V213" s="40"/>
      <c r="W213" s="40"/>
      <c r="X213" s="40"/>
      <c r="Y213" s="40"/>
      <c r="Z213" s="40"/>
      <c r="AA213" s="78"/>
      <c r="AT213" s="23" t="s">
        <v>73</v>
      </c>
      <c r="AU213" s="23" t="s">
        <v>74</v>
      </c>
      <c r="AY213" s="23" t="s">
        <v>445</v>
      </c>
      <c r="BK213" s="118">
        <f>SUM(BK214:BK218)</f>
        <v>0</v>
      </c>
    </row>
    <row r="214" spans="2:63" s="1" customFormat="1" ht="22.35" customHeight="1">
      <c r="B214" s="39"/>
      <c r="C214" s="209" t="s">
        <v>5</v>
      </c>
      <c r="D214" s="209" t="s">
        <v>165</v>
      </c>
      <c r="E214" s="210" t="s">
        <v>5</v>
      </c>
      <c r="F214" s="308" t="s">
        <v>5</v>
      </c>
      <c r="G214" s="308"/>
      <c r="H214" s="308"/>
      <c r="I214" s="308"/>
      <c r="J214" s="211" t="s">
        <v>5</v>
      </c>
      <c r="K214" s="212"/>
      <c r="L214" s="290"/>
      <c r="M214" s="309"/>
      <c r="N214" s="309"/>
      <c r="O214" s="309"/>
      <c r="P214" s="309"/>
      <c r="Q214" s="309"/>
      <c r="R214" s="41"/>
      <c r="T214" s="174" t="s">
        <v>5</v>
      </c>
      <c r="U214" s="213" t="s">
        <v>41</v>
      </c>
      <c r="V214" s="40"/>
      <c r="W214" s="40"/>
      <c r="X214" s="40"/>
      <c r="Y214" s="40"/>
      <c r="Z214" s="40"/>
      <c r="AA214" s="78"/>
      <c r="AT214" s="23" t="s">
        <v>445</v>
      </c>
      <c r="AU214" s="23" t="s">
        <v>81</v>
      </c>
      <c r="AY214" s="23" t="s">
        <v>445</v>
      </c>
      <c r="BE214" s="118">
        <f>IF(U214="základná",N214,0)</f>
        <v>0</v>
      </c>
      <c r="BF214" s="118">
        <f>IF(U214="znížená",N214,0)</f>
        <v>0</v>
      </c>
      <c r="BG214" s="118">
        <f>IF(U214="zákl. prenesená",N214,0)</f>
        <v>0</v>
      </c>
      <c r="BH214" s="118">
        <f>IF(U214="zníž. prenesená",N214,0)</f>
        <v>0</v>
      </c>
      <c r="BI214" s="118">
        <f>IF(U214="nulová",N214,0)</f>
        <v>0</v>
      </c>
      <c r="BJ214" s="23" t="s">
        <v>86</v>
      </c>
      <c r="BK214" s="118">
        <f>L214*K214</f>
        <v>0</v>
      </c>
    </row>
    <row r="215" spans="2:63" s="1" customFormat="1" ht="22.35" customHeight="1">
      <c r="B215" s="39"/>
      <c r="C215" s="209" t="s">
        <v>5</v>
      </c>
      <c r="D215" s="209" t="s">
        <v>165</v>
      </c>
      <c r="E215" s="210" t="s">
        <v>5</v>
      </c>
      <c r="F215" s="308" t="s">
        <v>5</v>
      </c>
      <c r="G215" s="308"/>
      <c r="H215" s="308"/>
      <c r="I215" s="308"/>
      <c r="J215" s="211" t="s">
        <v>5</v>
      </c>
      <c r="K215" s="212"/>
      <c r="L215" s="290"/>
      <c r="M215" s="309"/>
      <c r="N215" s="309"/>
      <c r="O215" s="309"/>
      <c r="P215" s="309"/>
      <c r="Q215" s="309"/>
      <c r="R215" s="41"/>
      <c r="T215" s="174" t="s">
        <v>5</v>
      </c>
      <c r="U215" s="213" t="s">
        <v>41</v>
      </c>
      <c r="V215" s="40"/>
      <c r="W215" s="40"/>
      <c r="X215" s="40"/>
      <c r="Y215" s="40"/>
      <c r="Z215" s="40"/>
      <c r="AA215" s="78"/>
      <c r="AT215" s="23" t="s">
        <v>445</v>
      </c>
      <c r="AU215" s="23" t="s">
        <v>81</v>
      </c>
      <c r="AY215" s="23" t="s">
        <v>445</v>
      </c>
      <c r="BE215" s="118">
        <f>IF(U215="základná",N215,0)</f>
        <v>0</v>
      </c>
      <c r="BF215" s="118">
        <f>IF(U215="znížená",N215,0)</f>
        <v>0</v>
      </c>
      <c r="BG215" s="118">
        <f>IF(U215="zákl. prenesená",N215,0)</f>
        <v>0</v>
      </c>
      <c r="BH215" s="118">
        <f>IF(U215="zníž. prenesená",N215,0)</f>
        <v>0</v>
      </c>
      <c r="BI215" s="118">
        <f>IF(U215="nulová",N215,0)</f>
        <v>0</v>
      </c>
      <c r="BJ215" s="23" t="s">
        <v>86</v>
      </c>
      <c r="BK215" s="118">
        <f>L215*K215</f>
        <v>0</v>
      </c>
    </row>
    <row r="216" spans="2:63" s="1" customFormat="1" ht="22.35" customHeight="1">
      <c r="B216" s="39"/>
      <c r="C216" s="209" t="s">
        <v>5</v>
      </c>
      <c r="D216" s="209" t="s">
        <v>165</v>
      </c>
      <c r="E216" s="210" t="s">
        <v>5</v>
      </c>
      <c r="F216" s="308" t="s">
        <v>5</v>
      </c>
      <c r="G216" s="308"/>
      <c r="H216" s="308"/>
      <c r="I216" s="308"/>
      <c r="J216" s="211" t="s">
        <v>5</v>
      </c>
      <c r="K216" s="212"/>
      <c r="L216" s="290"/>
      <c r="M216" s="309"/>
      <c r="N216" s="309"/>
      <c r="O216" s="309"/>
      <c r="P216" s="309"/>
      <c r="Q216" s="309"/>
      <c r="R216" s="41"/>
      <c r="T216" s="174" t="s">
        <v>5</v>
      </c>
      <c r="U216" s="213" t="s">
        <v>41</v>
      </c>
      <c r="V216" s="40"/>
      <c r="W216" s="40"/>
      <c r="X216" s="40"/>
      <c r="Y216" s="40"/>
      <c r="Z216" s="40"/>
      <c r="AA216" s="78"/>
      <c r="AT216" s="23" t="s">
        <v>445</v>
      </c>
      <c r="AU216" s="23" t="s">
        <v>81</v>
      </c>
      <c r="AY216" s="23" t="s">
        <v>445</v>
      </c>
      <c r="BE216" s="118">
        <f>IF(U216="základná",N216,0)</f>
        <v>0</v>
      </c>
      <c r="BF216" s="118">
        <f>IF(U216="znížená",N216,0)</f>
        <v>0</v>
      </c>
      <c r="BG216" s="118">
        <f>IF(U216="zákl. prenesená",N216,0)</f>
        <v>0</v>
      </c>
      <c r="BH216" s="118">
        <f>IF(U216="zníž. prenesená",N216,0)</f>
        <v>0</v>
      </c>
      <c r="BI216" s="118">
        <f>IF(U216="nulová",N216,0)</f>
        <v>0</v>
      </c>
      <c r="BJ216" s="23" t="s">
        <v>86</v>
      </c>
      <c r="BK216" s="118">
        <f>L216*K216</f>
        <v>0</v>
      </c>
    </row>
    <row r="217" spans="2:63" s="1" customFormat="1" ht="22.35" customHeight="1">
      <c r="B217" s="39"/>
      <c r="C217" s="209" t="s">
        <v>5</v>
      </c>
      <c r="D217" s="209" t="s">
        <v>165</v>
      </c>
      <c r="E217" s="210" t="s">
        <v>5</v>
      </c>
      <c r="F217" s="308" t="s">
        <v>5</v>
      </c>
      <c r="G217" s="308"/>
      <c r="H217" s="308"/>
      <c r="I217" s="308"/>
      <c r="J217" s="211" t="s">
        <v>5</v>
      </c>
      <c r="K217" s="212"/>
      <c r="L217" s="290"/>
      <c r="M217" s="309"/>
      <c r="N217" s="309"/>
      <c r="O217" s="309"/>
      <c r="P217" s="309"/>
      <c r="Q217" s="309"/>
      <c r="R217" s="41"/>
      <c r="T217" s="174" t="s">
        <v>5</v>
      </c>
      <c r="U217" s="213" t="s">
        <v>41</v>
      </c>
      <c r="V217" s="40"/>
      <c r="W217" s="40"/>
      <c r="X217" s="40"/>
      <c r="Y217" s="40"/>
      <c r="Z217" s="40"/>
      <c r="AA217" s="78"/>
      <c r="AT217" s="23" t="s">
        <v>445</v>
      </c>
      <c r="AU217" s="23" t="s">
        <v>81</v>
      </c>
      <c r="AY217" s="23" t="s">
        <v>445</v>
      </c>
      <c r="BE217" s="118">
        <f>IF(U217="základná",N217,0)</f>
        <v>0</v>
      </c>
      <c r="BF217" s="118">
        <f>IF(U217="znížená",N217,0)</f>
        <v>0</v>
      </c>
      <c r="BG217" s="118">
        <f>IF(U217="zákl. prenesená",N217,0)</f>
        <v>0</v>
      </c>
      <c r="BH217" s="118">
        <f>IF(U217="zníž. prenesená",N217,0)</f>
        <v>0</v>
      </c>
      <c r="BI217" s="118">
        <f>IF(U217="nulová",N217,0)</f>
        <v>0</v>
      </c>
      <c r="BJ217" s="23" t="s">
        <v>86</v>
      </c>
      <c r="BK217" s="118">
        <f>L217*K217</f>
        <v>0</v>
      </c>
    </row>
    <row r="218" spans="2:63" s="1" customFormat="1" ht="22.35" customHeight="1">
      <c r="B218" s="39"/>
      <c r="C218" s="209" t="s">
        <v>5</v>
      </c>
      <c r="D218" s="209" t="s">
        <v>165</v>
      </c>
      <c r="E218" s="210" t="s">
        <v>5</v>
      </c>
      <c r="F218" s="308" t="s">
        <v>5</v>
      </c>
      <c r="G218" s="308"/>
      <c r="H218" s="308"/>
      <c r="I218" s="308"/>
      <c r="J218" s="211" t="s">
        <v>5</v>
      </c>
      <c r="K218" s="212"/>
      <c r="L218" s="290"/>
      <c r="M218" s="309"/>
      <c r="N218" s="309"/>
      <c r="O218" s="309"/>
      <c r="P218" s="309"/>
      <c r="Q218" s="309"/>
      <c r="R218" s="41"/>
      <c r="T218" s="174" t="s">
        <v>5</v>
      </c>
      <c r="U218" s="213" t="s">
        <v>41</v>
      </c>
      <c r="V218" s="60"/>
      <c r="W218" s="60"/>
      <c r="X218" s="60"/>
      <c r="Y218" s="60"/>
      <c r="Z218" s="60"/>
      <c r="AA218" s="62"/>
      <c r="AT218" s="23" t="s">
        <v>445</v>
      </c>
      <c r="AU218" s="23" t="s">
        <v>81</v>
      </c>
      <c r="AY218" s="23" t="s">
        <v>445</v>
      </c>
      <c r="BE218" s="118">
        <f>IF(U218="základná",N218,0)</f>
        <v>0</v>
      </c>
      <c r="BF218" s="118">
        <f>IF(U218="znížená",N218,0)</f>
        <v>0</v>
      </c>
      <c r="BG218" s="118">
        <f>IF(U218="zákl. prenesená",N218,0)</f>
        <v>0</v>
      </c>
      <c r="BH218" s="118">
        <f>IF(U218="zníž. prenesená",N218,0)</f>
        <v>0</v>
      </c>
      <c r="BI218" s="118">
        <f>IF(U218="nulová",N218,0)</f>
        <v>0</v>
      </c>
      <c r="BJ218" s="23" t="s">
        <v>86</v>
      </c>
      <c r="BK218" s="118">
        <f>L218*K218</f>
        <v>0</v>
      </c>
    </row>
    <row r="219" spans="2:63" s="1" customFormat="1" ht="6.95" customHeight="1">
      <c r="B219" s="63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5"/>
    </row>
  </sheetData>
  <mergeCells count="237">
    <mergeCell ref="H1:K1"/>
    <mergeCell ref="S2:AC2"/>
    <mergeCell ref="F217:I217"/>
    <mergeCell ref="L217:M217"/>
    <mergeCell ref="N217:Q217"/>
    <mergeCell ref="F218:I218"/>
    <mergeCell ref="L218:M218"/>
    <mergeCell ref="N218:Q218"/>
    <mergeCell ref="N126:Q126"/>
    <mergeCell ref="N127:Q127"/>
    <mergeCell ref="N128:Q128"/>
    <mergeCell ref="N155:Q155"/>
    <mergeCell ref="N166:Q166"/>
    <mergeCell ref="N168:Q168"/>
    <mergeCell ref="N169:Q169"/>
    <mergeCell ref="N176:Q176"/>
    <mergeCell ref="N190:Q190"/>
    <mergeCell ref="N213:Q213"/>
    <mergeCell ref="F211:I211"/>
    <mergeCell ref="F212:I212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N202:Q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L202:M202"/>
    <mergeCell ref="F189:I189"/>
    <mergeCell ref="L189:M189"/>
    <mergeCell ref="N189:Q189"/>
    <mergeCell ref="F191:I191"/>
    <mergeCell ref="L191:M191"/>
    <mergeCell ref="N191:Q191"/>
    <mergeCell ref="F192:I192"/>
    <mergeCell ref="F193:I193"/>
    <mergeCell ref="F194:I19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8:I178"/>
    <mergeCell ref="F179:I179"/>
    <mergeCell ref="F180:I180"/>
    <mergeCell ref="F181:I181"/>
    <mergeCell ref="L181:M181"/>
    <mergeCell ref="N181:Q181"/>
    <mergeCell ref="F182:I182"/>
    <mergeCell ref="L182:M182"/>
    <mergeCell ref="N182:Q182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67:I167"/>
    <mergeCell ref="L167:M167"/>
    <mergeCell ref="N167:Q167"/>
    <mergeCell ref="F170:I170"/>
    <mergeCell ref="L170:M170"/>
    <mergeCell ref="N170:Q170"/>
    <mergeCell ref="F171:I171"/>
    <mergeCell ref="F172:I172"/>
    <mergeCell ref="F173:I173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L151:M151"/>
    <mergeCell ref="N151:Q151"/>
    <mergeCell ref="F152:I152"/>
    <mergeCell ref="F153:I153"/>
    <mergeCell ref="F154:I154"/>
    <mergeCell ref="L154:M154"/>
    <mergeCell ref="N154:Q154"/>
    <mergeCell ref="F156:I156"/>
    <mergeCell ref="L156:M156"/>
    <mergeCell ref="N156:Q156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36:I136"/>
    <mergeCell ref="F137:I137"/>
    <mergeCell ref="F138:I138"/>
    <mergeCell ref="F139:I139"/>
    <mergeCell ref="F140:I140"/>
    <mergeCell ref="L140:M140"/>
    <mergeCell ref="N140:Q140"/>
    <mergeCell ref="F141:I141"/>
    <mergeCell ref="F142:I142"/>
    <mergeCell ref="F129:I129"/>
    <mergeCell ref="L129:M129"/>
    <mergeCell ref="N129:Q129"/>
    <mergeCell ref="F130:I130"/>
    <mergeCell ref="F131:I131"/>
    <mergeCell ref="F132:I132"/>
    <mergeCell ref="F133:I133"/>
    <mergeCell ref="F134:I134"/>
    <mergeCell ref="F135:I135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214:D219" xr:uid="{00000000-0002-0000-0300-000000000000}">
      <formula1>"K, M"</formula1>
    </dataValidation>
    <dataValidation type="list" allowBlank="1" showInputMessage="1" showErrorMessage="1" error="Povolené sú hodnoty základná, znížená, nulová." sqref="U214:U219" xr:uid="{00000000-0002-0000-0300-000001000000}">
      <formula1>"základná, znížená, nulová"</formula1>
    </dataValidation>
  </dataValidations>
  <hyperlinks>
    <hyperlink ref="F1:G1" location="C2" display="1) Krycí list rozpočtu" xr:uid="{00000000-0004-0000-0300-000000000000}"/>
    <hyperlink ref="H1:K1" location="C87" display="2) Rekapitulácia rozpočtu" xr:uid="{00000000-0004-0000-0300-000001000000}"/>
    <hyperlink ref="L1" location="C125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619"/>
  <sheetViews>
    <sheetView showGridLines="0" workbookViewId="0">
      <pane ySplit="1" topLeftCell="A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119</v>
      </c>
      <c r="G1" s="18"/>
      <c r="H1" s="312" t="s">
        <v>120</v>
      </c>
      <c r="I1" s="312"/>
      <c r="J1" s="312"/>
      <c r="K1" s="312"/>
      <c r="L1" s="18" t="s">
        <v>121</v>
      </c>
      <c r="M1" s="16"/>
      <c r="N1" s="16"/>
      <c r="O1" s="17" t="s">
        <v>122</v>
      </c>
      <c r="P1" s="16"/>
      <c r="Q1" s="16"/>
      <c r="R1" s="16"/>
      <c r="S1" s="18" t="s">
        <v>123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S2" s="263" t="s">
        <v>8</v>
      </c>
      <c r="T2" s="264"/>
      <c r="U2" s="264"/>
      <c r="V2" s="264"/>
      <c r="W2" s="264"/>
      <c r="X2" s="264"/>
      <c r="Y2" s="264"/>
      <c r="Z2" s="264"/>
      <c r="AA2" s="264"/>
      <c r="AB2" s="264"/>
      <c r="AC2" s="264"/>
      <c r="AT2" s="23" t="s">
        <v>96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21" t="s">
        <v>124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16</v>
      </c>
      <c r="E6" s="30"/>
      <c r="F6" s="267" t="str">
        <f>'Rekapitulácia stavby'!K6</f>
        <v>Stará Ľubovňa OÚ, Rekonštrukcia a modernizácia objektu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30"/>
      <c r="R6" s="28"/>
    </row>
    <row r="7" spans="1:66" ht="25.35" customHeight="1">
      <c r="B7" s="27"/>
      <c r="C7" s="30"/>
      <c r="D7" s="34" t="s">
        <v>125</v>
      </c>
      <c r="E7" s="30"/>
      <c r="F7" s="267" t="s">
        <v>126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0"/>
      <c r="R7" s="28"/>
    </row>
    <row r="8" spans="1:66" s="1" customFormat="1" ht="32.85" customHeight="1">
      <c r="B8" s="39"/>
      <c r="C8" s="40"/>
      <c r="D8" s="33" t="s">
        <v>127</v>
      </c>
      <c r="E8" s="40"/>
      <c r="F8" s="227" t="s">
        <v>647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40"/>
      <c r="R8" s="41"/>
    </row>
    <row r="9" spans="1:66" s="1" customFormat="1" ht="14.45" customHeight="1">
      <c r="B9" s="39"/>
      <c r="C9" s="40"/>
      <c r="D9" s="34" t="s">
        <v>18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19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20</v>
      </c>
      <c r="E10" s="40"/>
      <c r="F10" s="32" t="s">
        <v>21</v>
      </c>
      <c r="G10" s="40"/>
      <c r="H10" s="40"/>
      <c r="I10" s="40"/>
      <c r="J10" s="40"/>
      <c r="K10" s="40"/>
      <c r="L10" s="40"/>
      <c r="M10" s="34" t="s">
        <v>22</v>
      </c>
      <c r="N10" s="40"/>
      <c r="O10" s="270"/>
      <c r="P10" s="27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25" t="s">
        <v>5</v>
      </c>
      <c r="P12" s="225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25" t="s">
        <v>5</v>
      </c>
      <c r="P13" s="225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72" t="s">
        <v>5</v>
      </c>
      <c r="P15" s="225"/>
      <c r="Q15" s="40"/>
      <c r="R15" s="41"/>
    </row>
    <row r="16" spans="1:66" s="1" customFormat="1" ht="18" customHeight="1">
      <c r="B16" s="39"/>
      <c r="C16" s="40"/>
      <c r="D16" s="40"/>
      <c r="E16" s="272" t="s">
        <v>129</v>
      </c>
      <c r="F16" s="273"/>
      <c r="G16" s="273"/>
      <c r="H16" s="273"/>
      <c r="I16" s="273"/>
      <c r="J16" s="273"/>
      <c r="K16" s="273"/>
      <c r="L16" s="273"/>
      <c r="M16" s="34" t="s">
        <v>26</v>
      </c>
      <c r="N16" s="40"/>
      <c r="O16" s="272" t="s">
        <v>5</v>
      </c>
      <c r="P16" s="225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25" t="s">
        <v>5</v>
      </c>
      <c r="P18" s="225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25" t="s">
        <v>5</v>
      </c>
      <c r="P19" s="225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32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25" t="str">
        <f>IF('Rekapitulácia stavby'!AN19="","",'Rekapitulácia stavby'!AN19)</f>
        <v/>
      </c>
      <c r="P21" s="225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25" t="str">
        <f>IF('Rekapitulácia stavby'!AN20="","",'Rekapitulácia stavby'!AN20)</f>
        <v/>
      </c>
      <c r="P22" s="225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30" t="s">
        <v>5</v>
      </c>
      <c r="F25" s="230"/>
      <c r="G25" s="230"/>
      <c r="H25" s="230"/>
      <c r="I25" s="230"/>
      <c r="J25" s="230"/>
      <c r="K25" s="230"/>
      <c r="L25" s="23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130</v>
      </c>
      <c r="E28" s="40"/>
      <c r="F28" s="40"/>
      <c r="G28" s="40"/>
      <c r="H28" s="40"/>
      <c r="I28" s="40"/>
      <c r="J28" s="40"/>
      <c r="K28" s="40"/>
      <c r="L28" s="40"/>
      <c r="M28" s="231"/>
      <c r="N28" s="231"/>
      <c r="O28" s="231"/>
      <c r="P28" s="231"/>
      <c r="Q28" s="40"/>
      <c r="R28" s="41"/>
    </row>
    <row r="29" spans="2:18" s="1" customFormat="1" ht="14.45" customHeight="1">
      <c r="B29" s="39"/>
      <c r="C29" s="40"/>
      <c r="D29" s="38" t="s">
        <v>112</v>
      </c>
      <c r="E29" s="40"/>
      <c r="F29" s="40"/>
      <c r="G29" s="40"/>
      <c r="H29" s="40"/>
      <c r="I29" s="40"/>
      <c r="J29" s="40"/>
      <c r="K29" s="40"/>
      <c r="L29" s="40"/>
      <c r="M29" s="231"/>
      <c r="N29" s="231"/>
      <c r="O29" s="231"/>
      <c r="P29" s="23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37</v>
      </c>
      <c r="E31" s="40"/>
      <c r="F31" s="40"/>
      <c r="G31" s="40"/>
      <c r="H31" s="40"/>
      <c r="I31" s="40"/>
      <c r="J31" s="40"/>
      <c r="K31" s="40"/>
      <c r="L31" s="40"/>
      <c r="M31" s="274"/>
      <c r="N31" s="269"/>
      <c r="O31" s="269"/>
      <c r="P31" s="26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8" t="s">
        <v>40</v>
      </c>
      <c r="H33" s="275">
        <f>ROUND((((SUM(BE112:BE119)+SUM(BE138:BE612))+SUM(BE614:BE618))),2)</f>
        <v>0</v>
      </c>
      <c r="I33" s="269"/>
      <c r="J33" s="269"/>
      <c r="K33" s="40"/>
      <c r="L33" s="40"/>
      <c r="M33" s="275"/>
      <c r="N33" s="269"/>
      <c r="O33" s="269"/>
      <c r="P33" s="26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8" t="s">
        <v>40</v>
      </c>
      <c r="H34" s="275">
        <f>ROUND((((SUM(BF112:BF119)+SUM(BF138:BF612))+SUM(BF614:BF618))),2)</f>
        <v>0</v>
      </c>
      <c r="I34" s="269"/>
      <c r="J34" s="269"/>
      <c r="K34" s="40"/>
      <c r="L34" s="40"/>
      <c r="M34" s="275"/>
      <c r="N34" s="269"/>
      <c r="O34" s="269"/>
      <c r="P34" s="26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8" t="s">
        <v>40</v>
      </c>
      <c r="H35" s="275">
        <f>ROUND((((SUM(BG112:BG119)+SUM(BG138:BG612))+SUM(BG614:BG618))),2)</f>
        <v>0</v>
      </c>
      <c r="I35" s="269"/>
      <c r="J35" s="269"/>
      <c r="K35" s="40"/>
      <c r="L35" s="40"/>
      <c r="M35" s="275"/>
      <c r="N35" s="269"/>
      <c r="O35" s="269"/>
      <c r="P35" s="26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8" t="s">
        <v>40</v>
      </c>
      <c r="H36" s="275">
        <f>ROUND((((SUM(BH112:BH119)+SUM(BH138:BH612))+SUM(BH614:BH618))),2)</f>
        <v>0</v>
      </c>
      <c r="I36" s="269"/>
      <c r="J36" s="269"/>
      <c r="K36" s="40"/>
      <c r="L36" s="40"/>
      <c r="M36" s="275"/>
      <c r="N36" s="269"/>
      <c r="O36" s="269"/>
      <c r="P36" s="26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8" t="s">
        <v>40</v>
      </c>
      <c r="H37" s="275">
        <f>ROUND((((SUM(BI112:BI119)+SUM(BI138:BI612))+SUM(BI614:BI618))),2)</f>
        <v>0</v>
      </c>
      <c r="I37" s="269"/>
      <c r="J37" s="269"/>
      <c r="K37" s="40"/>
      <c r="L37" s="40"/>
      <c r="M37" s="275"/>
      <c r="N37" s="269"/>
      <c r="O37" s="269"/>
      <c r="P37" s="26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4"/>
      <c r="D39" s="129" t="s">
        <v>45</v>
      </c>
      <c r="E39" s="79"/>
      <c r="F39" s="79"/>
      <c r="G39" s="130" t="s">
        <v>46</v>
      </c>
      <c r="H39" s="131" t="s">
        <v>47</v>
      </c>
      <c r="I39" s="79"/>
      <c r="J39" s="79"/>
      <c r="K39" s="79"/>
      <c r="L39" s="276"/>
      <c r="M39" s="276"/>
      <c r="N39" s="276"/>
      <c r="O39" s="276"/>
      <c r="P39" s="277"/>
      <c r="Q39" s="124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1" t="s">
        <v>131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16</v>
      </c>
      <c r="D78" s="40"/>
      <c r="E78" s="40"/>
      <c r="F78" s="267" t="str">
        <f>F6</f>
        <v>Stará Ľubovňa OÚ, Rekonštrukcia a modernizácia objektu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40"/>
      <c r="R78" s="41"/>
    </row>
    <row r="79" spans="2:18" ht="30" customHeight="1">
      <c r="B79" s="27"/>
      <c r="C79" s="34" t="s">
        <v>125</v>
      </c>
      <c r="D79" s="30"/>
      <c r="E79" s="30"/>
      <c r="F79" s="267" t="s">
        <v>126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0"/>
      <c r="R79" s="28"/>
    </row>
    <row r="80" spans="2:18" s="1" customFormat="1" ht="36.950000000000003" customHeight="1">
      <c r="B80" s="39"/>
      <c r="C80" s="73" t="s">
        <v>127</v>
      </c>
      <c r="D80" s="40"/>
      <c r="E80" s="40"/>
      <c r="F80" s="241" t="str">
        <f>F8</f>
        <v>04 - Ostatné</v>
      </c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20</v>
      </c>
      <c r="D82" s="40"/>
      <c r="E82" s="40"/>
      <c r="F82" s="32" t="str">
        <f>F10</f>
        <v>Stará Ľubovňa</v>
      </c>
      <c r="G82" s="40"/>
      <c r="H82" s="40"/>
      <c r="I82" s="40"/>
      <c r="J82" s="40"/>
      <c r="K82" s="34" t="s">
        <v>22</v>
      </c>
      <c r="L82" s="40"/>
      <c r="M82" s="271" t="str">
        <f>IF(O10="","",O10)</f>
        <v/>
      </c>
      <c r="N82" s="271"/>
      <c r="O82" s="271"/>
      <c r="P82" s="271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23</v>
      </c>
      <c r="D84" s="40"/>
      <c r="E84" s="40"/>
      <c r="F84" s="32" t="str">
        <f>E13</f>
        <v>Ministerstvo vnútra Slovenskej republiky</v>
      </c>
      <c r="G84" s="40"/>
      <c r="H84" s="40"/>
      <c r="I84" s="40"/>
      <c r="J84" s="40"/>
      <c r="K84" s="34" t="s">
        <v>29</v>
      </c>
      <c r="L84" s="40"/>
      <c r="M84" s="225" t="str">
        <f>E19</f>
        <v>KApAR, s.r.o., Prešov</v>
      </c>
      <c r="N84" s="225"/>
      <c r="O84" s="225"/>
      <c r="P84" s="225"/>
      <c r="Q84" s="225"/>
      <c r="R84" s="41"/>
    </row>
    <row r="85" spans="2:47" s="1" customFormat="1" ht="14.45" customHeight="1">
      <c r="B85" s="39"/>
      <c r="C85" s="34" t="s">
        <v>27</v>
      </c>
      <c r="D85" s="40"/>
      <c r="E85" s="40"/>
      <c r="F85" s="32" t="str">
        <f>IF(E16="","",E16)</f>
        <v>Výber</v>
      </c>
      <c r="G85" s="40"/>
      <c r="H85" s="40"/>
      <c r="I85" s="40"/>
      <c r="J85" s="40"/>
      <c r="K85" s="34" t="s">
        <v>32</v>
      </c>
      <c r="L85" s="40"/>
      <c r="M85" s="225" t="str">
        <f>E22</f>
        <v xml:space="preserve"> </v>
      </c>
      <c r="N85" s="225"/>
      <c r="O85" s="225"/>
      <c r="P85" s="225"/>
      <c r="Q85" s="225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78" t="s">
        <v>132</v>
      </c>
      <c r="D87" s="279"/>
      <c r="E87" s="279"/>
      <c r="F87" s="279"/>
      <c r="G87" s="279"/>
      <c r="H87" s="124"/>
      <c r="I87" s="124"/>
      <c r="J87" s="124"/>
      <c r="K87" s="124"/>
      <c r="L87" s="124"/>
      <c r="M87" s="124"/>
      <c r="N87" s="278" t="s">
        <v>133</v>
      </c>
      <c r="O87" s="279"/>
      <c r="P87" s="279"/>
      <c r="Q87" s="279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134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7"/>
      <c r="O89" s="280"/>
      <c r="P89" s="280"/>
      <c r="Q89" s="280"/>
      <c r="R89" s="41"/>
      <c r="AU89" s="23" t="s">
        <v>135</v>
      </c>
    </row>
    <row r="90" spans="2:47" s="7" customFormat="1" ht="24.95" customHeight="1">
      <c r="B90" s="133"/>
      <c r="C90" s="134"/>
      <c r="D90" s="135" t="s">
        <v>648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1"/>
      <c r="O90" s="282"/>
      <c r="P90" s="282"/>
      <c r="Q90" s="282"/>
      <c r="R90" s="136"/>
    </row>
    <row r="91" spans="2:47" s="8" customFormat="1" ht="19.899999999999999" customHeight="1">
      <c r="B91" s="137"/>
      <c r="C91" s="103"/>
      <c r="D91" s="114" t="s">
        <v>649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58"/>
      <c r="O91" s="259"/>
      <c r="P91" s="259"/>
      <c r="Q91" s="259"/>
      <c r="R91" s="138"/>
    </row>
    <row r="92" spans="2:47" s="8" customFormat="1" ht="19.899999999999999" customHeight="1">
      <c r="B92" s="137"/>
      <c r="C92" s="103"/>
      <c r="D92" s="114" t="s">
        <v>650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58"/>
      <c r="O92" s="259"/>
      <c r="P92" s="259"/>
      <c r="Q92" s="259"/>
      <c r="R92" s="138"/>
    </row>
    <row r="93" spans="2:47" s="8" customFormat="1" ht="19.899999999999999" customHeight="1">
      <c r="B93" s="137"/>
      <c r="C93" s="103"/>
      <c r="D93" s="114" t="s">
        <v>651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58"/>
      <c r="O93" s="259"/>
      <c r="P93" s="259"/>
      <c r="Q93" s="259"/>
      <c r="R93" s="138"/>
    </row>
    <row r="94" spans="2:47" s="8" customFormat="1" ht="19.899999999999999" customHeight="1">
      <c r="B94" s="137"/>
      <c r="C94" s="103"/>
      <c r="D94" s="114" t="s">
        <v>137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58"/>
      <c r="O94" s="259"/>
      <c r="P94" s="259"/>
      <c r="Q94" s="259"/>
      <c r="R94" s="138"/>
    </row>
    <row r="95" spans="2:47" s="8" customFormat="1" ht="19.899999999999999" customHeight="1">
      <c r="B95" s="137"/>
      <c r="C95" s="103"/>
      <c r="D95" s="114" t="s">
        <v>138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58"/>
      <c r="O95" s="259"/>
      <c r="P95" s="259"/>
      <c r="Q95" s="259"/>
      <c r="R95" s="138"/>
    </row>
    <row r="96" spans="2:47" s="8" customFormat="1" ht="19.899999999999999" customHeight="1">
      <c r="B96" s="137"/>
      <c r="C96" s="103"/>
      <c r="D96" s="114" t="s">
        <v>139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58"/>
      <c r="O96" s="259"/>
      <c r="P96" s="259"/>
      <c r="Q96" s="259"/>
      <c r="R96" s="138"/>
    </row>
    <row r="97" spans="2:21" s="7" customFormat="1" ht="24.95" customHeight="1">
      <c r="B97" s="133"/>
      <c r="C97" s="134"/>
      <c r="D97" s="135" t="s">
        <v>538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81"/>
      <c r="O97" s="282"/>
      <c r="P97" s="282"/>
      <c r="Q97" s="282"/>
      <c r="R97" s="136"/>
    </row>
    <row r="98" spans="2:21" s="8" customFormat="1" ht="19.899999999999999" customHeight="1">
      <c r="B98" s="137"/>
      <c r="C98" s="103"/>
      <c r="D98" s="114" t="s">
        <v>448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58"/>
      <c r="O98" s="259"/>
      <c r="P98" s="259"/>
      <c r="Q98" s="259"/>
      <c r="R98" s="138"/>
    </row>
    <row r="99" spans="2:21" s="8" customFormat="1" ht="19.899999999999999" customHeight="1">
      <c r="B99" s="137"/>
      <c r="C99" s="103"/>
      <c r="D99" s="114" t="s">
        <v>652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58"/>
      <c r="O99" s="259"/>
      <c r="P99" s="259"/>
      <c r="Q99" s="259"/>
      <c r="R99" s="138"/>
    </row>
    <row r="100" spans="2:21" s="8" customFormat="1" ht="19.899999999999999" customHeight="1">
      <c r="B100" s="137"/>
      <c r="C100" s="103"/>
      <c r="D100" s="114" t="s">
        <v>653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58"/>
      <c r="O100" s="259"/>
      <c r="P100" s="259"/>
      <c r="Q100" s="259"/>
      <c r="R100" s="138"/>
    </row>
    <row r="101" spans="2:21" s="8" customFormat="1" ht="19.899999999999999" customHeight="1">
      <c r="B101" s="137"/>
      <c r="C101" s="103"/>
      <c r="D101" s="114" t="s">
        <v>654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58"/>
      <c r="O101" s="259"/>
      <c r="P101" s="259"/>
      <c r="Q101" s="259"/>
      <c r="R101" s="138"/>
    </row>
    <row r="102" spans="2:21" s="8" customFormat="1" ht="19.899999999999999" customHeight="1">
      <c r="B102" s="137"/>
      <c r="C102" s="103"/>
      <c r="D102" s="114" t="s">
        <v>655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58"/>
      <c r="O102" s="259"/>
      <c r="P102" s="259"/>
      <c r="Q102" s="259"/>
      <c r="R102" s="138"/>
    </row>
    <row r="103" spans="2:21" s="8" customFormat="1" ht="19.899999999999999" customHeight="1">
      <c r="B103" s="137"/>
      <c r="C103" s="103"/>
      <c r="D103" s="114" t="s">
        <v>656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58"/>
      <c r="O103" s="259"/>
      <c r="P103" s="259"/>
      <c r="Q103" s="259"/>
      <c r="R103" s="138"/>
    </row>
    <row r="104" spans="2:21" s="8" customFormat="1" ht="19.899999999999999" customHeight="1">
      <c r="B104" s="137"/>
      <c r="C104" s="103"/>
      <c r="D104" s="114" t="s">
        <v>539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58"/>
      <c r="O104" s="259"/>
      <c r="P104" s="259"/>
      <c r="Q104" s="259"/>
      <c r="R104" s="138"/>
    </row>
    <row r="105" spans="2:21" s="8" customFormat="1" ht="19.899999999999999" customHeight="1">
      <c r="B105" s="137"/>
      <c r="C105" s="103"/>
      <c r="D105" s="114" t="s">
        <v>540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258"/>
      <c r="O105" s="259"/>
      <c r="P105" s="259"/>
      <c r="Q105" s="259"/>
      <c r="R105" s="138"/>
    </row>
    <row r="106" spans="2:21" s="8" customFormat="1" ht="19.899999999999999" customHeight="1">
      <c r="B106" s="137"/>
      <c r="C106" s="103"/>
      <c r="D106" s="114" t="s">
        <v>657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58"/>
      <c r="O106" s="259"/>
      <c r="P106" s="259"/>
      <c r="Q106" s="259"/>
      <c r="R106" s="138"/>
    </row>
    <row r="107" spans="2:21" s="8" customFormat="1" ht="19.899999999999999" customHeight="1">
      <c r="B107" s="137"/>
      <c r="C107" s="103"/>
      <c r="D107" s="114" t="s">
        <v>658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258"/>
      <c r="O107" s="259"/>
      <c r="P107" s="259"/>
      <c r="Q107" s="259"/>
      <c r="R107" s="138"/>
    </row>
    <row r="108" spans="2:21" s="8" customFormat="1" ht="19.899999999999999" customHeight="1">
      <c r="B108" s="137"/>
      <c r="C108" s="103"/>
      <c r="D108" s="114" t="s">
        <v>541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258"/>
      <c r="O108" s="259"/>
      <c r="P108" s="259"/>
      <c r="Q108" s="259"/>
      <c r="R108" s="138"/>
    </row>
    <row r="109" spans="2:21" s="7" customFormat="1" ht="24.95" customHeight="1">
      <c r="B109" s="133"/>
      <c r="C109" s="134"/>
      <c r="D109" s="135" t="s">
        <v>659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81"/>
      <c r="O109" s="282"/>
      <c r="P109" s="282"/>
      <c r="Q109" s="282"/>
      <c r="R109" s="136"/>
    </row>
    <row r="110" spans="2:21" s="7" customFormat="1" ht="21.75" customHeight="1">
      <c r="B110" s="133"/>
      <c r="C110" s="134"/>
      <c r="D110" s="135" t="s">
        <v>140</v>
      </c>
      <c r="E110" s="134"/>
      <c r="F110" s="134"/>
      <c r="G110" s="134"/>
      <c r="H110" s="134"/>
      <c r="I110" s="134"/>
      <c r="J110" s="134"/>
      <c r="K110" s="134"/>
      <c r="L110" s="134"/>
      <c r="M110" s="134"/>
      <c r="N110" s="283"/>
      <c r="O110" s="282"/>
      <c r="P110" s="282"/>
      <c r="Q110" s="282"/>
      <c r="R110" s="136"/>
    </row>
    <row r="111" spans="2:21" s="1" customFormat="1" ht="21.7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21" s="1" customFormat="1" ht="29.25" customHeight="1">
      <c r="B112" s="39"/>
      <c r="C112" s="132" t="s">
        <v>141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280"/>
      <c r="O112" s="284"/>
      <c r="P112" s="284"/>
      <c r="Q112" s="284"/>
      <c r="R112" s="41"/>
      <c r="T112" s="139"/>
      <c r="U112" s="140" t="s">
        <v>38</v>
      </c>
    </row>
    <row r="113" spans="2:65" s="1" customFormat="1" ht="18" customHeight="1">
      <c r="B113" s="141"/>
      <c r="C113" s="142"/>
      <c r="D113" s="265" t="s">
        <v>142</v>
      </c>
      <c r="E113" s="285"/>
      <c r="F113" s="285"/>
      <c r="G113" s="285"/>
      <c r="H113" s="285"/>
      <c r="I113" s="142"/>
      <c r="J113" s="142"/>
      <c r="K113" s="142"/>
      <c r="L113" s="142"/>
      <c r="M113" s="142"/>
      <c r="N113" s="261"/>
      <c r="O113" s="286"/>
      <c r="P113" s="286"/>
      <c r="Q113" s="286"/>
      <c r="R113" s="144"/>
      <c r="S113" s="145"/>
      <c r="T113" s="146"/>
      <c r="U113" s="147" t="s">
        <v>41</v>
      </c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8" t="s">
        <v>143</v>
      </c>
      <c r="AZ113" s="145"/>
      <c r="BA113" s="145"/>
      <c r="BB113" s="145"/>
      <c r="BC113" s="145"/>
      <c r="BD113" s="145"/>
      <c r="BE113" s="149">
        <f t="shared" ref="BE113:BE118" si="0">IF(U113="základná",N113,0)</f>
        <v>0</v>
      </c>
      <c r="BF113" s="149">
        <f t="shared" ref="BF113:BF118" si="1">IF(U113="znížená",N113,0)</f>
        <v>0</v>
      </c>
      <c r="BG113" s="149">
        <f t="shared" ref="BG113:BG118" si="2">IF(U113="zákl. prenesená",N113,0)</f>
        <v>0</v>
      </c>
      <c r="BH113" s="149">
        <f t="shared" ref="BH113:BH118" si="3">IF(U113="zníž. prenesená",N113,0)</f>
        <v>0</v>
      </c>
      <c r="BI113" s="149">
        <f t="shared" ref="BI113:BI118" si="4">IF(U113="nulová",N113,0)</f>
        <v>0</v>
      </c>
      <c r="BJ113" s="148" t="s">
        <v>86</v>
      </c>
      <c r="BK113" s="145"/>
      <c r="BL113" s="145"/>
      <c r="BM113" s="145"/>
    </row>
    <row r="114" spans="2:65" s="1" customFormat="1" ht="18" customHeight="1">
      <c r="B114" s="141"/>
      <c r="C114" s="142"/>
      <c r="D114" s="265" t="s">
        <v>144</v>
      </c>
      <c r="E114" s="285"/>
      <c r="F114" s="285"/>
      <c r="G114" s="285"/>
      <c r="H114" s="285"/>
      <c r="I114" s="142"/>
      <c r="J114" s="142"/>
      <c r="K114" s="142"/>
      <c r="L114" s="142"/>
      <c r="M114" s="142"/>
      <c r="N114" s="261"/>
      <c r="O114" s="286"/>
      <c r="P114" s="286"/>
      <c r="Q114" s="286"/>
      <c r="R114" s="144"/>
      <c r="S114" s="145"/>
      <c r="T114" s="146"/>
      <c r="U114" s="147" t="s">
        <v>41</v>
      </c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8" t="s">
        <v>143</v>
      </c>
      <c r="AZ114" s="145"/>
      <c r="BA114" s="145"/>
      <c r="BB114" s="145"/>
      <c r="BC114" s="145"/>
      <c r="BD114" s="145"/>
      <c r="BE114" s="149">
        <f t="shared" si="0"/>
        <v>0</v>
      </c>
      <c r="BF114" s="149">
        <f t="shared" si="1"/>
        <v>0</v>
      </c>
      <c r="BG114" s="149">
        <f t="shared" si="2"/>
        <v>0</v>
      </c>
      <c r="BH114" s="149">
        <f t="shared" si="3"/>
        <v>0</v>
      </c>
      <c r="BI114" s="149">
        <f t="shared" si="4"/>
        <v>0</v>
      </c>
      <c r="BJ114" s="148" t="s">
        <v>86</v>
      </c>
      <c r="BK114" s="145"/>
      <c r="BL114" s="145"/>
      <c r="BM114" s="145"/>
    </row>
    <row r="115" spans="2:65" s="1" customFormat="1" ht="18" customHeight="1">
      <c r="B115" s="141"/>
      <c r="C115" s="142"/>
      <c r="D115" s="265" t="s">
        <v>145</v>
      </c>
      <c r="E115" s="285"/>
      <c r="F115" s="285"/>
      <c r="G115" s="285"/>
      <c r="H115" s="285"/>
      <c r="I115" s="142"/>
      <c r="J115" s="142"/>
      <c r="K115" s="142"/>
      <c r="L115" s="142"/>
      <c r="M115" s="142"/>
      <c r="N115" s="261"/>
      <c r="O115" s="286"/>
      <c r="P115" s="286"/>
      <c r="Q115" s="286"/>
      <c r="R115" s="144"/>
      <c r="S115" s="145"/>
      <c r="T115" s="146"/>
      <c r="U115" s="147" t="s">
        <v>41</v>
      </c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8" t="s">
        <v>143</v>
      </c>
      <c r="AZ115" s="145"/>
      <c r="BA115" s="145"/>
      <c r="BB115" s="145"/>
      <c r="BC115" s="145"/>
      <c r="BD115" s="145"/>
      <c r="BE115" s="149">
        <f t="shared" si="0"/>
        <v>0</v>
      </c>
      <c r="BF115" s="149">
        <f t="shared" si="1"/>
        <v>0</v>
      </c>
      <c r="BG115" s="149">
        <f t="shared" si="2"/>
        <v>0</v>
      </c>
      <c r="BH115" s="149">
        <f t="shared" si="3"/>
        <v>0</v>
      </c>
      <c r="BI115" s="149">
        <f t="shared" si="4"/>
        <v>0</v>
      </c>
      <c r="BJ115" s="148" t="s">
        <v>86</v>
      </c>
      <c r="BK115" s="145"/>
      <c r="BL115" s="145"/>
      <c r="BM115" s="145"/>
    </row>
    <row r="116" spans="2:65" s="1" customFormat="1" ht="18" customHeight="1">
      <c r="B116" s="141"/>
      <c r="C116" s="142"/>
      <c r="D116" s="265" t="s">
        <v>146</v>
      </c>
      <c r="E116" s="285"/>
      <c r="F116" s="285"/>
      <c r="G116" s="285"/>
      <c r="H116" s="285"/>
      <c r="I116" s="142"/>
      <c r="J116" s="142"/>
      <c r="K116" s="142"/>
      <c r="L116" s="142"/>
      <c r="M116" s="142"/>
      <c r="N116" s="261"/>
      <c r="O116" s="286"/>
      <c r="P116" s="286"/>
      <c r="Q116" s="286"/>
      <c r="R116" s="144"/>
      <c r="S116" s="145"/>
      <c r="T116" s="146"/>
      <c r="U116" s="147" t="s">
        <v>41</v>
      </c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8" t="s">
        <v>143</v>
      </c>
      <c r="AZ116" s="145"/>
      <c r="BA116" s="145"/>
      <c r="BB116" s="145"/>
      <c r="BC116" s="145"/>
      <c r="BD116" s="145"/>
      <c r="BE116" s="149">
        <f t="shared" si="0"/>
        <v>0</v>
      </c>
      <c r="BF116" s="149">
        <f t="shared" si="1"/>
        <v>0</v>
      </c>
      <c r="BG116" s="149">
        <f t="shared" si="2"/>
        <v>0</v>
      </c>
      <c r="BH116" s="149">
        <f t="shared" si="3"/>
        <v>0</v>
      </c>
      <c r="BI116" s="149">
        <f t="shared" si="4"/>
        <v>0</v>
      </c>
      <c r="BJ116" s="148" t="s">
        <v>86</v>
      </c>
      <c r="BK116" s="145"/>
      <c r="BL116" s="145"/>
      <c r="BM116" s="145"/>
    </row>
    <row r="117" spans="2:65" s="1" customFormat="1" ht="18" customHeight="1">
      <c r="B117" s="141"/>
      <c r="C117" s="142"/>
      <c r="D117" s="265" t="s">
        <v>147</v>
      </c>
      <c r="E117" s="285"/>
      <c r="F117" s="285"/>
      <c r="G117" s="285"/>
      <c r="H117" s="285"/>
      <c r="I117" s="142"/>
      <c r="J117" s="142"/>
      <c r="K117" s="142"/>
      <c r="L117" s="142"/>
      <c r="M117" s="142"/>
      <c r="N117" s="261"/>
      <c r="O117" s="286"/>
      <c r="P117" s="286"/>
      <c r="Q117" s="286"/>
      <c r="R117" s="144"/>
      <c r="S117" s="145"/>
      <c r="T117" s="146"/>
      <c r="U117" s="147" t="s">
        <v>41</v>
      </c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8" t="s">
        <v>143</v>
      </c>
      <c r="AZ117" s="145"/>
      <c r="BA117" s="145"/>
      <c r="BB117" s="145"/>
      <c r="BC117" s="145"/>
      <c r="BD117" s="145"/>
      <c r="BE117" s="149">
        <f t="shared" si="0"/>
        <v>0</v>
      </c>
      <c r="BF117" s="149">
        <f t="shared" si="1"/>
        <v>0</v>
      </c>
      <c r="BG117" s="149">
        <f t="shared" si="2"/>
        <v>0</v>
      </c>
      <c r="BH117" s="149">
        <f t="shared" si="3"/>
        <v>0</v>
      </c>
      <c r="BI117" s="149">
        <f t="shared" si="4"/>
        <v>0</v>
      </c>
      <c r="BJ117" s="148" t="s">
        <v>86</v>
      </c>
      <c r="BK117" s="145"/>
      <c r="BL117" s="145"/>
      <c r="BM117" s="145"/>
    </row>
    <row r="118" spans="2:65" s="1" customFormat="1" ht="18" customHeight="1">
      <c r="B118" s="141"/>
      <c r="C118" s="142"/>
      <c r="D118" s="143" t="s">
        <v>148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261"/>
      <c r="O118" s="286"/>
      <c r="P118" s="286"/>
      <c r="Q118" s="286"/>
      <c r="R118" s="144"/>
      <c r="S118" s="145"/>
      <c r="T118" s="150"/>
      <c r="U118" s="151" t="s">
        <v>41</v>
      </c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8" t="s">
        <v>149</v>
      </c>
      <c r="AZ118" s="145"/>
      <c r="BA118" s="145"/>
      <c r="BB118" s="145"/>
      <c r="BC118" s="145"/>
      <c r="BD118" s="145"/>
      <c r="BE118" s="149">
        <f t="shared" si="0"/>
        <v>0</v>
      </c>
      <c r="BF118" s="149">
        <f t="shared" si="1"/>
        <v>0</v>
      </c>
      <c r="BG118" s="149">
        <f t="shared" si="2"/>
        <v>0</v>
      </c>
      <c r="BH118" s="149">
        <f t="shared" si="3"/>
        <v>0</v>
      </c>
      <c r="BI118" s="149">
        <f t="shared" si="4"/>
        <v>0</v>
      </c>
      <c r="BJ118" s="148" t="s">
        <v>86</v>
      </c>
      <c r="BK118" s="145"/>
      <c r="BL118" s="145"/>
      <c r="BM118" s="145"/>
    </row>
    <row r="119" spans="2:65" s="1" customForma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5" s="1" customFormat="1" ht="29.25" customHeight="1">
      <c r="B120" s="39"/>
      <c r="C120" s="123" t="s">
        <v>118</v>
      </c>
      <c r="D120" s="124"/>
      <c r="E120" s="124"/>
      <c r="F120" s="124"/>
      <c r="G120" s="124"/>
      <c r="H120" s="124"/>
      <c r="I120" s="124"/>
      <c r="J120" s="124"/>
      <c r="K120" s="124"/>
      <c r="L120" s="262"/>
      <c r="M120" s="262"/>
      <c r="N120" s="262"/>
      <c r="O120" s="262"/>
      <c r="P120" s="262"/>
      <c r="Q120" s="262"/>
      <c r="R120" s="41"/>
    </row>
    <row r="121" spans="2:65" s="1" customFormat="1" ht="6.95" customHeight="1">
      <c r="B121" s="63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5"/>
    </row>
    <row r="125" spans="2:65" s="1" customFormat="1" ht="6.95" customHeight="1">
      <c r="B125" s="66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8"/>
    </row>
    <row r="126" spans="2:65" s="1" customFormat="1" ht="36.950000000000003" customHeight="1">
      <c r="B126" s="39"/>
      <c r="C126" s="221" t="s">
        <v>150</v>
      </c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41"/>
    </row>
    <row r="127" spans="2:65" s="1" customFormat="1" ht="6.95" customHeight="1"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1"/>
    </row>
    <row r="128" spans="2:65" s="1" customFormat="1" ht="30" customHeight="1">
      <c r="B128" s="39"/>
      <c r="C128" s="34" t="s">
        <v>16</v>
      </c>
      <c r="D128" s="40"/>
      <c r="E128" s="40"/>
      <c r="F128" s="267" t="str">
        <f>F6</f>
        <v>Stará Ľubovňa OÚ, Rekonštrukcia a modernizácia objektu</v>
      </c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40"/>
      <c r="R128" s="41"/>
    </row>
    <row r="129" spans="2:65" ht="30" customHeight="1">
      <c r="B129" s="27"/>
      <c r="C129" s="34" t="s">
        <v>125</v>
      </c>
      <c r="D129" s="30"/>
      <c r="E129" s="30"/>
      <c r="F129" s="267" t="s">
        <v>126</v>
      </c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30"/>
      <c r="R129" s="28"/>
    </row>
    <row r="130" spans="2:65" s="1" customFormat="1" ht="36.950000000000003" customHeight="1">
      <c r="B130" s="39"/>
      <c r="C130" s="73" t="s">
        <v>127</v>
      </c>
      <c r="D130" s="40"/>
      <c r="E130" s="40"/>
      <c r="F130" s="241" t="str">
        <f>F8</f>
        <v>04 - Ostatné</v>
      </c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40"/>
      <c r="R130" s="41"/>
    </row>
    <row r="131" spans="2:65" s="1" customFormat="1" ht="6.95" customHeight="1"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1"/>
    </row>
    <row r="132" spans="2:65" s="1" customFormat="1" ht="18" customHeight="1">
      <c r="B132" s="39"/>
      <c r="C132" s="34" t="s">
        <v>20</v>
      </c>
      <c r="D132" s="40"/>
      <c r="E132" s="40"/>
      <c r="F132" s="32" t="str">
        <f>F10</f>
        <v>Stará Ľubovňa</v>
      </c>
      <c r="G132" s="40"/>
      <c r="H132" s="40"/>
      <c r="I132" s="40"/>
      <c r="J132" s="40"/>
      <c r="K132" s="34" t="s">
        <v>22</v>
      </c>
      <c r="L132" s="40"/>
      <c r="M132" s="271" t="str">
        <f>IF(O10="","",O10)</f>
        <v/>
      </c>
      <c r="N132" s="271"/>
      <c r="O132" s="271"/>
      <c r="P132" s="271"/>
      <c r="Q132" s="40"/>
      <c r="R132" s="41"/>
    </row>
    <row r="133" spans="2:65" s="1" customFormat="1" ht="6.95" customHeight="1"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1"/>
    </row>
    <row r="134" spans="2:65" s="1" customFormat="1" ht="15">
      <c r="B134" s="39"/>
      <c r="C134" s="34" t="s">
        <v>23</v>
      </c>
      <c r="D134" s="40"/>
      <c r="E134" s="40"/>
      <c r="F134" s="32" t="str">
        <f>E13</f>
        <v>Ministerstvo vnútra Slovenskej republiky</v>
      </c>
      <c r="G134" s="40"/>
      <c r="H134" s="40"/>
      <c r="I134" s="40"/>
      <c r="J134" s="40"/>
      <c r="K134" s="34" t="s">
        <v>29</v>
      </c>
      <c r="L134" s="40"/>
      <c r="M134" s="225" t="str">
        <f>E19</f>
        <v>KApAR, s.r.o., Prešov</v>
      </c>
      <c r="N134" s="225"/>
      <c r="O134" s="225"/>
      <c r="P134" s="225"/>
      <c r="Q134" s="225"/>
      <c r="R134" s="41"/>
    </row>
    <row r="135" spans="2:65" s="1" customFormat="1" ht="14.45" customHeight="1">
      <c r="B135" s="39"/>
      <c r="C135" s="34" t="s">
        <v>27</v>
      </c>
      <c r="D135" s="40"/>
      <c r="E135" s="40"/>
      <c r="F135" s="32" t="str">
        <f>IF(E16="","",E16)</f>
        <v>Výber</v>
      </c>
      <c r="G135" s="40"/>
      <c r="H135" s="40"/>
      <c r="I135" s="40"/>
      <c r="J135" s="40"/>
      <c r="K135" s="34" t="s">
        <v>32</v>
      </c>
      <c r="L135" s="40"/>
      <c r="M135" s="225" t="str">
        <f>E22</f>
        <v xml:space="preserve"> </v>
      </c>
      <c r="N135" s="225"/>
      <c r="O135" s="225"/>
      <c r="P135" s="225"/>
      <c r="Q135" s="225"/>
      <c r="R135" s="41"/>
    </row>
    <row r="136" spans="2:65" s="1" customFormat="1" ht="10.35" customHeight="1"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1"/>
    </row>
    <row r="137" spans="2:65" s="9" customFormat="1" ht="29.25" customHeight="1">
      <c r="B137" s="152"/>
      <c r="C137" s="153" t="s">
        <v>151</v>
      </c>
      <c r="D137" s="154" t="s">
        <v>152</v>
      </c>
      <c r="E137" s="154" t="s">
        <v>56</v>
      </c>
      <c r="F137" s="287" t="s">
        <v>153</v>
      </c>
      <c r="G137" s="287"/>
      <c r="H137" s="287"/>
      <c r="I137" s="287"/>
      <c r="J137" s="154" t="s">
        <v>154</v>
      </c>
      <c r="K137" s="154" t="s">
        <v>155</v>
      </c>
      <c r="L137" s="287" t="s">
        <v>156</v>
      </c>
      <c r="M137" s="287"/>
      <c r="N137" s="287" t="s">
        <v>133</v>
      </c>
      <c r="O137" s="287"/>
      <c r="P137" s="287"/>
      <c r="Q137" s="288"/>
      <c r="R137" s="155"/>
      <c r="T137" s="80" t="s">
        <v>157</v>
      </c>
      <c r="U137" s="81" t="s">
        <v>38</v>
      </c>
      <c r="V137" s="81" t="s">
        <v>158</v>
      </c>
      <c r="W137" s="81" t="s">
        <v>159</v>
      </c>
      <c r="X137" s="81" t="s">
        <v>160</v>
      </c>
      <c r="Y137" s="81" t="s">
        <v>161</v>
      </c>
      <c r="Z137" s="81" t="s">
        <v>162</v>
      </c>
      <c r="AA137" s="82" t="s">
        <v>163</v>
      </c>
    </row>
    <row r="138" spans="2:65" s="1" customFormat="1" ht="29.25" customHeight="1">
      <c r="B138" s="39"/>
      <c r="C138" s="84" t="s">
        <v>130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294"/>
      <c r="O138" s="295"/>
      <c r="P138" s="295"/>
      <c r="Q138" s="295"/>
      <c r="R138" s="41"/>
      <c r="T138" s="83"/>
      <c r="U138" s="55"/>
      <c r="V138" s="55"/>
      <c r="W138" s="156">
        <f>W139+W335+W606+W613</f>
        <v>0</v>
      </c>
      <c r="X138" s="55"/>
      <c r="Y138" s="156">
        <f>Y139+Y335+Y606+Y613</f>
        <v>66.548514472000008</v>
      </c>
      <c r="Z138" s="55"/>
      <c r="AA138" s="157">
        <f>AA139+AA335+AA606+AA613</f>
        <v>48.954802779999994</v>
      </c>
      <c r="AT138" s="23" t="s">
        <v>73</v>
      </c>
      <c r="AU138" s="23" t="s">
        <v>135</v>
      </c>
      <c r="BK138" s="158">
        <f>BK139+BK335+BK606+BK613</f>
        <v>0</v>
      </c>
    </row>
    <row r="139" spans="2:65" s="10" customFormat="1" ht="37.35" customHeight="1">
      <c r="B139" s="159"/>
      <c r="C139" s="160"/>
      <c r="D139" s="161" t="s">
        <v>648</v>
      </c>
      <c r="E139" s="161"/>
      <c r="F139" s="161"/>
      <c r="G139" s="161"/>
      <c r="H139" s="161"/>
      <c r="I139" s="161"/>
      <c r="J139" s="161"/>
      <c r="K139" s="161"/>
      <c r="L139" s="161"/>
      <c r="M139" s="161"/>
      <c r="N139" s="283"/>
      <c r="O139" s="281"/>
      <c r="P139" s="281"/>
      <c r="Q139" s="281"/>
      <c r="R139" s="162"/>
      <c r="T139" s="163"/>
      <c r="U139" s="160"/>
      <c r="V139" s="160"/>
      <c r="W139" s="164">
        <f>W140+W148+W158+W172+W258+W333</f>
        <v>0</v>
      </c>
      <c r="X139" s="160"/>
      <c r="Y139" s="164">
        <f>Y140+Y148+Y158+Y172+Y258+Y333</f>
        <v>40.464296400000002</v>
      </c>
      <c r="Z139" s="160"/>
      <c r="AA139" s="165">
        <f>AA140+AA148+AA158+AA172+AA258+AA333</f>
        <v>45.441062279999997</v>
      </c>
      <c r="AR139" s="166" t="s">
        <v>81</v>
      </c>
      <c r="AT139" s="167" t="s">
        <v>73</v>
      </c>
      <c r="AU139" s="167" t="s">
        <v>74</v>
      </c>
      <c r="AY139" s="166" t="s">
        <v>164</v>
      </c>
      <c r="BK139" s="168">
        <f>BK140+BK148+BK158+BK172+BK258+BK333</f>
        <v>0</v>
      </c>
    </row>
    <row r="140" spans="2:65" s="10" customFormat="1" ht="19.899999999999999" customHeight="1">
      <c r="B140" s="159"/>
      <c r="C140" s="160"/>
      <c r="D140" s="169" t="s">
        <v>649</v>
      </c>
      <c r="E140" s="169"/>
      <c r="F140" s="169"/>
      <c r="G140" s="169"/>
      <c r="H140" s="169"/>
      <c r="I140" s="169"/>
      <c r="J140" s="169"/>
      <c r="K140" s="169"/>
      <c r="L140" s="169"/>
      <c r="M140" s="169"/>
      <c r="N140" s="296"/>
      <c r="O140" s="297"/>
      <c r="P140" s="297"/>
      <c r="Q140" s="297"/>
      <c r="R140" s="162"/>
      <c r="T140" s="163"/>
      <c r="U140" s="160"/>
      <c r="V140" s="160"/>
      <c r="W140" s="164">
        <f>SUM(W141:W147)</f>
        <v>0</v>
      </c>
      <c r="X140" s="160"/>
      <c r="Y140" s="164">
        <f>SUM(Y141:Y147)</f>
        <v>14</v>
      </c>
      <c r="Z140" s="160"/>
      <c r="AA140" s="165">
        <f>SUM(AA141:AA147)</f>
        <v>0</v>
      </c>
      <c r="AR140" s="166" t="s">
        <v>81</v>
      </c>
      <c r="AT140" s="167" t="s">
        <v>73</v>
      </c>
      <c r="AU140" s="167" t="s">
        <v>81</v>
      </c>
      <c r="AY140" s="166" t="s">
        <v>164</v>
      </c>
      <c r="BK140" s="168">
        <f>SUM(BK141:BK147)</f>
        <v>0</v>
      </c>
    </row>
    <row r="141" spans="2:65" s="1" customFormat="1" ht="38.25" customHeight="1">
      <c r="B141" s="141"/>
      <c r="C141" s="170" t="s">
        <v>81</v>
      </c>
      <c r="D141" s="170" t="s">
        <v>165</v>
      </c>
      <c r="E141" s="171" t="s">
        <v>660</v>
      </c>
      <c r="F141" s="289" t="s">
        <v>661</v>
      </c>
      <c r="G141" s="289"/>
      <c r="H141" s="289"/>
      <c r="I141" s="289"/>
      <c r="J141" s="172" t="s">
        <v>662</v>
      </c>
      <c r="K141" s="173">
        <v>8</v>
      </c>
      <c r="L141" s="290"/>
      <c r="M141" s="290"/>
      <c r="N141" s="291"/>
      <c r="O141" s="291"/>
      <c r="P141" s="291"/>
      <c r="Q141" s="291"/>
      <c r="R141" s="144"/>
      <c r="T141" s="174" t="s">
        <v>5</v>
      </c>
      <c r="U141" s="48" t="s">
        <v>41</v>
      </c>
      <c r="V141" s="40"/>
      <c r="W141" s="175">
        <f>V141*K141</f>
        <v>0</v>
      </c>
      <c r="X141" s="175">
        <v>0</v>
      </c>
      <c r="Y141" s="175">
        <f>X141*K141</f>
        <v>0</v>
      </c>
      <c r="Z141" s="175">
        <v>0</v>
      </c>
      <c r="AA141" s="176">
        <f>Z141*K141</f>
        <v>0</v>
      </c>
      <c r="AR141" s="23" t="s">
        <v>169</v>
      </c>
      <c r="AT141" s="23" t="s">
        <v>165</v>
      </c>
      <c r="AU141" s="23" t="s">
        <v>86</v>
      </c>
      <c r="AY141" s="23" t="s">
        <v>164</v>
      </c>
      <c r="BE141" s="118">
        <f>IF(U141="základná",N141,0)</f>
        <v>0</v>
      </c>
      <c r="BF141" s="118">
        <f>IF(U141="znížená",N141,0)</f>
        <v>0</v>
      </c>
      <c r="BG141" s="118">
        <f>IF(U141="zákl. prenesená",N141,0)</f>
        <v>0</v>
      </c>
      <c r="BH141" s="118">
        <f>IF(U141="zníž. prenesená",N141,0)</f>
        <v>0</v>
      </c>
      <c r="BI141" s="118">
        <f>IF(U141="nulová",N141,0)</f>
        <v>0</v>
      </c>
      <c r="BJ141" s="23" t="s">
        <v>86</v>
      </c>
      <c r="BK141" s="118">
        <f>ROUND(L141*K141,2)</f>
        <v>0</v>
      </c>
      <c r="BL141" s="23" t="s">
        <v>169</v>
      </c>
      <c r="BM141" s="23" t="s">
        <v>663</v>
      </c>
    </row>
    <row r="142" spans="2:65" s="11" customFormat="1" ht="16.5" customHeight="1">
      <c r="B142" s="177"/>
      <c r="C142" s="178"/>
      <c r="D142" s="178"/>
      <c r="E142" s="179" t="s">
        <v>5</v>
      </c>
      <c r="F142" s="292" t="s">
        <v>664</v>
      </c>
      <c r="G142" s="293"/>
      <c r="H142" s="293"/>
      <c r="I142" s="293"/>
      <c r="J142" s="178"/>
      <c r="K142" s="179" t="s">
        <v>5</v>
      </c>
      <c r="L142" s="178"/>
      <c r="M142" s="178"/>
      <c r="N142" s="178"/>
      <c r="O142" s="178"/>
      <c r="P142" s="178"/>
      <c r="Q142" s="178"/>
      <c r="R142" s="180"/>
      <c r="T142" s="181"/>
      <c r="U142" s="178"/>
      <c r="V142" s="178"/>
      <c r="W142" s="178"/>
      <c r="X142" s="178"/>
      <c r="Y142" s="178"/>
      <c r="Z142" s="178"/>
      <c r="AA142" s="182"/>
      <c r="AT142" s="183" t="s">
        <v>172</v>
      </c>
      <c r="AU142" s="183" t="s">
        <v>86</v>
      </c>
      <c r="AV142" s="11" t="s">
        <v>81</v>
      </c>
      <c r="AW142" s="11" t="s">
        <v>31</v>
      </c>
      <c r="AX142" s="11" t="s">
        <v>74</v>
      </c>
      <c r="AY142" s="183" t="s">
        <v>164</v>
      </c>
    </row>
    <row r="143" spans="2:65" s="12" customFormat="1" ht="16.5" customHeight="1">
      <c r="B143" s="184"/>
      <c r="C143" s="185"/>
      <c r="D143" s="185"/>
      <c r="E143" s="186" t="s">
        <v>5</v>
      </c>
      <c r="F143" s="298" t="s">
        <v>665</v>
      </c>
      <c r="G143" s="299"/>
      <c r="H143" s="299"/>
      <c r="I143" s="299"/>
      <c r="J143" s="185"/>
      <c r="K143" s="187">
        <v>8</v>
      </c>
      <c r="L143" s="185"/>
      <c r="M143" s="185"/>
      <c r="N143" s="185"/>
      <c r="O143" s="185"/>
      <c r="P143" s="185"/>
      <c r="Q143" s="185"/>
      <c r="R143" s="188"/>
      <c r="T143" s="189"/>
      <c r="U143" s="185"/>
      <c r="V143" s="185"/>
      <c r="W143" s="185"/>
      <c r="X143" s="185"/>
      <c r="Y143" s="185"/>
      <c r="Z143" s="185"/>
      <c r="AA143" s="190"/>
      <c r="AT143" s="191" t="s">
        <v>172</v>
      </c>
      <c r="AU143" s="191" t="s">
        <v>86</v>
      </c>
      <c r="AV143" s="12" t="s">
        <v>86</v>
      </c>
      <c r="AW143" s="12" t="s">
        <v>31</v>
      </c>
      <c r="AX143" s="12" t="s">
        <v>74</v>
      </c>
      <c r="AY143" s="191" t="s">
        <v>164</v>
      </c>
    </row>
    <row r="144" spans="2:65" s="14" customFormat="1" ht="16.5" customHeight="1">
      <c r="B144" s="200"/>
      <c r="C144" s="201"/>
      <c r="D144" s="201"/>
      <c r="E144" s="202" t="s">
        <v>5</v>
      </c>
      <c r="F144" s="304" t="s">
        <v>191</v>
      </c>
      <c r="G144" s="305"/>
      <c r="H144" s="305"/>
      <c r="I144" s="305"/>
      <c r="J144" s="201"/>
      <c r="K144" s="203">
        <v>8</v>
      </c>
      <c r="L144" s="201"/>
      <c r="M144" s="201"/>
      <c r="N144" s="201"/>
      <c r="O144" s="201"/>
      <c r="P144" s="201"/>
      <c r="Q144" s="201"/>
      <c r="R144" s="204"/>
      <c r="T144" s="205"/>
      <c r="U144" s="201"/>
      <c r="V144" s="201"/>
      <c r="W144" s="201"/>
      <c r="X144" s="201"/>
      <c r="Y144" s="201"/>
      <c r="Z144" s="201"/>
      <c r="AA144" s="206"/>
      <c r="AT144" s="207" t="s">
        <v>172</v>
      </c>
      <c r="AU144" s="207" t="s">
        <v>86</v>
      </c>
      <c r="AV144" s="14" t="s">
        <v>169</v>
      </c>
      <c r="AW144" s="14" t="s">
        <v>31</v>
      </c>
      <c r="AX144" s="14" t="s">
        <v>81</v>
      </c>
      <c r="AY144" s="207" t="s">
        <v>164</v>
      </c>
    </row>
    <row r="145" spans="2:65" s="1" customFormat="1" ht="16.5" customHeight="1">
      <c r="B145" s="141"/>
      <c r="C145" s="214" t="s">
        <v>86</v>
      </c>
      <c r="D145" s="214" t="s">
        <v>456</v>
      </c>
      <c r="E145" s="215" t="s">
        <v>666</v>
      </c>
      <c r="F145" s="313" t="s">
        <v>667</v>
      </c>
      <c r="G145" s="313"/>
      <c r="H145" s="313"/>
      <c r="I145" s="313"/>
      <c r="J145" s="216" t="s">
        <v>442</v>
      </c>
      <c r="K145" s="217">
        <v>14</v>
      </c>
      <c r="L145" s="314"/>
      <c r="M145" s="314"/>
      <c r="N145" s="315"/>
      <c r="O145" s="291"/>
      <c r="P145" s="291"/>
      <c r="Q145" s="291"/>
      <c r="R145" s="144"/>
      <c r="T145" s="174" t="s">
        <v>5</v>
      </c>
      <c r="U145" s="48" t="s">
        <v>41</v>
      </c>
      <c r="V145" s="40"/>
      <c r="W145" s="175">
        <f>V145*K145</f>
        <v>0</v>
      </c>
      <c r="X145" s="175">
        <v>1</v>
      </c>
      <c r="Y145" s="175">
        <f>X145*K145</f>
        <v>14</v>
      </c>
      <c r="Z145" s="175">
        <v>0</v>
      </c>
      <c r="AA145" s="176">
        <f>Z145*K145</f>
        <v>0</v>
      </c>
      <c r="AR145" s="23" t="s">
        <v>231</v>
      </c>
      <c r="AT145" s="23" t="s">
        <v>456</v>
      </c>
      <c r="AU145" s="23" t="s">
        <v>86</v>
      </c>
      <c r="AY145" s="23" t="s">
        <v>164</v>
      </c>
      <c r="BE145" s="118">
        <f>IF(U145="základná",N145,0)</f>
        <v>0</v>
      </c>
      <c r="BF145" s="118">
        <f>IF(U145="znížená",N145,0)</f>
        <v>0</v>
      </c>
      <c r="BG145" s="118">
        <f>IF(U145="zákl. prenesená",N145,0)</f>
        <v>0</v>
      </c>
      <c r="BH145" s="118">
        <f>IF(U145="zníž. prenesená",N145,0)</f>
        <v>0</v>
      </c>
      <c r="BI145" s="118">
        <f>IF(U145="nulová",N145,0)</f>
        <v>0</v>
      </c>
      <c r="BJ145" s="23" t="s">
        <v>86</v>
      </c>
      <c r="BK145" s="118">
        <f>ROUND(L145*K145,2)</f>
        <v>0</v>
      </c>
      <c r="BL145" s="23" t="s">
        <v>169</v>
      </c>
      <c r="BM145" s="23" t="s">
        <v>668</v>
      </c>
    </row>
    <row r="146" spans="2:65" s="12" customFormat="1" ht="16.5" customHeight="1">
      <c r="B146" s="184"/>
      <c r="C146" s="185"/>
      <c r="D146" s="185"/>
      <c r="E146" s="186" t="s">
        <v>5</v>
      </c>
      <c r="F146" s="306" t="s">
        <v>669</v>
      </c>
      <c r="G146" s="307"/>
      <c r="H146" s="307"/>
      <c r="I146" s="307"/>
      <c r="J146" s="185"/>
      <c r="K146" s="187">
        <v>14</v>
      </c>
      <c r="L146" s="185"/>
      <c r="M146" s="185"/>
      <c r="N146" s="185"/>
      <c r="O146" s="185"/>
      <c r="P146" s="185"/>
      <c r="Q146" s="185"/>
      <c r="R146" s="188"/>
      <c r="T146" s="189"/>
      <c r="U146" s="185"/>
      <c r="V146" s="185"/>
      <c r="W146" s="185"/>
      <c r="X146" s="185"/>
      <c r="Y146" s="185"/>
      <c r="Z146" s="185"/>
      <c r="AA146" s="190"/>
      <c r="AT146" s="191" t="s">
        <v>172</v>
      </c>
      <c r="AU146" s="191" t="s">
        <v>86</v>
      </c>
      <c r="AV146" s="12" t="s">
        <v>86</v>
      </c>
      <c r="AW146" s="12" t="s">
        <v>31</v>
      </c>
      <c r="AX146" s="12" t="s">
        <v>74</v>
      </c>
      <c r="AY146" s="191" t="s">
        <v>164</v>
      </c>
    </row>
    <row r="147" spans="2:65" s="14" customFormat="1" ht="16.5" customHeight="1">
      <c r="B147" s="200"/>
      <c r="C147" s="201"/>
      <c r="D147" s="201"/>
      <c r="E147" s="202" t="s">
        <v>5</v>
      </c>
      <c r="F147" s="304" t="s">
        <v>191</v>
      </c>
      <c r="G147" s="305"/>
      <c r="H147" s="305"/>
      <c r="I147" s="305"/>
      <c r="J147" s="201"/>
      <c r="K147" s="203">
        <v>14</v>
      </c>
      <c r="L147" s="201"/>
      <c r="M147" s="201"/>
      <c r="N147" s="201"/>
      <c r="O147" s="201"/>
      <c r="P147" s="201"/>
      <c r="Q147" s="201"/>
      <c r="R147" s="204"/>
      <c r="T147" s="205"/>
      <c r="U147" s="201"/>
      <c r="V147" s="201"/>
      <c r="W147" s="201"/>
      <c r="X147" s="201"/>
      <c r="Y147" s="201"/>
      <c r="Z147" s="201"/>
      <c r="AA147" s="206"/>
      <c r="AT147" s="207" t="s">
        <v>172</v>
      </c>
      <c r="AU147" s="207" t="s">
        <v>86</v>
      </c>
      <c r="AV147" s="14" t="s">
        <v>169</v>
      </c>
      <c r="AW147" s="14" t="s">
        <v>31</v>
      </c>
      <c r="AX147" s="14" t="s">
        <v>81</v>
      </c>
      <c r="AY147" s="207" t="s">
        <v>164</v>
      </c>
    </row>
    <row r="148" spans="2:65" s="10" customFormat="1" ht="29.85" customHeight="1">
      <c r="B148" s="159"/>
      <c r="C148" s="160"/>
      <c r="D148" s="169" t="s">
        <v>650</v>
      </c>
      <c r="E148" s="169"/>
      <c r="F148" s="169"/>
      <c r="G148" s="169"/>
      <c r="H148" s="169"/>
      <c r="I148" s="169"/>
      <c r="J148" s="169"/>
      <c r="K148" s="169"/>
      <c r="L148" s="169"/>
      <c r="M148" s="169"/>
      <c r="N148" s="296"/>
      <c r="O148" s="297"/>
      <c r="P148" s="297"/>
      <c r="Q148" s="297"/>
      <c r="R148" s="162"/>
      <c r="T148" s="163"/>
      <c r="U148" s="160"/>
      <c r="V148" s="160"/>
      <c r="W148" s="164">
        <f>SUM(W149:W157)</f>
        <v>0</v>
      </c>
      <c r="X148" s="160"/>
      <c r="Y148" s="164">
        <f>SUM(Y149:Y157)</f>
        <v>2.7303192799999998</v>
      </c>
      <c r="Z148" s="160"/>
      <c r="AA148" s="165">
        <f>SUM(AA149:AA157)</f>
        <v>0</v>
      </c>
      <c r="AR148" s="166" t="s">
        <v>81</v>
      </c>
      <c r="AT148" s="167" t="s">
        <v>73</v>
      </c>
      <c r="AU148" s="167" t="s">
        <v>81</v>
      </c>
      <c r="AY148" s="166" t="s">
        <v>164</v>
      </c>
      <c r="BK148" s="168">
        <f>SUM(BK149:BK157)</f>
        <v>0</v>
      </c>
    </row>
    <row r="149" spans="2:65" s="1" customFormat="1" ht="38.25" customHeight="1">
      <c r="B149" s="141"/>
      <c r="C149" s="170" t="s">
        <v>179</v>
      </c>
      <c r="D149" s="170" t="s">
        <v>165</v>
      </c>
      <c r="E149" s="171" t="s">
        <v>670</v>
      </c>
      <c r="F149" s="289" t="s">
        <v>671</v>
      </c>
      <c r="G149" s="289"/>
      <c r="H149" s="289"/>
      <c r="I149" s="289"/>
      <c r="J149" s="172" t="s">
        <v>662</v>
      </c>
      <c r="K149" s="173">
        <v>1.4179999999999999</v>
      </c>
      <c r="L149" s="290"/>
      <c r="M149" s="290"/>
      <c r="N149" s="291"/>
      <c r="O149" s="291"/>
      <c r="P149" s="291"/>
      <c r="Q149" s="291"/>
      <c r="R149" s="144"/>
      <c r="T149" s="174" t="s">
        <v>5</v>
      </c>
      <c r="U149" s="48" t="s">
        <v>41</v>
      </c>
      <c r="V149" s="40"/>
      <c r="W149" s="175">
        <f>V149*K149</f>
        <v>0</v>
      </c>
      <c r="X149" s="175">
        <v>1.8719600000000001</v>
      </c>
      <c r="Y149" s="175">
        <f>X149*K149</f>
        <v>2.6544392800000001</v>
      </c>
      <c r="Z149" s="175">
        <v>0</v>
      </c>
      <c r="AA149" s="176">
        <f>Z149*K149</f>
        <v>0</v>
      </c>
      <c r="AR149" s="23" t="s">
        <v>169</v>
      </c>
      <c r="AT149" s="23" t="s">
        <v>165</v>
      </c>
      <c r="AU149" s="23" t="s">
        <v>86</v>
      </c>
      <c r="AY149" s="23" t="s">
        <v>164</v>
      </c>
      <c r="BE149" s="118">
        <f>IF(U149="základná",N149,0)</f>
        <v>0</v>
      </c>
      <c r="BF149" s="118">
        <f>IF(U149="znížená",N149,0)</f>
        <v>0</v>
      </c>
      <c r="BG149" s="118">
        <f>IF(U149="zákl. prenesená",N149,0)</f>
        <v>0</v>
      </c>
      <c r="BH149" s="118">
        <f>IF(U149="zníž. prenesená",N149,0)</f>
        <v>0</v>
      </c>
      <c r="BI149" s="118">
        <f>IF(U149="nulová",N149,0)</f>
        <v>0</v>
      </c>
      <c r="BJ149" s="23" t="s">
        <v>86</v>
      </c>
      <c r="BK149" s="118">
        <f>ROUND(L149*K149,2)</f>
        <v>0</v>
      </c>
      <c r="BL149" s="23" t="s">
        <v>169</v>
      </c>
      <c r="BM149" s="23" t="s">
        <v>672</v>
      </c>
    </row>
    <row r="150" spans="2:65" s="11" customFormat="1" ht="16.5" customHeight="1">
      <c r="B150" s="177"/>
      <c r="C150" s="178"/>
      <c r="D150" s="178"/>
      <c r="E150" s="179" t="s">
        <v>5</v>
      </c>
      <c r="F150" s="292" t="s">
        <v>664</v>
      </c>
      <c r="G150" s="293"/>
      <c r="H150" s="293"/>
      <c r="I150" s="293"/>
      <c r="J150" s="178"/>
      <c r="K150" s="179" t="s">
        <v>5</v>
      </c>
      <c r="L150" s="178"/>
      <c r="M150" s="178"/>
      <c r="N150" s="178"/>
      <c r="O150" s="178"/>
      <c r="P150" s="178"/>
      <c r="Q150" s="178"/>
      <c r="R150" s="180"/>
      <c r="T150" s="181"/>
      <c r="U150" s="178"/>
      <c r="V150" s="178"/>
      <c r="W150" s="178"/>
      <c r="X150" s="178"/>
      <c r="Y150" s="178"/>
      <c r="Z150" s="178"/>
      <c r="AA150" s="182"/>
      <c r="AT150" s="183" t="s">
        <v>172</v>
      </c>
      <c r="AU150" s="183" t="s">
        <v>86</v>
      </c>
      <c r="AV150" s="11" t="s">
        <v>81</v>
      </c>
      <c r="AW150" s="11" t="s">
        <v>31</v>
      </c>
      <c r="AX150" s="11" t="s">
        <v>74</v>
      </c>
      <c r="AY150" s="183" t="s">
        <v>164</v>
      </c>
    </row>
    <row r="151" spans="2:65" s="12" customFormat="1" ht="16.5" customHeight="1">
      <c r="B151" s="184"/>
      <c r="C151" s="185"/>
      <c r="D151" s="185"/>
      <c r="E151" s="186" t="s">
        <v>5</v>
      </c>
      <c r="F151" s="298" t="s">
        <v>673</v>
      </c>
      <c r="G151" s="299"/>
      <c r="H151" s="299"/>
      <c r="I151" s="299"/>
      <c r="J151" s="185"/>
      <c r="K151" s="187">
        <v>1.4179999999999999</v>
      </c>
      <c r="L151" s="185"/>
      <c r="M151" s="185"/>
      <c r="N151" s="185"/>
      <c r="O151" s="185"/>
      <c r="P151" s="185"/>
      <c r="Q151" s="185"/>
      <c r="R151" s="188"/>
      <c r="T151" s="189"/>
      <c r="U151" s="185"/>
      <c r="V151" s="185"/>
      <c r="W151" s="185"/>
      <c r="X151" s="185"/>
      <c r="Y151" s="185"/>
      <c r="Z151" s="185"/>
      <c r="AA151" s="190"/>
      <c r="AT151" s="191" t="s">
        <v>172</v>
      </c>
      <c r="AU151" s="191" t="s">
        <v>86</v>
      </c>
      <c r="AV151" s="12" t="s">
        <v>86</v>
      </c>
      <c r="AW151" s="12" t="s">
        <v>31</v>
      </c>
      <c r="AX151" s="12" t="s">
        <v>74</v>
      </c>
      <c r="AY151" s="191" t="s">
        <v>164</v>
      </c>
    </row>
    <row r="152" spans="2:65" s="14" customFormat="1" ht="16.5" customHeight="1">
      <c r="B152" s="200"/>
      <c r="C152" s="201"/>
      <c r="D152" s="201"/>
      <c r="E152" s="202" t="s">
        <v>5</v>
      </c>
      <c r="F152" s="304" t="s">
        <v>191</v>
      </c>
      <c r="G152" s="305"/>
      <c r="H152" s="305"/>
      <c r="I152" s="305"/>
      <c r="J152" s="201"/>
      <c r="K152" s="203">
        <v>1.4179999999999999</v>
      </c>
      <c r="L152" s="201"/>
      <c r="M152" s="201"/>
      <c r="N152" s="201"/>
      <c r="O152" s="201"/>
      <c r="P152" s="201"/>
      <c r="Q152" s="201"/>
      <c r="R152" s="204"/>
      <c r="T152" s="205"/>
      <c r="U152" s="201"/>
      <c r="V152" s="201"/>
      <c r="W152" s="201"/>
      <c r="X152" s="201"/>
      <c r="Y152" s="201"/>
      <c r="Z152" s="201"/>
      <c r="AA152" s="206"/>
      <c r="AT152" s="207" t="s">
        <v>172</v>
      </c>
      <c r="AU152" s="207" t="s">
        <v>86</v>
      </c>
      <c r="AV152" s="14" t="s">
        <v>169</v>
      </c>
      <c r="AW152" s="14" t="s">
        <v>31</v>
      </c>
      <c r="AX152" s="14" t="s">
        <v>81</v>
      </c>
      <c r="AY152" s="207" t="s">
        <v>164</v>
      </c>
    </row>
    <row r="153" spans="2:65" s="1" customFormat="1" ht="38.25" customHeight="1">
      <c r="B153" s="141"/>
      <c r="C153" s="170" t="s">
        <v>169</v>
      </c>
      <c r="D153" s="170" t="s">
        <v>165</v>
      </c>
      <c r="E153" s="171" t="s">
        <v>674</v>
      </c>
      <c r="F153" s="289" t="s">
        <v>675</v>
      </c>
      <c r="G153" s="289"/>
      <c r="H153" s="289"/>
      <c r="I153" s="289"/>
      <c r="J153" s="172" t="s">
        <v>442</v>
      </c>
      <c r="K153" s="173">
        <v>3.2000000000000001E-2</v>
      </c>
      <c r="L153" s="290"/>
      <c r="M153" s="290"/>
      <c r="N153" s="291"/>
      <c r="O153" s="291"/>
      <c r="P153" s="291"/>
      <c r="Q153" s="291"/>
      <c r="R153" s="144"/>
      <c r="T153" s="174" t="s">
        <v>5</v>
      </c>
      <c r="U153" s="48" t="s">
        <v>41</v>
      </c>
      <c r="V153" s="40"/>
      <c r="W153" s="175">
        <f>V153*K153</f>
        <v>0</v>
      </c>
      <c r="X153" s="175">
        <v>1.0900000000000001</v>
      </c>
      <c r="Y153" s="175">
        <f>X153*K153</f>
        <v>3.4880000000000001E-2</v>
      </c>
      <c r="Z153" s="175">
        <v>0</v>
      </c>
      <c r="AA153" s="176">
        <f>Z153*K153</f>
        <v>0</v>
      </c>
      <c r="AR153" s="23" t="s">
        <v>169</v>
      </c>
      <c r="AT153" s="23" t="s">
        <v>165</v>
      </c>
      <c r="AU153" s="23" t="s">
        <v>86</v>
      </c>
      <c r="AY153" s="23" t="s">
        <v>164</v>
      </c>
      <c r="BE153" s="118">
        <f>IF(U153="základná",N153,0)</f>
        <v>0</v>
      </c>
      <c r="BF153" s="118">
        <f>IF(U153="znížená",N153,0)</f>
        <v>0</v>
      </c>
      <c r="BG153" s="118">
        <f>IF(U153="zákl. prenesená",N153,0)</f>
        <v>0</v>
      </c>
      <c r="BH153" s="118">
        <f>IF(U153="zníž. prenesená",N153,0)</f>
        <v>0</v>
      </c>
      <c r="BI153" s="118">
        <f>IF(U153="nulová",N153,0)</f>
        <v>0</v>
      </c>
      <c r="BJ153" s="23" t="s">
        <v>86</v>
      </c>
      <c r="BK153" s="118">
        <f>ROUND(L153*K153,2)</f>
        <v>0</v>
      </c>
      <c r="BL153" s="23" t="s">
        <v>169</v>
      </c>
      <c r="BM153" s="23" t="s">
        <v>676</v>
      </c>
    </row>
    <row r="154" spans="2:65" s="11" customFormat="1" ht="16.5" customHeight="1">
      <c r="B154" s="177"/>
      <c r="C154" s="178"/>
      <c r="D154" s="178"/>
      <c r="E154" s="179" t="s">
        <v>5</v>
      </c>
      <c r="F154" s="292" t="s">
        <v>479</v>
      </c>
      <c r="G154" s="293"/>
      <c r="H154" s="293"/>
      <c r="I154" s="293"/>
      <c r="J154" s="178"/>
      <c r="K154" s="179" t="s">
        <v>5</v>
      </c>
      <c r="L154" s="178"/>
      <c r="M154" s="178"/>
      <c r="N154" s="178"/>
      <c r="O154" s="178"/>
      <c r="P154" s="178"/>
      <c r="Q154" s="178"/>
      <c r="R154" s="180"/>
      <c r="T154" s="181"/>
      <c r="U154" s="178"/>
      <c r="V154" s="178"/>
      <c r="W154" s="178"/>
      <c r="X154" s="178"/>
      <c r="Y154" s="178"/>
      <c r="Z154" s="178"/>
      <c r="AA154" s="182"/>
      <c r="AT154" s="183" t="s">
        <v>172</v>
      </c>
      <c r="AU154" s="183" t="s">
        <v>86</v>
      </c>
      <c r="AV154" s="11" t="s">
        <v>81</v>
      </c>
      <c r="AW154" s="11" t="s">
        <v>31</v>
      </c>
      <c r="AX154" s="11" t="s">
        <v>74</v>
      </c>
      <c r="AY154" s="183" t="s">
        <v>164</v>
      </c>
    </row>
    <row r="155" spans="2:65" s="12" customFormat="1" ht="16.5" customHeight="1">
      <c r="B155" s="184"/>
      <c r="C155" s="185"/>
      <c r="D155" s="185"/>
      <c r="E155" s="186" t="s">
        <v>5</v>
      </c>
      <c r="F155" s="298" t="s">
        <v>677</v>
      </c>
      <c r="G155" s="299"/>
      <c r="H155" s="299"/>
      <c r="I155" s="299"/>
      <c r="J155" s="185"/>
      <c r="K155" s="187">
        <v>3.2000000000000001E-2</v>
      </c>
      <c r="L155" s="185"/>
      <c r="M155" s="185"/>
      <c r="N155" s="185"/>
      <c r="O155" s="185"/>
      <c r="P155" s="185"/>
      <c r="Q155" s="185"/>
      <c r="R155" s="188"/>
      <c r="T155" s="189"/>
      <c r="U155" s="185"/>
      <c r="V155" s="185"/>
      <c r="W155" s="185"/>
      <c r="X155" s="185"/>
      <c r="Y155" s="185"/>
      <c r="Z155" s="185"/>
      <c r="AA155" s="190"/>
      <c r="AT155" s="191" t="s">
        <v>172</v>
      </c>
      <c r="AU155" s="191" t="s">
        <v>86</v>
      </c>
      <c r="AV155" s="12" t="s">
        <v>86</v>
      </c>
      <c r="AW155" s="12" t="s">
        <v>31</v>
      </c>
      <c r="AX155" s="12" t="s">
        <v>74</v>
      </c>
      <c r="AY155" s="191" t="s">
        <v>164</v>
      </c>
    </row>
    <row r="156" spans="2:65" s="14" customFormat="1" ht="16.5" customHeight="1">
      <c r="B156" s="200"/>
      <c r="C156" s="201"/>
      <c r="D156" s="201"/>
      <c r="E156" s="202" t="s">
        <v>5</v>
      </c>
      <c r="F156" s="304" t="s">
        <v>191</v>
      </c>
      <c r="G156" s="305"/>
      <c r="H156" s="305"/>
      <c r="I156" s="305"/>
      <c r="J156" s="201"/>
      <c r="K156" s="203">
        <v>3.2000000000000001E-2</v>
      </c>
      <c r="L156" s="201"/>
      <c r="M156" s="201"/>
      <c r="N156" s="201"/>
      <c r="O156" s="201"/>
      <c r="P156" s="201"/>
      <c r="Q156" s="201"/>
      <c r="R156" s="204"/>
      <c r="T156" s="205"/>
      <c r="U156" s="201"/>
      <c r="V156" s="201"/>
      <c r="W156" s="201"/>
      <c r="X156" s="201"/>
      <c r="Y156" s="201"/>
      <c r="Z156" s="201"/>
      <c r="AA156" s="206"/>
      <c r="AT156" s="207" t="s">
        <v>172</v>
      </c>
      <c r="AU156" s="207" t="s">
        <v>86</v>
      </c>
      <c r="AV156" s="14" t="s">
        <v>169</v>
      </c>
      <c r="AW156" s="14" t="s">
        <v>31</v>
      </c>
      <c r="AX156" s="14" t="s">
        <v>81</v>
      </c>
      <c r="AY156" s="207" t="s">
        <v>164</v>
      </c>
    </row>
    <row r="157" spans="2:65" s="1" customFormat="1" ht="25.5" customHeight="1">
      <c r="B157" s="141"/>
      <c r="C157" s="214" t="s">
        <v>211</v>
      </c>
      <c r="D157" s="214" t="s">
        <v>456</v>
      </c>
      <c r="E157" s="215" t="s">
        <v>678</v>
      </c>
      <c r="F157" s="313" t="s">
        <v>679</v>
      </c>
      <c r="G157" s="313"/>
      <c r="H157" s="313"/>
      <c r="I157" s="313"/>
      <c r="J157" s="216" t="s">
        <v>442</v>
      </c>
      <c r="K157" s="217">
        <v>4.1000000000000002E-2</v>
      </c>
      <c r="L157" s="314"/>
      <c r="M157" s="314"/>
      <c r="N157" s="315"/>
      <c r="O157" s="291"/>
      <c r="P157" s="291"/>
      <c r="Q157" s="291"/>
      <c r="R157" s="144"/>
      <c r="T157" s="174" t="s">
        <v>5</v>
      </c>
      <c r="U157" s="48" t="s">
        <v>41</v>
      </c>
      <c r="V157" s="40"/>
      <c r="W157" s="175">
        <f>V157*K157</f>
        <v>0</v>
      </c>
      <c r="X157" s="175">
        <v>1</v>
      </c>
      <c r="Y157" s="175">
        <f>X157*K157</f>
        <v>4.1000000000000002E-2</v>
      </c>
      <c r="Z157" s="175">
        <v>0</v>
      </c>
      <c r="AA157" s="176">
        <f>Z157*K157</f>
        <v>0</v>
      </c>
      <c r="AR157" s="23" t="s">
        <v>231</v>
      </c>
      <c r="AT157" s="23" t="s">
        <v>456</v>
      </c>
      <c r="AU157" s="23" t="s">
        <v>86</v>
      </c>
      <c r="AY157" s="23" t="s">
        <v>164</v>
      </c>
      <c r="BE157" s="118">
        <f>IF(U157="základná",N157,0)</f>
        <v>0</v>
      </c>
      <c r="BF157" s="118">
        <f>IF(U157="znížená",N157,0)</f>
        <v>0</v>
      </c>
      <c r="BG157" s="118">
        <f>IF(U157="zákl. prenesená",N157,0)</f>
        <v>0</v>
      </c>
      <c r="BH157" s="118">
        <f>IF(U157="zníž. prenesená",N157,0)</f>
        <v>0</v>
      </c>
      <c r="BI157" s="118">
        <f>IF(U157="nulová",N157,0)</f>
        <v>0</v>
      </c>
      <c r="BJ157" s="23" t="s">
        <v>86</v>
      </c>
      <c r="BK157" s="118">
        <f>ROUND(L157*K157,2)</f>
        <v>0</v>
      </c>
      <c r="BL157" s="23" t="s">
        <v>169</v>
      </c>
      <c r="BM157" s="23" t="s">
        <v>680</v>
      </c>
    </row>
    <row r="158" spans="2:65" s="10" customFormat="1" ht="29.85" customHeight="1">
      <c r="B158" s="159"/>
      <c r="C158" s="160"/>
      <c r="D158" s="169" t="s">
        <v>651</v>
      </c>
      <c r="E158" s="169"/>
      <c r="F158" s="169"/>
      <c r="G158" s="169"/>
      <c r="H158" s="169"/>
      <c r="I158" s="169"/>
      <c r="J158" s="169"/>
      <c r="K158" s="169"/>
      <c r="L158" s="169"/>
      <c r="M158" s="169"/>
      <c r="N158" s="316"/>
      <c r="O158" s="317"/>
      <c r="P158" s="317"/>
      <c r="Q158" s="317"/>
      <c r="R158" s="162"/>
      <c r="T158" s="163"/>
      <c r="U158" s="160"/>
      <c r="V158" s="160"/>
      <c r="W158" s="164">
        <f>SUM(W159:W171)</f>
        <v>0</v>
      </c>
      <c r="X158" s="160"/>
      <c r="Y158" s="164">
        <f>SUM(Y159:Y171)</f>
        <v>0.71636474999999999</v>
      </c>
      <c r="Z158" s="160"/>
      <c r="AA158" s="165">
        <f>SUM(AA159:AA171)</f>
        <v>0</v>
      </c>
      <c r="AR158" s="166" t="s">
        <v>81</v>
      </c>
      <c r="AT158" s="167" t="s">
        <v>73</v>
      </c>
      <c r="AU158" s="167" t="s">
        <v>81</v>
      </c>
      <c r="AY158" s="166" t="s">
        <v>164</v>
      </c>
      <c r="BK158" s="168">
        <f>SUM(BK159:BK171)</f>
        <v>0</v>
      </c>
    </row>
    <row r="159" spans="2:65" s="1" customFormat="1" ht="25.5" customHeight="1">
      <c r="B159" s="141"/>
      <c r="C159" s="170" t="s">
        <v>217</v>
      </c>
      <c r="D159" s="170" t="s">
        <v>165</v>
      </c>
      <c r="E159" s="171" t="s">
        <v>681</v>
      </c>
      <c r="F159" s="289" t="s">
        <v>682</v>
      </c>
      <c r="G159" s="289"/>
      <c r="H159" s="289"/>
      <c r="I159" s="289"/>
      <c r="J159" s="172" t="s">
        <v>662</v>
      </c>
      <c r="K159" s="173">
        <v>0.26700000000000002</v>
      </c>
      <c r="L159" s="290"/>
      <c r="M159" s="290"/>
      <c r="N159" s="291"/>
      <c r="O159" s="291"/>
      <c r="P159" s="291"/>
      <c r="Q159" s="291"/>
      <c r="R159" s="144"/>
      <c r="T159" s="174" t="s">
        <v>5</v>
      </c>
      <c r="U159" s="48" t="s">
        <v>41</v>
      </c>
      <c r="V159" s="40"/>
      <c r="W159" s="175">
        <f>V159*K159</f>
        <v>0</v>
      </c>
      <c r="X159" s="175">
        <v>2.46536</v>
      </c>
      <c r="Y159" s="175">
        <f>X159*K159</f>
        <v>0.65825112000000008</v>
      </c>
      <c r="Z159" s="175">
        <v>0</v>
      </c>
      <c r="AA159" s="176">
        <f>Z159*K159</f>
        <v>0</v>
      </c>
      <c r="AR159" s="23" t="s">
        <v>169</v>
      </c>
      <c r="AT159" s="23" t="s">
        <v>165</v>
      </c>
      <c r="AU159" s="23" t="s">
        <v>86</v>
      </c>
      <c r="AY159" s="23" t="s">
        <v>164</v>
      </c>
      <c r="BE159" s="118">
        <f>IF(U159="základná",N159,0)</f>
        <v>0</v>
      </c>
      <c r="BF159" s="118">
        <f>IF(U159="znížená",N159,0)</f>
        <v>0</v>
      </c>
      <c r="BG159" s="118">
        <f>IF(U159="zákl. prenesená",N159,0)</f>
        <v>0</v>
      </c>
      <c r="BH159" s="118">
        <f>IF(U159="zníž. prenesená",N159,0)</f>
        <v>0</v>
      </c>
      <c r="BI159" s="118">
        <f>IF(U159="nulová",N159,0)</f>
        <v>0</v>
      </c>
      <c r="BJ159" s="23" t="s">
        <v>86</v>
      </c>
      <c r="BK159" s="118">
        <f>ROUND(L159*K159,2)</f>
        <v>0</v>
      </c>
      <c r="BL159" s="23" t="s">
        <v>169</v>
      </c>
      <c r="BM159" s="23" t="s">
        <v>683</v>
      </c>
    </row>
    <row r="160" spans="2:65" s="11" customFormat="1" ht="16.5" customHeight="1">
      <c r="B160" s="177"/>
      <c r="C160" s="178"/>
      <c r="D160" s="178"/>
      <c r="E160" s="179" t="s">
        <v>5</v>
      </c>
      <c r="F160" s="292" t="s">
        <v>479</v>
      </c>
      <c r="G160" s="293"/>
      <c r="H160" s="293"/>
      <c r="I160" s="293"/>
      <c r="J160" s="178"/>
      <c r="K160" s="179" t="s">
        <v>5</v>
      </c>
      <c r="L160" s="178"/>
      <c r="M160" s="178"/>
      <c r="N160" s="178"/>
      <c r="O160" s="178"/>
      <c r="P160" s="178"/>
      <c r="Q160" s="178"/>
      <c r="R160" s="180"/>
      <c r="T160" s="181"/>
      <c r="U160" s="178"/>
      <c r="V160" s="178"/>
      <c r="W160" s="178"/>
      <c r="X160" s="178"/>
      <c r="Y160" s="178"/>
      <c r="Z160" s="178"/>
      <c r="AA160" s="182"/>
      <c r="AT160" s="183" t="s">
        <v>172</v>
      </c>
      <c r="AU160" s="183" t="s">
        <v>86</v>
      </c>
      <c r="AV160" s="11" t="s">
        <v>81</v>
      </c>
      <c r="AW160" s="11" t="s">
        <v>31</v>
      </c>
      <c r="AX160" s="11" t="s">
        <v>74</v>
      </c>
      <c r="AY160" s="183" t="s">
        <v>164</v>
      </c>
    </row>
    <row r="161" spans="2:65" s="12" customFormat="1" ht="16.5" customHeight="1">
      <c r="B161" s="184"/>
      <c r="C161" s="185"/>
      <c r="D161" s="185"/>
      <c r="E161" s="186" t="s">
        <v>5</v>
      </c>
      <c r="F161" s="298" t="s">
        <v>684</v>
      </c>
      <c r="G161" s="299"/>
      <c r="H161" s="299"/>
      <c r="I161" s="299"/>
      <c r="J161" s="185"/>
      <c r="K161" s="187">
        <v>0.26700000000000002</v>
      </c>
      <c r="L161" s="185"/>
      <c r="M161" s="185"/>
      <c r="N161" s="185"/>
      <c r="O161" s="185"/>
      <c r="P161" s="185"/>
      <c r="Q161" s="185"/>
      <c r="R161" s="188"/>
      <c r="T161" s="189"/>
      <c r="U161" s="185"/>
      <c r="V161" s="185"/>
      <c r="W161" s="185"/>
      <c r="X161" s="185"/>
      <c r="Y161" s="185"/>
      <c r="Z161" s="185"/>
      <c r="AA161" s="190"/>
      <c r="AT161" s="191" t="s">
        <v>172</v>
      </c>
      <c r="AU161" s="191" t="s">
        <v>86</v>
      </c>
      <c r="AV161" s="12" t="s">
        <v>86</v>
      </c>
      <c r="AW161" s="12" t="s">
        <v>31</v>
      </c>
      <c r="AX161" s="12" t="s">
        <v>74</v>
      </c>
      <c r="AY161" s="191" t="s">
        <v>164</v>
      </c>
    </row>
    <row r="162" spans="2:65" s="14" customFormat="1" ht="16.5" customHeight="1">
      <c r="B162" s="200"/>
      <c r="C162" s="201"/>
      <c r="D162" s="201"/>
      <c r="E162" s="202" t="s">
        <v>5</v>
      </c>
      <c r="F162" s="304" t="s">
        <v>191</v>
      </c>
      <c r="G162" s="305"/>
      <c r="H162" s="305"/>
      <c r="I162" s="305"/>
      <c r="J162" s="201"/>
      <c r="K162" s="203">
        <v>0.26700000000000002</v>
      </c>
      <c r="L162" s="201"/>
      <c r="M162" s="201"/>
      <c r="N162" s="201"/>
      <c r="O162" s="201"/>
      <c r="P162" s="201"/>
      <c r="Q162" s="201"/>
      <c r="R162" s="204"/>
      <c r="T162" s="205"/>
      <c r="U162" s="201"/>
      <c r="V162" s="201"/>
      <c r="W162" s="201"/>
      <c r="X162" s="201"/>
      <c r="Y162" s="201"/>
      <c r="Z162" s="201"/>
      <c r="AA162" s="206"/>
      <c r="AT162" s="207" t="s">
        <v>172</v>
      </c>
      <c r="AU162" s="207" t="s">
        <v>86</v>
      </c>
      <c r="AV162" s="14" t="s">
        <v>169</v>
      </c>
      <c r="AW162" s="14" t="s">
        <v>31</v>
      </c>
      <c r="AX162" s="14" t="s">
        <v>81</v>
      </c>
      <c r="AY162" s="207" t="s">
        <v>164</v>
      </c>
    </row>
    <row r="163" spans="2:65" s="1" customFormat="1" ht="25.5" customHeight="1">
      <c r="B163" s="141"/>
      <c r="C163" s="170" t="s">
        <v>227</v>
      </c>
      <c r="D163" s="170" t="s">
        <v>165</v>
      </c>
      <c r="E163" s="171" t="s">
        <v>685</v>
      </c>
      <c r="F163" s="289" t="s">
        <v>686</v>
      </c>
      <c r="G163" s="289"/>
      <c r="H163" s="289"/>
      <c r="I163" s="289"/>
      <c r="J163" s="172" t="s">
        <v>168</v>
      </c>
      <c r="K163" s="173">
        <v>2.319</v>
      </c>
      <c r="L163" s="290"/>
      <c r="M163" s="290"/>
      <c r="N163" s="291"/>
      <c r="O163" s="291"/>
      <c r="P163" s="291"/>
      <c r="Q163" s="291"/>
      <c r="R163" s="144"/>
      <c r="T163" s="174" t="s">
        <v>5</v>
      </c>
      <c r="U163" s="48" t="s">
        <v>41</v>
      </c>
      <c r="V163" s="40"/>
      <c r="W163" s="175">
        <f>V163*K163</f>
        <v>0</v>
      </c>
      <c r="X163" s="175">
        <v>2.2799999999999999E-3</v>
      </c>
      <c r="Y163" s="175">
        <f>X163*K163</f>
        <v>5.2873199999999999E-3</v>
      </c>
      <c r="Z163" s="175">
        <v>0</v>
      </c>
      <c r="AA163" s="176">
        <f>Z163*K163</f>
        <v>0</v>
      </c>
      <c r="AR163" s="23" t="s">
        <v>169</v>
      </c>
      <c r="AT163" s="23" t="s">
        <v>165</v>
      </c>
      <c r="AU163" s="23" t="s">
        <v>86</v>
      </c>
      <c r="AY163" s="23" t="s">
        <v>164</v>
      </c>
      <c r="BE163" s="118">
        <f>IF(U163="základná",N163,0)</f>
        <v>0</v>
      </c>
      <c r="BF163" s="118">
        <f>IF(U163="znížená",N163,0)</f>
        <v>0</v>
      </c>
      <c r="BG163" s="118">
        <f>IF(U163="zákl. prenesená",N163,0)</f>
        <v>0</v>
      </c>
      <c r="BH163" s="118">
        <f>IF(U163="zníž. prenesená",N163,0)</f>
        <v>0</v>
      </c>
      <c r="BI163" s="118">
        <f>IF(U163="nulová",N163,0)</f>
        <v>0</v>
      </c>
      <c r="BJ163" s="23" t="s">
        <v>86</v>
      </c>
      <c r="BK163" s="118">
        <f>ROUND(L163*K163,2)</f>
        <v>0</v>
      </c>
      <c r="BL163" s="23" t="s">
        <v>169</v>
      </c>
      <c r="BM163" s="23" t="s">
        <v>687</v>
      </c>
    </row>
    <row r="164" spans="2:65" s="1" customFormat="1" ht="25.5" customHeight="1">
      <c r="B164" s="141"/>
      <c r="C164" s="170" t="s">
        <v>231</v>
      </c>
      <c r="D164" s="170" t="s">
        <v>165</v>
      </c>
      <c r="E164" s="171" t="s">
        <v>688</v>
      </c>
      <c r="F164" s="289" t="s">
        <v>689</v>
      </c>
      <c r="G164" s="289"/>
      <c r="H164" s="289"/>
      <c r="I164" s="289"/>
      <c r="J164" s="172" t="s">
        <v>168</v>
      </c>
      <c r="K164" s="173">
        <v>2.319</v>
      </c>
      <c r="L164" s="290"/>
      <c r="M164" s="290"/>
      <c r="N164" s="291"/>
      <c r="O164" s="291"/>
      <c r="P164" s="291"/>
      <c r="Q164" s="291"/>
      <c r="R164" s="144"/>
      <c r="T164" s="174" t="s">
        <v>5</v>
      </c>
      <c r="U164" s="48" t="s">
        <v>41</v>
      </c>
      <c r="V164" s="40"/>
      <c r="W164" s="175">
        <f>V164*K164</f>
        <v>0</v>
      </c>
      <c r="X164" s="175">
        <v>0</v>
      </c>
      <c r="Y164" s="175">
        <f>X164*K164</f>
        <v>0</v>
      </c>
      <c r="Z164" s="175">
        <v>0</v>
      </c>
      <c r="AA164" s="176">
        <f>Z164*K164</f>
        <v>0</v>
      </c>
      <c r="AR164" s="23" t="s">
        <v>169</v>
      </c>
      <c r="AT164" s="23" t="s">
        <v>165</v>
      </c>
      <c r="AU164" s="23" t="s">
        <v>86</v>
      </c>
      <c r="AY164" s="23" t="s">
        <v>164</v>
      </c>
      <c r="BE164" s="118">
        <f>IF(U164="základná",N164,0)</f>
        <v>0</v>
      </c>
      <c r="BF164" s="118">
        <f>IF(U164="znížená",N164,0)</f>
        <v>0</v>
      </c>
      <c r="BG164" s="118">
        <f>IF(U164="zákl. prenesená",N164,0)</f>
        <v>0</v>
      </c>
      <c r="BH164" s="118">
        <f>IF(U164="zníž. prenesená",N164,0)</f>
        <v>0</v>
      </c>
      <c r="BI164" s="118">
        <f>IF(U164="nulová",N164,0)</f>
        <v>0</v>
      </c>
      <c r="BJ164" s="23" t="s">
        <v>86</v>
      </c>
      <c r="BK164" s="118">
        <f>ROUND(L164*K164,2)</f>
        <v>0</v>
      </c>
      <c r="BL164" s="23" t="s">
        <v>169</v>
      </c>
      <c r="BM164" s="23" t="s">
        <v>690</v>
      </c>
    </row>
    <row r="165" spans="2:65" s="1" customFormat="1" ht="25.5" customHeight="1">
      <c r="B165" s="141"/>
      <c r="C165" s="170" t="s">
        <v>236</v>
      </c>
      <c r="D165" s="170" t="s">
        <v>165</v>
      </c>
      <c r="E165" s="171" t="s">
        <v>691</v>
      </c>
      <c r="F165" s="289" t="s">
        <v>692</v>
      </c>
      <c r="G165" s="289"/>
      <c r="H165" s="289"/>
      <c r="I165" s="289"/>
      <c r="J165" s="172" t="s">
        <v>168</v>
      </c>
      <c r="K165" s="173">
        <v>2.319</v>
      </c>
      <c r="L165" s="290"/>
      <c r="M165" s="290"/>
      <c r="N165" s="291"/>
      <c r="O165" s="291"/>
      <c r="P165" s="291"/>
      <c r="Q165" s="291"/>
      <c r="R165" s="144"/>
      <c r="T165" s="174" t="s">
        <v>5</v>
      </c>
      <c r="U165" s="48" t="s">
        <v>41</v>
      </c>
      <c r="V165" s="40"/>
      <c r="W165" s="175">
        <f>V165*K165</f>
        <v>0</v>
      </c>
      <c r="X165" s="175">
        <v>1.0330000000000001E-2</v>
      </c>
      <c r="Y165" s="175">
        <f>X165*K165</f>
        <v>2.3955270000000001E-2</v>
      </c>
      <c r="Z165" s="175">
        <v>0</v>
      </c>
      <c r="AA165" s="176">
        <f>Z165*K165</f>
        <v>0</v>
      </c>
      <c r="AR165" s="23" t="s">
        <v>169</v>
      </c>
      <c r="AT165" s="23" t="s">
        <v>165</v>
      </c>
      <c r="AU165" s="23" t="s">
        <v>86</v>
      </c>
      <c r="AY165" s="23" t="s">
        <v>164</v>
      </c>
      <c r="BE165" s="118">
        <f>IF(U165="základná",N165,0)</f>
        <v>0</v>
      </c>
      <c r="BF165" s="118">
        <f>IF(U165="znížená",N165,0)</f>
        <v>0</v>
      </c>
      <c r="BG165" s="118">
        <f>IF(U165="zákl. prenesená",N165,0)</f>
        <v>0</v>
      </c>
      <c r="BH165" s="118">
        <f>IF(U165="zníž. prenesená",N165,0)</f>
        <v>0</v>
      </c>
      <c r="BI165" s="118">
        <f>IF(U165="nulová",N165,0)</f>
        <v>0</v>
      </c>
      <c r="BJ165" s="23" t="s">
        <v>86</v>
      </c>
      <c r="BK165" s="118">
        <f>ROUND(L165*K165,2)</f>
        <v>0</v>
      </c>
      <c r="BL165" s="23" t="s">
        <v>169</v>
      </c>
      <c r="BM165" s="23" t="s">
        <v>693</v>
      </c>
    </row>
    <row r="166" spans="2:65" s="11" customFormat="1" ht="16.5" customHeight="1">
      <c r="B166" s="177"/>
      <c r="C166" s="178"/>
      <c r="D166" s="178"/>
      <c r="E166" s="179" t="s">
        <v>5</v>
      </c>
      <c r="F166" s="292" t="s">
        <v>479</v>
      </c>
      <c r="G166" s="293"/>
      <c r="H166" s="293"/>
      <c r="I166" s="293"/>
      <c r="J166" s="178"/>
      <c r="K166" s="179" t="s">
        <v>5</v>
      </c>
      <c r="L166" s="178"/>
      <c r="M166" s="178"/>
      <c r="N166" s="178"/>
      <c r="O166" s="178"/>
      <c r="P166" s="178"/>
      <c r="Q166" s="178"/>
      <c r="R166" s="180"/>
      <c r="T166" s="181"/>
      <c r="U166" s="178"/>
      <c r="V166" s="178"/>
      <c r="W166" s="178"/>
      <c r="X166" s="178"/>
      <c r="Y166" s="178"/>
      <c r="Z166" s="178"/>
      <c r="AA166" s="182"/>
      <c r="AT166" s="183" t="s">
        <v>172</v>
      </c>
      <c r="AU166" s="183" t="s">
        <v>86</v>
      </c>
      <c r="AV166" s="11" t="s">
        <v>81</v>
      </c>
      <c r="AW166" s="11" t="s">
        <v>31</v>
      </c>
      <c r="AX166" s="11" t="s">
        <v>74</v>
      </c>
      <c r="AY166" s="183" t="s">
        <v>164</v>
      </c>
    </row>
    <row r="167" spans="2:65" s="12" customFormat="1" ht="16.5" customHeight="1">
      <c r="B167" s="184"/>
      <c r="C167" s="185"/>
      <c r="D167" s="185"/>
      <c r="E167" s="186" t="s">
        <v>5</v>
      </c>
      <c r="F167" s="298" t="s">
        <v>694</v>
      </c>
      <c r="G167" s="299"/>
      <c r="H167" s="299"/>
      <c r="I167" s="299"/>
      <c r="J167" s="185"/>
      <c r="K167" s="187">
        <v>2.319</v>
      </c>
      <c r="L167" s="185"/>
      <c r="M167" s="185"/>
      <c r="N167" s="185"/>
      <c r="O167" s="185"/>
      <c r="P167" s="185"/>
      <c r="Q167" s="185"/>
      <c r="R167" s="188"/>
      <c r="T167" s="189"/>
      <c r="U167" s="185"/>
      <c r="V167" s="185"/>
      <c r="W167" s="185"/>
      <c r="X167" s="185"/>
      <c r="Y167" s="185"/>
      <c r="Z167" s="185"/>
      <c r="AA167" s="190"/>
      <c r="AT167" s="191" t="s">
        <v>172</v>
      </c>
      <c r="AU167" s="191" t="s">
        <v>86</v>
      </c>
      <c r="AV167" s="12" t="s">
        <v>86</v>
      </c>
      <c r="AW167" s="12" t="s">
        <v>31</v>
      </c>
      <c r="AX167" s="12" t="s">
        <v>74</v>
      </c>
      <c r="AY167" s="191" t="s">
        <v>164</v>
      </c>
    </row>
    <row r="168" spans="2:65" s="14" customFormat="1" ht="16.5" customHeight="1">
      <c r="B168" s="200"/>
      <c r="C168" s="201"/>
      <c r="D168" s="201"/>
      <c r="E168" s="202" t="s">
        <v>5</v>
      </c>
      <c r="F168" s="304" t="s">
        <v>191</v>
      </c>
      <c r="G168" s="305"/>
      <c r="H168" s="305"/>
      <c r="I168" s="305"/>
      <c r="J168" s="201"/>
      <c r="K168" s="203">
        <v>2.319</v>
      </c>
      <c r="L168" s="201"/>
      <c r="M168" s="201"/>
      <c r="N168" s="201"/>
      <c r="O168" s="201"/>
      <c r="P168" s="201"/>
      <c r="Q168" s="201"/>
      <c r="R168" s="204"/>
      <c r="T168" s="205"/>
      <c r="U168" s="201"/>
      <c r="V168" s="201"/>
      <c r="W168" s="201"/>
      <c r="X168" s="201"/>
      <c r="Y168" s="201"/>
      <c r="Z168" s="201"/>
      <c r="AA168" s="206"/>
      <c r="AT168" s="207" t="s">
        <v>172</v>
      </c>
      <c r="AU168" s="207" t="s">
        <v>86</v>
      </c>
      <c r="AV168" s="14" t="s">
        <v>169</v>
      </c>
      <c r="AW168" s="14" t="s">
        <v>31</v>
      </c>
      <c r="AX168" s="14" t="s">
        <v>81</v>
      </c>
      <c r="AY168" s="207" t="s">
        <v>164</v>
      </c>
    </row>
    <row r="169" spans="2:65" s="1" customFormat="1" ht="38.25" customHeight="1">
      <c r="B169" s="141"/>
      <c r="C169" s="170" t="s">
        <v>268</v>
      </c>
      <c r="D169" s="170" t="s">
        <v>165</v>
      </c>
      <c r="E169" s="171" t="s">
        <v>695</v>
      </c>
      <c r="F169" s="289" t="s">
        <v>696</v>
      </c>
      <c r="G169" s="289"/>
      <c r="H169" s="289"/>
      <c r="I169" s="289"/>
      <c r="J169" s="172" t="s">
        <v>442</v>
      </c>
      <c r="K169" s="173">
        <v>2.4E-2</v>
      </c>
      <c r="L169" s="290"/>
      <c r="M169" s="290"/>
      <c r="N169" s="291"/>
      <c r="O169" s="291"/>
      <c r="P169" s="291"/>
      <c r="Q169" s="291"/>
      <c r="R169" s="144"/>
      <c r="T169" s="174" t="s">
        <v>5</v>
      </c>
      <c r="U169" s="48" t="s">
        <v>41</v>
      </c>
      <c r="V169" s="40"/>
      <c r="W169" s="175">
        <f>V169*K169</f>
        <v>0</v>
      </c>
      <c r="X169" s="175">
        <v>1.20296</v>
      </c>
      <c r="Y169" s="175">
        <f>X169*K169</f>
        <v>2.8871040000000001E-2</v>
      </c>
      <c r="Z169" s="175">
        <v>0</v>
      </c>
      <c r="AA169" s="176">
        <f>Z169*K169</f>
        <v>0</v>
      </c>
      <c r="AR169" s="23" t="s">
        <v>169</v>
      </c>
      <c r="AT169" s="23" t="s">
        <v>165</v>
      </c>
      <c r="AU169" s="23" t="s">
        <v>86</v>
      </c>
      <c r="AY169" s="23" t="s">
        <v>164</v>
      </c>
      <c r="BE169" s="118">
        <f>IF(U169="základná",N169,0)</f>
        <v>0</v>
      </c>
      <c r="BF169" s="118">
        <f>IF(U169="znížená",N169,0)</f>
        <v>0</v>
      </c>
      <c r="BG169" s="118">
        <f>IF(U169="zákl. prenesená",N169,0)</f>
        <v>0</v>
      </c>
      <c r="BH169" s="118">
        <f>IF(U169="zníž. prenesená",N169,0)</f>
        <v>0</v>
      </c>
      <c r="BI169" s="118">
        <f>IF(U169="nulová",N169,0)</f>
        <v>0</v>
      </c>
      <c r="BJ169" s="23" t="s">
        <v>86</v>
      </c>
      <c r="BK169" s="118">
        <f>ROUND(L169*K169,2)</f>
        <v>0</v>
      </c>
      <c r="BL169" s="23" t="s">
        <v>169</v>
      </c>
      <c r="BM169" s="23" t="s">
        <v>697</v>
      </c>
    </row>
    <row r="170" spans="2:65" s="12" customFormat="1" ht="16.5" customHeight="1">
      <c r="B170" s="184"/>
      <c r="C170" s="185"/>
      <c r="D170" s="185"/>
      <c r="E170" s="186" t="s">
        <v>5</v>
      </c>
      <c r="F170" s="306" t="s">
        <v>698</v>
      </c>
      <c r="G170" s="307"/>
      <c r="H170" s="307"/>
      <c r="I170" s="307"/>
      <c r="J170" s="185"/>
      <c r="K170" s="187">
        <v>2.4E-2</v>
      </c>
      <c r="L170" s="185"/>
      <c r="M170" s="185"/>
      <c r="N170" s="185"/>
      <c r="O170" s="185"/>
      <c r="P170" s="185"/>
      <c r="Q170" s="185"/>
      <c r="R170" s="188"/>
      <c r="T170" s="189"/>
      <c r="U170" s="185"/>
      <c r="V170" s="185"/>
      <c r="W170" s="185"/>
      <c r="X170" s="185"/>
      <c r="Y170" s="185"/>
      <c r="Z170" s="185"/>
      <c r="AA170" s="190"/>
      <c r="AT170" s="191" t="s">
        <v>172</v>
      </c>
      <c r="AU170" s="191" t="s">
        <v>86</v>
      </c>
      <c r="AV170" s="12" t="s">
        <v>86</v>
      </c>
      <c r="AW170" s="12" t="s">
        <v>31</v>
      </c>
      <c r="AX170" s="12" t="s">
        <v>74</v>
      </c>
      <c r="AY170" s="191" t="s">
        <v>164</v>
      </c>
    </row>
    <row r="171" spans="2:65" s="14" customFormat="1" ht="16.5" customHeight="1">
      <c r="B171" s="200"/>
      <c r="C171" s="201"/>
      <c r="D171" s="201"/>
      <c r="E171" s="202" t="s">
        <v>5</v>
      </c>
      <c r="F171" s="304" t="s">
        <v>191</v>
      </c>
      <c r="G171" s="305"/>
      <c r="H171" s="305"/>
      <c r="I171" s="305"/>
      <c r="J171" s="201"/>
      <c r="K171" s="203">
        <v>2.4E-2</v>
      </c>
      <c r="L171" s="201"/>
      <c r="M171" s="201"/>
      <c r="N171" s="201"/>
      <c r="O171" s="201"/>
      <c r="P171" s="201"/>
      <c r="Q171" s="201"/>
      <c r="R171" s="204"/>
      <c r="T171" s="205"/>
      <c r="U171" s="201"/>
      <c r="V171" s="201"/>
      <c r="W171" s="201"/>
      <c r="X171" s="201"/>
      <c r="Y171" s="201"/>
      <c r="Z171" s="201"/>
      <c r="AA171" s="206"/>
      <c r="AT171" s="207" t="s">
        <v>172</v>
      </c>
      <c r="AU171" s="207" t="s">
        <v>86</v>
      </c>
      <c r="AV171" s="14" t="s">
        <v>169</v>
      </c>
      <c r="AW171" s="14" t="s">
        <v>31</v>
      </c>
      <c r="AX171" s="14" t="s">
        <v>81</v>
      </c>
      <c r="AY171" s="207" t="s">
        <v>164</v>
      </c>
    </row>
    <row r="172" spans="2:65" s="10" customFormat="1" ht="29.85" customHeight="1">
      <c r="B172" s="159"/>
      <c r="C172" s="160"/>
      <c r="D172" s="169" t="s">
        <v>137</v>
      </c>
      <c r="E172" s="169"/>
      <c r="F172" s="169"/>
      <c r="G172" s="169"/>
      <c r="H172" s="169"/>
      <c r="I172" s="169"/>
      <c r="J172" s="169"/>
      <c r="K172" s="169"/>
      <c r="L172" s="169"/>
      <c r="M172" s="169"/>
      <c r="N172" s="296"/>
      <c r="O172" s="297"/>
      <c r="P172" s="297"/>
      <c r="Q172" s="297"/>
      <c r="R172" s="162"/>
      <c r="T172" s="163"/>
      <c r="U172" s="160"/>
      <c r="V172" s="160"/>
      <c r="W172" s="164">
        <f>SUM(W173:W257)</f>
        <v>0</v>
      </c>
      <c r="X172" s="160"/>
      <c r="Y172" s="164">
        <f>SUM(Y173:Y257)</f>
        <v>20.474311270000001</v>
      </c>
      <c r="Z172" s="160"/>
      <c r="AA172" s="165">
        <f>SUM(AA173:AA257)</f>
        <v>0</v>
      </c>
      <c r="AR172" s="166" t="s">
        <v>81</v>
      </c>
      <c r="AT172" s="167" t="s">
        <v>73</v>
      </c>
      <c r="AU172" s="167" t="s">
        <v>81</v>
      </c>
      <c r="AY172" s="166" t="s">
        <v>164</v>
      </c>
      <c r="BK172" s="168">
        <f>SUM(BK173:BK257)</f>
        <v>0</v>
      </c>
    </row>
    <row r="173" spans="2:65" s="1" customFormat="1" ht="25.5" customHeight="1">
      <c r="B173" s="141"/>
      <c r="C173" s="170" t="s">
        <v>285</v>
      </c>
      <c r="D173" s="170" t="s">
        <v>165</v>
      </c>
      <c r="E173" s="171" t="s">
        <v>699</v>
      </c>
      <c r="F173" s="289" t="s">
        <v>700</v>
      </c>
      <c r="G173" s="289"/>
      <c r="H173" s="289"/>
      <c r="I173" s="289"/>
      <c r="J173" s="172" t="s">
        <v>168</v>
      </c>
      <c r="K173" s="173">
        <v>640.63</v>
      </c>
      <c r="L173" s="290"/>
      <c r="M173" s="290"/>
      <c r="N173" s="291"/>
      <c r="O173" s="291"/>
      <c r="P173" s="291"/>
      <c r="Q173" s="291"/>
      <c r="R173" s="144"/>
      <c r="T173" s="174" t="s">
        <v>5</v>
      </c>
      <c r="U173" s="48" t="s">
        <v>41</v>
      </c>
      <c r="V173" s="40"/>
      <c r="W173" s="175">
        <f>V173*K173</f>
        <v>0</v>
      </c>
      <c r="X173" s="175">
        <v>4.0000000000000002E-4</v>
      </c>
      <c r="Y173" s="175">
        <f>X173*K173</f>
        <v>0.25625200000000004</v>
      </c>
      <c r="Z173" s="175">
        <v>0</v>
      </c>
      <c r="AA173" s="176">
        <f>Z173*K173</f>
        <v>0</v>
      </c>
      <c r="AR173" s="23" t="s">
        <v>169</v>
      </c>
      <c r="AT173" s="23" t="s">
        <v>165</v>
      </c>
      <c r="AU173" s="23" t="s">
        <v>86</v>
      </c>
      <c r="AY173" s="23" t="s">
        <v>164</v>
      </c>
      <c r="BE173" s="118">
        <f>IF(U173="základná",N173,0)</f>
        <v>0</v>
      </c>
      <c r="BF173" s="118">
        <f>IF(U173="znížená",N173,0)</f>
        <v>0</v>
      </c>
      <c r="BG173" s="118">
        <f>IF(U173="zákl. prenesená",N173,0)</f>
        <v>0</v>
      </c>
      <c r="BH173" s="118">
        <f>IF(U173="zníž. prenesená",N173,0)</f>
        <v>0</v>
      </c>
      <c r="BI173" s="118">
        <f>IF(U173="nulová",N173,0)</f>
        <v>0</v>
      </c>
      <c r="BJ173" s="23" t="s">
        <v>86</v>
      </c>
      <c r="BK173" s="118">
        <f>ROUND(L173*K173,2)</f>
        <v>0</v>
      </c>
      <c r="BL173" s="23" t="s">
        <v>169</v>
      </c>
      <c r="BM173" s="23" t="s">
        <v>701</v>
      </c>
    </row>
    <row r="174" spans="2:65" s="1" customFormat="1" ht="25.5" customHeight="1">
      <c r="B174" s="141"/>
      <c r="C174" s="170" t="s">
        <v>289</v>
      </c>
      <c r="D174" s="170" t="s">
        <v>165</v>
      </c>
      <c r="E174" s="171" t="s">
        <v>702</v>
      </c>
      <c r="F174" s="289" t="s">
        <v>703</v>
      </c>
      <c r="G174" s="289"/>
      <c r="H174" s="289"/>
      <c r="I174" s="289"/>
      <c r="J174" s="172" t="s">
        <v>168</v>
      </c>
      <c r="K174" s="173">
        <v>640.63</v>
      </c>
      <c r="L174" s="290"/>
      <c r="M174" s="290"/>
      <c r="N174" s="291"/>
      <c r="O174" s="291"/>
      <c r="P174" s="291"/>
      <c r="Q174" s="291"/>
      <c r="R174" s="144"/>
      <c r="T174" s="174" t="s">
        <v>5</v>
      </c>
      <c r="U174" s="48" t="s">
        <v>41</v>
      </c>
      <c r="V174" s="40"/>
      <c r="W174" s="175">
        <f>V174*K174</f>
        <v>0</v>
      </c>
      <c r="X174" s="175">
        <v>6.2399999999999999E-3</v>
      </c>
      <c r="Y174" s="175">
        <f>X174*K174</f>
        <v>3.9975312000000001</v>
      </c>
      <c r="Z174" s="175">
        <v>0</v>
      </c>
      <c r="AA174" s="176">
        <f>Z174*K174</f>
        <v>0</v>
      </c>
      <c r="AR174" s="23" t="s">
        <v>169</v>
      </c>
      <c r="AT174" s="23" t="s">
        <v>165</v>
      </c>
      <c r="AU174" s="23" t="s">
        <v>86</v>
      </c>
      <c r="AY174" s="23" t="s">
        <v>164</v>
      </c>
      <c r="BE174" s="118">
        <f>IF(U174="základná",N174,0)</f>
        <v>0</v>
      </c>
      <c r="BF174" s="118">
        <f>IF(U174="znížená",N174,0)</f>
        <v>0</v>
      </c>
      <c r="BG174" s="118">
        <f>IF(U174="zákl. prenesená",N174,0)</f>
        <v>0</v>
      </c>
      <c r="BH174" s="118">
        <f>IF(U174="zníž. prenesená",N174,0)</f>
        <v>0</v>
      </c>
      <c r="BI174" s="118">
        <f>IF(U174="nulová",N174,0)</f>
        <v>0</v>
      </c>
      <c r="BJ174" s="23" t="s">
        <v>86</v>
      </c>
      <c r="BK174" s="118">
        <f>ROUND(L174*K174,2)</f>
        <v>0</v>
      </c>
      <c r="BL174" s="23" t="s">
        <v>169</v>
      </c>
      <c r="BM174" s="23" t="s">
        <v>704</v>
      </c>
    </row>
    <row r="175" spans="2:65" s="1" customFormat="1" ht="25.5" customHeight="1">
      <c r="B175" s="141"/>
      <c r="C175" s="170" t="s">
        <v>318</v>
      </c>
      <c r="D175" s="170" t="s">
        <v>165</v>
      </c>
      <c r="E175" s="171" t="s">
        <v>554</v>
      </c>
      <c r="F175" s="289" t="s">
        <v>555</v>
      </c>
      <c r="G175" s="289"/>
      <c r="H175" s="289"/>
      <c r="I175" s="289"/>
      <c r="J175" s="172" t="s">
        <v>168</v>
      </c>
      <c r="K175" s="173">
        <v>301.44900000000001</v>
      </c>
      <c r="L175" s="290"/>
      <c r="M175" s="290"/>
      <c r="N175" s="291"/>
      <c r="O175" s="291"/>
      <c r="P175" s="291"/>
      <c r="Q175" s="291"/>
      <c r="R175" s="144"/>
      <c r="T175" s="174" t="s">
        <v>5</v>
      </c>
      <c r="U175" s="48" t="s">
        <v>41</v>
      </c>
      <c r="V175" s="40"/>
      <c r="W175" s="175">
        <f>V175*K175</f>
        <v>0</v>
      </c>
      <c r="X175" s="175">
        <v>5.11E-3</v>
      </c>
      <c r="Y175" s="175">
        <f>X175*K175</f>
        <v>1.54040439</v>
      </c>
      <c r="Z175" s="175">
        <v>0</v>
      </c>
      <c r="AA175" s="176">
        <f>Z175*K175</f>
        <v>0</v>
      </c>
      <c r="AR175" s="23" t="s">
        <v>169</v>
      </c>
      <c r="AT175" s="23" t="s">
        <v>165</v>
      </c>
      <c r="AU175" s="23" t="s">
        <v>86</v>
      </c>
      <c r="AY175" s="23" t="s">
        <v>164</v>
      </c>
      <c r="BE175" s="118">
        <f>IF(U175="základná",N175,0)</f>
        <v>0</v>
      </c>
      <c r="BF175" s="118">
        <f>IF(U175="znížená",N175,0)</f>
        <v>0</v>
      </c>
      <c r="BG175" s="118">
        <f>IF(U175="zákl. prenesená",N175,0)</f>
        <v>0</v>
      </c>
      <c r="BH175" s="118">
        <f>IF(U175="zníž. prenesená",N175,0)</f>
        <v>0</v>
      </c>
      <c r="BI175" s="118">
        <f>IF(U175="nulová",N175,0)</f>
        <v>0</v>
      </c>
      <c r="BJ175" s="23" t="s">
        <v>86</v>
      </c>
      <c r="BK175" s="118">
        <f>ROUND(L175*K175,2)</f>
        <v>0</v>
      </c>
      <c r="BL175" s="23" t="s">
        <v>169</v>
      </c>
      <c r="BM175" s="23" t="s">
        <v>705</v>
      </c>
    </row>
    <row r="176" spans="2:65" s="11" customFormat="1" ht="16.5" customHeight="1">
      <c r="B176" s="177"/>
      <c r="C176" s="178"/>
      <c r="D176" s="178"/>
      <c r="E176" s="179" t="s">
        <v>5</v>
      </c>
      <c r="F176" s="292" t="s">
        <v>195</v>
      </c>
      <c r="G176" s="293"/>
      <c r="H176" s="293"/>
      <c r="I176" s="293"/>
      <c r="J176" s="178"/>
      <c r="K176" s="179" t="s">
        <v>5</v>
      </c>
      <c r="L176" s="178"/>
      <c r="M176" s="178"/>
      <c r="N176" s="178"/>
      <c r="O176" s="178"/>
      <c r="P176" s="178"/>
      <c r="Q176" s="178"/>
      <c r="R176" s="180"/>
      <c r="T176" s="181"/>
      <c r="U176" s="178"/>
      <c r="V176" s="178"/>
      <c r="W176" s="178"/>
      <c r="X176" s="178"/>
      <c r="Y176" s="178"/>
      <c r="Z176" s="178"/>
      <c r="AA176" s="182"/>
      <c r="AT176" s="183" t="s">
        <v>172</v>
      </c>
      <c r="AU176" s="183" t="s">
        <v>86</v>
      </c>
      <c r="AV176" s="11" t="s">
        <v>81</v>
      </c>
      <c r="AW176" s="11" t="s">
        <v>31</v>
      </c>
      <c r="AX176" s="11" t="s">
        <v>74</v>
      </c>
      <c r="AY176" s="183" t="s">
        <v>164</v>
      </c>
    </row>
    <row r="177" spans="2:65" s="12" customFormat="1" ht="16.5" customHeight="1">
      <c r="B177" s="184"/>
      <c r="C177" s="185"/>
      <c r="D177" s="185"/>
      <c r="E177" s="186" t="s">
        <v>5</v>
      </c>
      <c r="F177" s="298" t="s">
        <v>196</v>
      </c>
      <c r="G177" s="299"/>
      <c r="H177" s="299"/>
      <c r="I177" s="299"/>
      <c r="J177" s="185"/>
      <c r="K177" s="187">
        <v>27.806999999999999</v>
      </c>
      <c r="L177" s="185"/>
      <c r="M177" s="185"/>
      <c r="N177" s="185"/>
      <c r="O177" s="185"/>
      <c r="P177" s="185"/>
      <c r="Q177" s="185"/>
      <c r="R177" s="188"/>
      <c r="T177" s="189"/>
      <c r="U177" s="185"/>
      <c r="V177" s="185"/>
      <c r="W177" s="185"/>
      <c r="X177" s="185"/>
      <c r="Y177" s="185"/>
      <c r="Z177" s="185"/>
      <c r="AA177" s="190"/>
      <c r="AT177" s="191" t="s">
        <v>172</v>
      </c>
      <c r="AU177" s="191" t="s">
        <v>86</v>
      </c>
      <c r="AV177" s="12" t="s">
        <v>86</v>
      </c>
      <c r="AW177" s="12" t="s">
        <v>31</v>
      </c>
      <c r="AX177" s="12" t="s">
        <v>74</v>
      </c>
      <c r="AY177" s="191" t="s">
        <v>164</v>
      </c>
    </row>
    <row r="178" spans="2:65" s="12" customFormat="1" ht="16.5" customHeight="1">
      <c r="B178" s="184"/>
      <c r="C178" s="185"/>
      <c r="D178" s="185"/>
      <c r="E178" s="186" t="s">
        <v>5</v>
      </c>
      <c r="F178" s="298" t="s">
        <v>197</v>
      </c>
      <c r="G178" s="299"/>
      <c r="H178" s="299"/>
      <c r="I178" s="299"/>
      <c r="J178" s="185"/>
      <c r="K178" s="187">
        <v>12.834</v>
      </c>
      <c r="L178" s="185"/>
      <c r="M178" s="185"/>
      <c r="N178" s="185"/>
      <c r="O178" s="185"/>
      <c r="P178" s="185"/>
      <c r="Q178" s="185"/>
      <c r="R178" s="188"/>
      <c r="T178" s="189"/>
      <c r="U178" s="185"/>
      <c r="V178" s="185"/>
      <c r="W178" s="185"/>
      <c r="X178" s="185"/>
      <c r="Y178" s="185"/>
      <c r="Z178" s="185"/>
      <c r="AA178" s="190"/>
      <c r="AT178" s="191" t="s">
        <v>172</v>
      </c>
      <c r="AU178" s="191" t="s">
        <v>86</v>
      </c>
      <c r="AV178" s="12" t="s">
        <v>86</v>
      </c>
      <c r="AW178" s="12" t="s">
        <v>31</v>
      </c>
      <c r="AX178" s="12" t="s">
        <v>74</v>
      </c>
      <c r="AY178" s="191" t="s">
        <v>164</v>
      </c>
    </row>
    <row r="179" spans="2:65" s="12" customFormat="1" ht="16.5" customHeight="1">
      <c r="B179" s="184"/>
      <c r="C179" s="185"/>
      <c r="D179" s="185"/>
      <c r="E179" s="186" t="s">
        <v>5</v>
      </c>
      <c r="F179" s="298" t="s">
        <v>198</v>
      </c>
      <c r="G179" s="299"/>
      <c r="H179" s="299"/>
      <c r="I179" s="299"/>
      <c r="J179" s="185"/>
      <c r="K179" s="187">
        <v>74.25</v>
      </c>
      <c r="L179" s="185"/>
      <c r="M179" s="185"/>
      <c r="N179" s="185"/>
      <c r="O179" s="185"/>
      <c r="P179" s="185"/>
      <c r="Q179" s="185"/>
      <c r="R179" s="188"/>
      <c r="T179" s="189"/>
      <c r="U179" s="185"/>
      <c r="V179" s="185"/>
      <c r="W179" s="185"/>
      <c r="X179" s="185"/>
      <c r="Y179" s="185"/>
      <c r="Z179" s="185"/>
      <c r="AA179" s="190"/>
      <c r="AT179" s="191" t="s">
        <v>172</v>
      </c>
      <c r="AU179" s="191" t="s">
        <v>86</v>
      </c>
      <c r="AV179" s="12" t="s">
        <v>86</v>
      </c>
      <c r="AW179" s="12" t="s">
        <v>31</v>
      </c>
      <c r="AX179" s="12" t="s">
        <v>74</v>
      </c>
      <c r="AY179" s="191" t="s">
        <v>164</v>
      </c>
    </row>
    <row r="180" spans="2:65" s="11" customFormat="1" ht="16.5" customHeight="1">
      <c r="B180" s="177"/>
      <c r="C180" s="178"/>
      <c r="D180" s="178"/>
      <c r="E180" s="179" t="s">
        <v>5</v>
      </c>
      <c r="F180" s="302" t="s">
        <v>199</v>
      </c>
      <c r="G180" s="303"/>
      <c r="H180" s="303"/>
      <c r="I180" s="303"/>
      <c r="J180" s="178"/>
      <c r="K180" s="179" t="s">
        <v>5</v>
      </c>
      <c r="L180" s="178"/>
      <c r="M180" s="178"/>
      <c r="N180" s="178"/>
      <c r="O180" s="178"/>
      <c r="P180" s="178"/>
      <c r="Q180" s="178"/>
      <c r="R180" s="180"/>
      <c r="T180" s="181"/>
      <c r="U180" s="178"/>
      <c r="V180" s="178"/>
      <c r="W180" s="178"/>
      <c r="X180" s="178"/>
      <c r="Y180" s="178"/>
      <c r="Z180" s="178"/>
      <c r="AA180" s="182"/>
      <c r="AT180" s="183" t="s">
        <v>172</v>
      </c>
      <c r="AU180" s="183" t="s">
        <v>86</v>
      </c>
      <c r="AV180" s="11" t="s">
        <v>81</v>
      </c>
      <c r="AW180" s="11" t="s">
        <v>31</v>
      </c>
      <c r="AX180" s="11" t="s">
        <v>74</v>
      </c>
      <c r="AY180" s="183" t="s">
        <v>164</v>
      </c>
    </row>
    <row r="181" spans="2:65" s="12" customFormat="1" ht="16.5" customHeight="1">
      <c r="B181" s="184"/>
      <c r="C181" s="185"/>
      <c r="D181" s="185"/>
      <c r="E181" s="186" t="s">
        <v>5</v>
      </c>
      <c r="F181" s="298" t="s">
        <v>200</v>
      </c>
      <c r="G181" s="299"/>
      <c r="H181" s="299"/>
      <c r="I181" s="299"/>
      <c r="J181" s="185"/>
      <c r="K181" s="187">
        <v>186.55799999999999</v>
      </c>
      <c r="L181" s="185"/>
      <c r="M181" s="185"/>
      <c r="N181" s="185"/>
      <c r="O181" s="185"/>
      <c r="P181" s="185"/>
      <c r="Q181" s="185"/>
      <c r="R181" s="188"/>
      <c r="T181" s="189"/>
      <c r="U181" s="185"/>
      <c r="V181" s="185"/>
      <c r="W181" s="185"/>
      <c r="X181" s="185"/>
      <c r="Y181" s="185"/>
      <c r="Z181" s="185"/>
      <c r="AA181" s="190"/>
      <c r="AT181" s="191" t="s">
        <v>172</v>
      </c>
      <c r="AU181" s="191" t="s">
        <v>86</v>
      </c>
      <c r="AV181" s="12" t="s">
        <v>86</v>
      </c>
      <c r="AW181" s="12" t="s">
        <v>31</v>
      </c>
      <c r="AX181" s="12" t="s">
        <v>74</v>
      </c>
      <c r="AY181" s="191" t="s">
        <v>164</v>
      </c>
    </row>
    <row r="182" spans="2:65" s="14" customFormat="1" ht="16.5" customHeight="1">
      <c r="B182" s="200"/>
      <c r="C182" s="201"/>
      <c r="D182" s="201"/>
      <c r="E182" s="202" t="s">
        <v>5</v>
      </c>
      <c r="F182" s="304" t="s">
        <v>191</v>
      </c>
      <c r="G182" s="305"/>
      <c r="H182" s="305"/>
      <c r="I182" s="305"/>
      <c r="J182" s="201"/>
      <c r="K182" s="203">
        <v>301.44900000000001</v>
      </c>
      <c r="L182" s="201"/>
      <c r="M182" s="201"/>
      <c r="N182" s="201"/>
      <c r="O182" s="201"/>
      <c r="P182" s="201"/>
      <c r="Q182" s="201"/>
      <c r="R182" s="204"/>
      <c r="T182" s="205"/>
      <c r="U182" s="201"/>
      <c r="V182" s="201"/>
      <c r="W182" s="201"/>
      <c r="X182" s="201"/>
      <c r="Y182" s="201"/>
      <c r="Z182" s="201"/>
      <c r="AA182" s="206"/>
      <c r="AT182" s="207" t="s">
        <v>172</v>
      </c>
      <c r="AU182" s="207" t="s">
        <v>86</v>
      </c>
      <c r="AV182" s="14" t="s">
        <v>169</v>
      </c>
      <c r="AW182" s="14" t="s">
        <v>31</v>
      </c>
      <c r="AX182" s="14" t="s">
        <v>81</v>
      </c>
      <c r="AY182" s="207" t="s">
        <v>164</v>
      </c>
    </row>
    <row r="183" spans="2:65" s="1" customFormat="1" ht="25.5" customHeight="1">
      <c r="B183" s="141"/>
      <c r="C183" s="170" t="s">
        <v>323</v>
      </c>
      <c r="D183" s="170" t="s">
        <v>165</v>
      </c>
      <c r="E183" s="171" t="s">
        <v>706</v>
      </c>
      <c r="F183" s="289" t="s">
        <v>707</v>
      </c>
      <c r="G183" s="289"/>
      <c r="H183" s="289"/>
      <c r="I183" s="289"/>
      <c r="J183" s="172" t="s">
        <v>168</v>
      </c>
      <c r="K183" s="173">
        <v>186.55799999999999</v>
      </c>
      <c r="L183" s="290"/>
      <c r="M183" s="290"/>
      <c r="N183" s="291"/>
      <c r="O183" s="291"/>
      <c r="P183" s="291"/>
      <c r="Q183" s="291"/>
      <c r="R183" s="144"/>
      <c r="T183" s="174" t="s">
        <v>5</v>
      </c>
      <c r="U183" s="48" t="s">
        <v>41</v>
      </c>
      <c r="V183" s="40"/>
      <c r="W183" s="175">
        <f>V183*K183</f>
        <v>0</v>
      </c>
      <c r="X183" s="175">
        <v>5.8999999999999999E-3</v>
      </c>
      <c r="Y183" s="175">
        <f>X183*K183</f>
        <v>1.1006921999999999</v>
      </c>
      <c r="Z183" s="175">
        <v>0</v>
      </c>
      <c r="AA183" s="176">
        <f>Z183*K183</f>
        <v>0</v>
      </c>
      <c r="AR183" s="23" t="s">
        <v>169</v>
      </c>
      <c r="AT183" s="23" t="s">
        <v>165</v>
      </c>
      <c r="AU183" s="23" t="s">
        <v>86</v>
      </c>
      <c r="AY183" s="23" t="s">
        <v>164</v>
      </c>
      <c r="BE183" s="118">
        <f>IF(U183="základná",N183,0)</f>
        <v>0</v>
      </c>
      <c r="BF183" s="118">
        <f>IF(U183="znížená",N183,0)</f>
        <v>0</v>
      </c>
      <c r="BG183" s="118">
        <f>IF(U183="zákl. prenesená",N183,0)</f>
        <v>0</v>
      </c>
      <c r="BH183" s="118">
        <f>IF(U183="zníž. prenesená",N183,0)</f>
        <v>0</v>
      </c>
      <c r="BI183" s="118">
        <f>IF(U183="nulová",N183,0)</f>
        <v>0</v>
      </c>
      <c r="BJ183" s="23" t="s">
        <v>86</v>
      </c>
      <c r="BK183" s="118">
        <f>ROUND(L183*K183,2)</f>
        <v>0</v>
      </c>
      <c r="BL183" s="23" t="s">
        <v>169</v>
      </c>
      <c r="BM183" s="23" t="s">
        <v>708</v>
      </c>
    </row>
    <row r="184" spans="2:65" s="11" customFormat="1" ht="16.5" customHeight="1">
      <c r="B184" s="177"/>
      <c r="C184" s="178"/>
      <c r="D184" s="178"/>
      <c r="E184" s="179" t="s">
        <v>5</v>
      </c>
      <c r="F184" s="292" t="s">
        <v>709</v>
      </c>
      <c r="G184" s="293"/>
      <c r="H184" s="293"/>
      <c r="I184" s="293"/>
      <c r="J184" s="178"/>
      <c r="K184" s="179" t="s">
        <v>5</v>
      </c>
      <c r="L184" s="178"/>
      <c r="M184" s="178"/>
      <c r="N184" s="178"/>
      <c r="O184" s="178"/>
      <c r="P184" s="178"/>
      <c r="Q184" s="178"/>
      <c r="R184" s="180"/>
      <c r="T184" s="181"/>
      <c r="U184" s="178"/>
      <c r="V184" s="178"/>
      <c r="W184" s="178"/>
      <c r="X184" s="178"/>
      <c r="Y184" s="178"/>
      <c r="Z184" s="178"/>
      <c r="AA184" s="182"/>
      <c r="AT184" s="183" t="s">
        <v>172</v>
      </c>
      <c r="AU184" s="183" t="s">
        <v>86</v>
      </c>
      <c r="AV184" s="11" t="s">
        <v>81</v>
      </c>
      <c r="AW184" s="11" t="s">
        <v>31</v>
      </c>
      <c r="AX184" s="11" t="s">
        <v>74</v>
      </c>
      <c r="AY184" s="183" t="s">
        <v>164</v>
      </c>
    </row>
    <row r="185" spans="2:65" s="11" customFormat="1" ht="16.5" customHeight="1">
      <c r="B185" s="177"/>
      <c r="C185" s="178"/>
      <c r="D185" s="178"/>
      <c r="E185" s="179" t="s">
        <v>5</v>
      </c>
      <c r="F185" s="302" t="s">
        <v>710</v>
      </c>
      <c r="G185" s="303"/>
      <c r="H185" s="303"/>
      <c r="I185" s="303"/>
      <c r="J185" s="178"/>
      <c r="K185" s="179" t="s">
        <v>5</v>
      </c>
      <c r="L185" s="178"/>
      <c r="M185" s="178"/>
      <c r="N185" s="178"/>
      <c r="O185" s="178"/>
      <c r="P185" s="178"/>
      <c r="Q185" s="178"/>
      <c r="R185" s="180"/>
      <c r="T185" s="181"/>
      <c r="U185" s="178"/>
      <c r="V185" s="178"/>
      <c r="W185" s="178"/>
      <c r="X185" s="178"/>
      <c r="Y185" s="178"/>
      <c r="Z185" s="178"/>
      <c r="AA185" s="182"/>
      <c r="AT185" s="183" t="s">
        <v>172</v>
      </c>
      <c r="AU185" s="183" t="s">
        <v>86</v>
      </c>
      <c r="AV185" s="11" t="s">
        <v>81</v>
      </c>
      <c r="AW185" s="11" t="s">
        <v>31</v>
      </c>
      <c r="AX185" s="11" t="s">
        <v>74</v>
      </c>
      <c r="AY185" s="183" t="s">
        <v>164</v>
      </c>
    </row>
    <row r="186" spans="2:65" s="12" customFormat="1" ht="16.5" customHeight="1">
      <c r="B186" s="184"/>
      <c r="C186" s="185"/>
      <c r="D186" s="185"/>
      <c r="E186" s="186" t="s">
        <v>5</v>
      </c>
      <c r="F186" s="298" t="s">
        <v>711</v>
      </c>
      <c r="G186" s="299"/>
      <c r="H186" s="299"/>
      <c r="I186" s="299"/>
      <c r="J186" s="185"/>
      <c r="K186" s="187">
        <v>50.11</v>
      </c>
      <c r="L186" s="185"/>
      <c r="M186" s="185"/>
      <c r="N186" s="185"/>
      <c r="O186" s="185"/>
      <c r="P186" s="185"/>
      <c r="Q186" s="185"/>
      <c r="R186" s="188"/>
      <c r="T186" s="189"/>
      <c r="U186" s="185"/>
      <c r="V186" s="185"/>
      <c r="W186" s="185"/>
      <c r="X186" s="185"/>
      <c r="Y186" s="185"/>
      <c r="Z186" s="185"/>
      <c r="AA186" s="190"/>
      <c r="AT186" s="191" t="s">
        <v>172</v>
      </c>
      <c r="AU186" s="191" t="s">
        <v>86</v>
      </c>
      <c r="AV186" s="12" t="s">
        <v>86</v>
      </c>
      <c r="AW186" s="12" t="s">
        <v>31</v>
      </c>
      <c r="AX186" s="12" t="s">
        <v>74</v>
      </c>
      <c r="AY186" s="191" t="s">
        <v>164</v>
      </c>
    </row>
    <row r="187" spans="2:65" s="12" customFormat="1" ht="16.5" customHeight="1">
      <c r="B187" s="184"/>
      <c r="C187" s="185"/>
      <c r="D187" s="185"/>
      <c r="E187" s="186" t="s">
        <v>5</v>
      </c>
      <c r="F187" s="298" t="s">
        <v>712</v>
      </c>
      <c r="G187" s="299"/>
      <c r="H187" s="299"/>
      <c r="I187" s="299"/>
      <c r="J187" s="185"/>
      <c r="K187" s="187">
        <v>-4.62</v>
      </c>
      <c r="L187" s="185"/>
      <c r="M187" s="185"/>
      <c r="N187" s="185"/>
      <c r="O187" s="185"/>
      <c r="P187" s="185"/>
      <c r="Q187" s="185"/>
      <c r="R187" s="188"/>
      <c r="T187" s="189"/>
      <c r="U187" s="185"/>
      <c r="V187" s="185"/>
      <c r="W187" s="185"/>
      <c r="X187" s="185"/>
      <c r="Y187" s="185"/>
      <c r="Z187" s="185"/>
      <c r="AA187" s="190"/>
      <c r="AT187" s="191" t="s">
        <v>172</v>
      </c>
      <c r="AU187" s="191" t="s">
        <v>86</v>
      </c>
      <c r="AV187" s="12" t="s">
        <v>86</v>
      </c>
      <c r="AW187" s="12" t="s">
        <v>31</v>
      </c>
      <c r="AX187" s="12" t="s">
        <v>74</v>
      </c>
      <c r="AY187" s="191" t="s">
        <v>164</v>
      </c>
    </row>
    <row r="188" spans="2:65" s="12" customFormat="1" ht="16.5" customHeight="1">
      <c r="B188" s="184"/>
      <c r="C188" s="185"/>
      <c r="D188" s="185"/>
      <c r="E188" s="186" t="s">
        <v>5</v>
      </c>
      <c r="F188" s="298" t="s">
        <v>713</v>
      </c>
      <c r="G188" s="299"/>
      <c r="H188" s="299"/>
      <c r="I188" s="299"/>
      <c r="J188" s="185"/>
      <c r="K188" s="187">
        <v>3.36</v>
      </c>
      <c r="L188" s="185"/>
      <c r="M188" s="185"/>
      <c r="N188" s="185"/>
      <c r="O188" s="185"/>
      <c r="P188" s="185"/>
      <c r="Q188" s="185"/>
      <c r="R188" s="188"/>
      <c r="T188" s="189"/>
      <c r="U188" s="185"/>
      <c r="V188" s="185"/>
      <c r="W188" s="185"/>
      <c r="X188" s="185"/>
      <c r="Y188" s="185"/>
      <c r="Z188" s="185"/>
      <c r="AA188" s="190"/>
      <c r="AT188" s="191" t="s">
        <v>172</v>
      </c>
      <c r="AU188" s="191" t="s">
        <v>86</v>
      </c>
      <c r="AV188" s="12" t="s">
        <v>86</v>
      </c>
      <c r="AW188" s="12" t="s">
        <v>31</v>
      </c>
      <c r="AX188" s="12" t="s">
        <v>74</v>
      </c>
      <c r="AY188" s="191" t="s">
        <v>164</v>
      </c>
    </row>
    <row r="189" spans="2:65" s="12" customFormat="1" ht="16.5" customHeight="1">
      <c r="B189" s="184"/>
      <c r="C189" s="185"/>
      <c r="D189" s="185"/>
      <c r="E189" s="186" t="s">
        <v>5</v>
      </c>
      <c r="F189" s="298" t="s">
        <v>714</v>
      </c>
      <c r="G189" s="299"/>
      <c r="H189" s="299"/>
      <c r="I189" s="299"/>
      <c r="J189" s="185"/>
      <c r="K189" s="187">
        <v>1.54</v>
      </c>
      <c r="L189" s="185"/>
      <c r="M189" s="185"/>
      <c r="N189" s="185"/>
      <c r="O189" s="185"/>
      <c r="P189" s="185"/>
      <c r="Q189" s="185"/>
      <c r="R189" s="188"/>
      <c r="T189" s="189"/>
      <c r="U189" s="185"/>
      <c r="V189" s="185"/>
      <c r="W189" s="185"/>
      <c r="X189" s="185"/>
      <c r="Y189" s="185"/>
      <c r="Z189" s="185"/>
      <c r="AA189" s="190"/>
      <c r="AT189" s="191" t="s">
        <v>172</v>
      </c>
      <c r="AU189" s="191" t="s">
        <v>86</v>
      </c>
      <c r="AV189" s="12" t="s">
        <v>86</v>
      </c>
      <c r="AW189" s="12" t="s">
        <v>31</v>
      </c>
      <c r="AX189" s="12" t="s">
        <v>74</v>
      </c>
      <c r="AY189" s="191" t="s">
        <v>164</v>
      </c>
    </row>
    <row r="190" spans="2:65" s="11" customFormat="1" ht="16.5" customHeight="1">
      <c r="B190" s="177"/>
      <c r="C190" s="178"/>
      <c r="D190" s="178"/>
      <c r="E190" s="179" t="s">
        <v>5</v>
      </c>
      <c r="F190" s="302" t="s">
        <v>182</v>
      </c>
      <c r="G190" s="303"/>
      <c r="H190" s="303"/>
      <c r="I190" s="303"/>
      <c r="J190" s="178"/>
      <c r="K190" s="179" t="s">
        <v>5</v>
      </c>
      <c r="L190" s="178"/>
      <c r="M190" s="178"/>
      <c r="N190" s="178"/>
      <c r="O190" s="178"/>
      <c r="P190" s="178"/>
      <c r="Q190" s="178"/>
      <c r="R190" s="180"/>
      <c r="T190" s="181"/>
      <c r="U190" s="178"/>
      <c r="V190" s="178"/>
      <c r="W190" s="178"/>
      <c r="X190" s="178"/>
      <c r="Y190" s="178"/>
      <c r="Z190" s="178"/>
      <c r="AA190" s="182"/>
      <c r="AT190" s="183" t="s">
        <v>172</v>
      </c>
      <c r="AU190" s="183" t="s">
        <v>86</v>
      </c>
      <c r="AV190" s="11" t="s">
        <v>81</v>
      </c>
      <c r="AW190" s="11" t="s">
        <v>31</v>
      </c>
      <c r="AX190" s="11" t="s">
        <v>74</v>
      </c>
      <c r="AY190" s="183" t="s">
        <v>164</v>
      </c>
    </row>
    <row r="191" spans="2:65" s="12" customFormat="1" ht="16.5" customHeight="1">
      <c r="B191" s="184"/>
      <c r="C191" s="185"/>
      <c r="D191" s="185"/>
      <c r="E191" s="186" t="s">
        <v>5</v>
      </c>
      <c r="F191" s="298" t="s">
        <v>715</v>
      </c>
      <c r="G191" s="299"/>
      <c r="H191" s="299"/>
      <c r="I191" s="299"/>
      <c r="J191" s="185"/>
      <c r="K191" s="187">
        <v>17.247</v>
      </c>
      <c r="L191" s="185"/>
      <c r="M191" s="185"/>
      <c r="N191" s="185"/>
      <c r="O191" s="185"/>
      <c r="P191" s="185"/>
      <c r="Q191" s="185"/>
      <c r="R191" s="188"/>
      <c r="T191" s="189"/>
      <c r="U191" s="185"/>
      <c r="V191" s="185"/>
      <c r="W191" s="185"/>
      <c r="X191" s="185"/>
      <c r="Y191" s="185"/>
      <c r="Z191" s="185"/>
      <c r="AA191" s="190"/>
      <c r="AT191" s="191" t="s">
        <v>172</v>
      </c>
      <c r="AU191" s="191" t="s">
        <v>86</v>
      </c>
      <c r="AV191" s="12" t="s">
        <v>86</v>
      </c>
      <c r="AW191" s="12" t="s">
        <v>31</v>
      </c>
      <c r="AX191" s="12" t="s">
        <v>74</v>
      </c>
      <c r="AY191" s="191" t="s">
        <v>164</v>
      </c>
    </row>
    <row r="192" spans="2:65" s="12" customFormat="1" ht="16.5" customHeight="1">
      <c r="B192" s="184"/>
      <c r="C192" s="185"/>
      <c r="D192" s="185"/>
      <c r="E192" s="186" t="s">
        <v>5</v>
      </c>
      <c r="F192" s="298" t="s">
        <v>716</v>
      </c>
      <c r="G192" s="299"/>
      <c r="H192" s="299"/>
      <c r="I192" s="299"/>
      <c r="J192" s="185"/>
      <c r="K192" s="187">
        <v>4.7220000000000004</v>
      </c>
      <c r="L192" s="185"/>
      <c r="M192" s="185"/>
      <c r="N192" s="185"/>
      <c r="O192" s="185"/>
      <c r="P192" s="185"/>
      <c r="Q192" s="185"/>
      <c r="R192" s="188"/>
      <c r="T192" s="189"/>
      <c r="U192" s="185"/>
      <c r="V192" s="185"/>
      <c r="W192" s="185"/>
      <c r="X192" s="185"/>
      <c r="Y192" s="185"/>
      <c r="Z192" s="185"/>
      <c r="AA192" s="190"/>
      <c r="AT192" s="191" t="s">
        <v>172</v>
      </c>
      <c r="AU192" s="191" t="s">
        <v>86</v>
      </c>
      <c r="AV192" s="12" t="s">
        <v>86</v>
      </c>
      <c r="AW192" s="12" t="s">
        <v>31</v>
      </c>
      <c r="AX192" s="12" t="s">
        <v>74</v>
      </c>
      <c r="AY192" s="191" t="s">
        <v>164</v>
      </c>
    </row>
    <row r="193" spans="2:51" s="12" customFormat="1" ht="16.5" customHeight="1">
      <c r="B193" s="184"/>
      <c r="C193" s="185"/>
      <c r="D193" s="185"/>
      <c r="E193" s="186" t="s">
        <v>5</v>
      </c>
      <c r="F193" s="298" t="s">
        <v>717</v>
      </c>
      <c r="G193" s="299"/>
      <c r="H193" s="299"/>
      <c r="I193" s="299"/>
      <c r="J193" s="185"/>
      <c r="K193" s="187">
        <v>-1.8</v>
      </c>
      <c r="L193" s="185"/>
      <c r="M193" s="185"/>
      <c r="N193" s="185"/>
      <c r="O193" s="185"/>
      <c r="P193" s="185"/>
      <c r="Q193" s="185"/>
      <c r="R193" s="188"/>
      <c r="T193" s="189"/>
      <c r="U193" s="185"/>
      <c r="V193" s="185"/>
      <c r="W193" s="185"/>
      <c r="X193" s="185"/>
      <c r="Y193" s="185"/>
      <c r="Z193" s="185"/>
      <c r="AA193" s="190"/>
      <c r="AT193" s="191" t="s">
        <v>172</v>
      </c>
      <c r="AU193" s="191" t="s">
        <v>86</v>
      </c>
      <c r="AV193" s="12" t="s">
        <v>86</v>
      </c>
      <c r="AW193" s="12" t="s">
        <v>31</v>
      </c>
      <c r="AX193" s="12" t="s">
        <v>74</v>
      </c>
      <c r="AY193" s="191" t="s">
        <v>164</v>
      </c>
    </row>
    <row r="194" spans="2:51" s="12" customFormat="1" ht="16.5" customHeight="1">
      <c r="B194" s="184"/>
      <c r="C194" s="185"/>
      <c r="D194" s="185"/>
      <c r="E194" s="186" t="s">
        <v>5</v>
      </c>
      <c r="F194" s="298" t="s">
        <v>718</v>
      </c>
      <c r="G194" s="299"/>
      <c r="H194" s="299"/>
      <c r="I194" s="299"/>
      <c r="J194" s="185"/>
      <c r="K194" s="187">
        <v>0.18</v>
      </c>
      <c r="L194" s="185"/>
      <c r="M194" s="185"/>
      <c r="N194" s="185"/>
      <c r="O194" s="185"/>
      <c r="P194" s="185"/>
      <c r="Q194" s="185"/>
      <c r="R194" s="188"/>
      <c r="T194" s="189"/>
      <c r="U194" s="185"/>
      <c r="V194" s="185"/>
      <c r="W194" s="185"/>
      <c r="X194" s="185"/>
      <c r="Y194" s="185"/>
      <c r="Z194" s="185"/>
      <c r="AA194" s="190"/>
      <c r="AT194" s="191" t="s">
        <v>172</v>
      </c>
      <c r="AU194" s="191" t="s">
        <v>86</v>
      </c>
      <c r="AV194" s="12" t="s">
        <v>86</v>
      </c>
      <c r="AW194" s="12" t="s">
        <v>31</v>
      </c>
      <c r="AX194" s="12" t="s">
        <v>74</v>
      </c>
      <c r="AY194" s="191" t="s">
        <v>164</v>
      </c>
    </row>
    <row r="195" spans="2:51" s="12" customFormat="1" ht="16.5" customHeight="1">
      <c r="B195" s="184"/>
      <c r="C195" s="185"/>
      <c r="D195" s="185"/>
      <c r="E195" s="186" t="s">
        <v>5</v>
      </c>
      <c r="F195" s="298" t="s">
        <v>719</v>
      </c>
      <c r="G195" s="299"/>
      <c r="H195" s="299"/>
      <c r="I195" s="299"/>
      <c r="J195" s="185"/>
      <c r="K195" s="187">
        <v>0.8</v>
      </c>
      <c r="L195" s="185"/>
      <c r="M195" s="185"/>
      <c r="N195" s="185"/>
      <c r="O195" s="185"/>
      <c r="P195" s="185"/>
      <c r="Q195" s="185"/>
      <c r="R195" s="188"/>
      <c r="T195" s="189"/>
      <c r="U195" s="185"/>
      <c r="V195" s="185"/>
      <c r="W195" s="185"/>
      <c r="X195" s="185"/>
      <c r="Y195" s="185"/>
      <c r="Z195" s="185"/>
      <c r="AA195" s="190"/>
      <c r="AT195" s="191" t="s">
        <v>172</v>
      </c>
      <c r="AU195" s="191" t="s">
        <v>86</v>
      </c>
      <c r="AV195" s="12" t="s">
        <v>86</v>
      </c>
      <c r="AW195" s="12" t="s">
        <v>31</v>
      </c>
      <c r="AX195" s="12" t="s">
        <v>74</v>
      </c>
      <c r="AY195" s="191" t="s">
        <v>164</v>
      </c>
    </row>
    <row r="196" spans="2:51" s="12" customFormat="1" ht="16.5" customHeight="1">
      <c r="B196" s="184"/>
      <c r="C196" s="185"/>
      <c r="D196" s="185"/>
      <c r="E196" s="186" t="s">
        <v>5</v>
      </c>
      <c r="F196" s="298" t="s">
        <v>720</v>
      </c>
      <c r="G196" s="299"/>
      <c r="H196" s="299"/>
      <c r="I196" s="299"/>
      <c r="J196" s="185"/>
      <c r="K196" s="187">
        <v>14.35</v>
      </c>
      <c r="L196" s="185"/>
      <c r="M196" s="185"/>
      <c r="N196" s="185"/>
      <c r="O196" s="185"/>
      <c r="P196" s="185"/>
      <c r="Q196" s="185"/>
      <c r="R196" s="188"/>
      <c r="T196" s="189"/>
      <c r="U196" s="185"/>
      <c r="V196" s="185"/>
      <c r="W196" s="185"/>
      <c r="X196" s="185"/>
      <c r="Y196" s="185"/>
      <c r="Z196" s="185"/>
      <c r="AA196" s="190"/>
      <c r="AT196" s="191" t="s">
        <v>172</v>
      </c>
      <c r="AU196" s="191" t="s">
        <v>86</v>
      </c>
      <c r="AV196" s="12" t="s">
        <v>86</v>
      </c>
      <c r="AW196" s="12" t="s">
        <v>31</v>
      </c>
      <c r="AX196" s="12" t="s">
        <v>74</v>
      </c>
      <c r="AY196" s="191" t="s">
        <v>164</v>
      </c>
    </row>
    <row r="197" spans="2:51" s="12" customFormat="1" ht="16.5" customHeight="1">
      <c r="B197" s="184"/>
      <c r="C197" s="185"/>
      <c r="D197" s="185"/>
      <c r="E197" s="186" t="s">
        <v>5</v>
      </c>
      <c r="F197" s="298" t="s">
        <v>721</v>
      </c>
      <c r="G197" s="299"/>
      <c r="H197" s="299"/>
      <c r="I197" s="299"/>
      <c r="J197" s="185"/>
      <c r="K197" s="187">
        <v>-1.32</v>
      </c>
      <c r="L197" s="185"/>
      <c r="M197" s="185"/>
      <c r="N197" s="185"/>
      <c r="O197" s="185"/>
      <c r="P197" s="185"/>
      <c r="Q197" s="185"/>
      <c r="R197" s="188"/>
      <c r="T197" s="189"/>
      <c r="U197" s="185"/>
      <c r="V197" s="185"/>
      <c r="W197" s="185"/>
      <c r="X197" s="185"/>
      <c r="Y197" s="185"/>
      <c r="Z197" s="185"/>
      <c r="AA197" s="190"/>
      <c r="AT197" s="191" t="s">
        <v>172</v>
      </c>
      <c r="AU197" s="191" t="s">
        <v>86</v>
      </c>
      <c r="AV197" s="12" t="s">
        <v>86</v>
      </c>
      <c r="AW197" s="12" t="s">
        <v>31</v>
      </c>
      <c r="AX197" s="12" t="s">
        <v>74</v>
      </c>
      <c r="AY197" s="191" t="s">
        <v>164</v>
      </c>
    </row>
    <row r="198" spans="2:51" s="12" customFormat="1" ht="16.5" customHeight="1">
      <c r="B198" s="184"/>
      <c r="C198" s="185"/>
      <c r="D198" s="185"/>
      <c r="E198" s="186" t="s">
        <v>5</v>
      </c>
      <c r="F198" s="298" t="s">
        <v>722</v>
      </c>
      <c r="G198" s="299"/>
      <c r="H198" s="299"/>
      <c r="I198" s="299"/>
      <c r="J198" s="185"/>
      <c r="K198" s="187">
        <v>0.96</v>
      </c>
      <c r="L198" s="185"/>
      <c r="M198" s="185"/>
      <c r="N198" s="185"/>
      <c r="O198" s="185"/>
      <c r="P198" s="185"/>
      <c r="Q198" s="185"/>
      <c r="R198" s="188"/>
      <c r="T198" s="189"/>
      <c r="U198" s="185"/>
      <c r="V198" s="185"/>
      <c r="W198" s="185"/>
      <c r="X198" s="185"/>
      <c r="Y198" s="185"/>
      <c r="Z198" s="185"/>
      <c r="AA198" s="190"/>
      <c r="AT198" s="191" t="s">
        <v>172</v>
      </c>
      <c r="AU198" s="191" t="s">
        <v>86</v>
      </c>
      <c r="AV198" s="12" t="s">
        <v>86</v>
      </c>
      <c r="AW198" s="12" t="s">
        <v>31</v>
      </c>
      <c r="AX198" s="12" t="s">
        <v>74</v>
      </c>
      <c r="AY198" s="191" t="s">
        <v>164</v>
      </c>
    </row>
    <row r="199" spans="2:51" s="12" customFormat="1" ht="16.5" customHeight="1">
      <c r="B199" s="184"/>
      <c r="C199" s="185"/>
      <c r="D199" s="185"/>
      <c r="E199" s="186" t="s">
        <v>5</v>
      </c>
      <c r="F199" s="298" t="s">
        <v>723</v>
      </c>
      <c r="G199" s="299"/>
      <c r="H199" s="299"/>
      <c r="I199" s="299"/>
      <c r="J199" s="185"/>
      <c r="K199" s="187">
        <v>0.44</v>
      </c>
      <c r="L199" s="185"/>
      <c r="M199" s="185"/>
      <c r="N199" s="185"/>
      <c r="O199" s="185"/>
      <c r="P199" s="185"/>
      <c r="Q199" s="185"/>
      <c r="R199" s="188"/>
      <c r="T199" s="189"/>
      <c r="U199" s="185"/>
      <c r="V199" s="185"/>
      <c r="W199" s="185"/>
      <c r="X199" s="185"/>
      <c r="Y199" s="185"/>
      <c r="Z199" s="185"/>
      <c r="AA199" s="190"/>
      <c r="AT199" s="191" t="s">
        <v>172</v>
      </c>
      <c r="AU199" s="191" t="s">
        <v>86</v>
      </c>
      <c r="AV199" s="12" t="s">
        <v>86</v>
      </c>
      <c r="AW199" s="12" t="s">
        <v>31</v>
      </c>
      <c r="AX199" s="12" t="s">
        <v>74</v>
      </c>
      <c r="AY199" s="191" t="s">
        <v>164</v>
      </c>
    </row>
    <row r="200" spans="2:51" s="12" customFormat="1" ht="16.5" customHeight="1">
      <c r="B200" s="184"/>
      <c r="C200" s="185"/>
      <c r="D200" s="185"/>
      <c r="E200" s="186" t="s">
        <v>5</v>
      </c>
      <c r="F200" s="298" t="s">
        <v>724</v>
      </c>
      <c r="G200" s="299"/>
      <c r="H200" s="299"/>
      <c r="I200" s="299"/>
      <c r="J200" s="185"/>
      <c r="K200" s="187">
        <v>30.451000000000001</v>
      </c>
      <c r="L200" s="185"/>
      <c r="M200" s="185"/>
      <c r="N200" s="185"/>
      <c r="O200" s="185"/>
      <c r="P200" s="185"/>
      <c r="Q200" s="185"/>
      <c r="R200" s="188"/>
      <c r="T200" s="189"/>
      <c r="U200" s="185"/>
      <c r="V200" s="185"/>
      <c r="W200" s="185"/>
      <c r="X200" s="185"/>
      <c r="Y200" s="185"/>
      <c r="Z200" s="185"/>
      <c r="AA200" s="190"/>
      <c r="AT200" s="191" t="s">
        <v>172</v>
      </c>
      <c r="AU200" s="191" t="s">
        <v>86</v>
      </c>
      <c r="AV200" s="12" t="s">
        <v>86</v>
      </c>
      <c r="AW200" s="12" t="s">
        <v>31</v>
      </c>
      <c r="AX200" s="12" t="s">
        <v>74</v>
      </c>
      <c r="AY200" s="191" t="s">
        <v>164</v>
      </c>
    </row>
    <row r="201" spans="2:51" s="12" customFormat="1" ht="16.5" customHeight="1">
      <c r="B201" s="184"/>
      <c r="C201" s="185"/>
      <c r="D201" s="185"/>
      <c r="E201" s="186" t="s">
        <v>5</v>
      </c>
      <c r="F201" s="298" t="s">
        <v>725</v>
      </c>
      <c r="G201" s="299"/>
      <c r="H201" s="299"/>
      <c r="I201" s="299"/>
      <c r="J201" s="185"/>
      <c r="K201" s="187">
        <v>-13.455</v>
      </c>
      <c r="L201" s="185"/>
      <c r="M201" s="185"/>
      <c r="N201" s="185"/>
      <c r="O201" s="185"/>
      <c r="P201" s="185"/>
      <c r="Q201" s="185"/>
      <c r="R201" s="188"/>
      <c r="T201" s="189"/>
      <c r="U201" s="185"/>
      <c r="V201" s="185"/>
      <c r="W201" s="185"/>
      <c r="X201" s="185"/>
      <c r="Y201" s="185"/>
      <c r="Z201" s="185"/>
      <c r="AA201" s="190"/>
      <c r="AT201" s="191" t="s">
        <v>172</v>
      </c>
      <c r="AU201" s="191" t="s">
        <v>86</v>
      </c>
      <c r="AV201" s="12" t="s">
        <v>86</v>
      </c>
      <c r="AW201" s="12" t="s">
        <v>31</v>
      </c>
      <c r="AX201" s="12" t="s">
        <v>74</v>
      </c>
      <c r="AY201" s="191" t="s">
        <v>164</v>
      </c>
    </row>
    <row r="202" spans="2:51" s="12" customFormat="1" ht="16.5" customHeight="1">
      <c r="B202" s="184"/>
      <c r="C202" s="185"/>
      <c r="D202" s="185"/>
      <c r="E202" s="186" t="s">
        <v>5</v>
      </c>
      <c r="F202" s="298" t="s">
        <v>726</v>
      </c>
      <c r="G202" s="299"/>
      <c r="H202" s="299"/>
      <c r="I202" s="299"/>
      <c r="J202" s="185"/>
      <c r="K202" s="187">
        <v>-5.07</v>
      </c>
      <c r="L202" s="185"/>
      <c r="M202" s="185"/>
      <c r="N202" s="185"/>
      <c r="O202" s="185"/>
      <c r="P202" s="185"/>
      <c r="Q202" s="185"/>
      <c r="R202" s="188"/>
      <c r="T202" s="189"/>
      <c r="U202" s="185"/>
      <c r="V202" s="185"/>
      <c r="W202" s="185"/>
      <c r="X202" s="185"/>
      <c r="Y202" s="185"/>
      <c r="Z202" s="185"/>
      <c r="AA202" s="190"/>
      <c r="AT202" s="191" t="s">
        <v>172</v>
      </c>
      <c r="AU202" s="191" t="s">
        <v>86</v>
      </c>
      <c r="AV202" s="12" t="s">
        <v>86</v>
      </c>
      <c r="AW202" s="12" t="s">
        <v>31</v>
      </c>
      <c r="AX202" s="12" t="s">
        <v>74</v>
      </c>
      <c r="AY202" s="191" t="s">
        <v>164</v>
      </c>
    </row>
    <row r="203" spans="2:51" s="12" customFormat="1" ht="16.5" customHeight="1">
      <c r="B203" s="184"/>
      <c r="C203" s="185"/>
      <c r="D203" s="185"/>
      <c r="E203" s="186" t="s">
        <v>5</v>
      </c>
      <c r="F203" s="298" t="s">
        <v>727</v>
      </c>
      <c r="G203" s="299"/>
      <c r="H203" s="299"/>
      <c r="I203" s="299"/>
      <c r="J203" s="185"/>
      <c r="K203" s="187">
        <v>2.76</v>
      </c>
      <c r="L203" s="185"/>
      <c r="M203" s="185"/>
      <c r="N203" s="185"/>
      <c r="O203" s="185"/>
      <c r="P203" s="185"/>
      <c r="Q203" s="185"/>
      <c r="R203" s="188"/>
      <c r="T203" s="189"/>
      <c r="U203" s="185"/>
      <c r="V203" s="185"/>
      <c r="W203" s="185"/>
      <c r="X203" s="185"/>
      <c r="Y203" s="185"/>
      <c r="Z203" s="185"/>
      <c r="AA203" s="190"/>
      <c r="AT203" s="191" t="s">
        <v>172</v>
      </c>
      <c r="AU203" s="191" t="s">
        <v>86</v>
      </c>
      <c r="AV203" s="12" t="s">
        <v>86</v>
      </c>
      <c r="AW203" s="12" t="s">
        <v>31</v>
      </c>
      <c r="AX203" s="12" t="s">
        <v>74</v>
      </c>
      <c r="AY203" s="191" t="s">
        <v>164</v>
      </c>
    </row>
    <row r="204" spans="2:51" s="12" customFormat="1" ht="16.5" customHeight="1">
      <c r="B204" s="184"/>
      <c r="C204" s="185"/>
      <c r="D204" s="185"/>
      <c r="E204" s="186" t="s">
        <v>5</v>
      </c>
      <c r="F204" s="298" t="s">
        <v>728</v>
      </c>
      <c r="G204" s="299"/>
      <c r="H204" s="299"/>
      <c r="I204" s="299"/>
      <c r="J204" s="185"/>
      <c r="K204" s="187">
        <v>1.17</v>
      </c>
      <c r="L204" s="185"/>
      <c r="M204" s="185"/>
      <c r="N204" s="185"/>
      <c r="O204" s="185"/>
      <c r="P204" s="185"/>
      <c r="Q204" s="185"/>
      <c r="R204" s="188"/>
      <c r="T204" s="189"/>
      <c r="U204" s="185"/>
      <c r="V204" s="185"/>
      <c r="W204" s="185"/>
      <c r="X204" s="185"/>
      <c r="Y204" s="185"/>
      <c r="Z204" s="185"/>
      <c r="AA204" s="190"/>
      <c r="AT204" s="191" t="s">
        <v>172</v>
      </c>
      <c r="AU204" s="191" t="s">
        <v>86</v>
      </c>
      <c r="AV204" s="12" t="s">
        <v>86</v>
      </c>
      <c r="AW204" s="12" t="s">
        <v>31</v>
      </c>
      <c r="AX204" s="12" t="s">
        <v>74</v>
      </c>
      <c r="AY204" s="191" t="s">
        <v>164</v>
      </c>
    </row>
    <row r="205" spans="2:51" s="12" customFormat="1" ht="16.5" customHeight="1">
      <c r="B205" s="184"/>
      <c r="C205" s="185"/>
      <c r="D205" s="185"/>
      <c r="E205" s="186" t="s">
        <v>5</v>
      </c>
      <c r="F205" s="298" t="s">
        <v>729</v>
      </c>
      <c r="G205" s="299"/>
      <c r="H205" s="299"/>
      <c r="I205" s="299"/>
      <c r="J205" s="185"/>
      <c r="K205" s="187">
        <v>1.04</v>
      </c>
      <c r="L205" s="185"/>
      <c r="M205" s="185"/>
      <c r="N205" s="185"/>
      <c r="O205" s="185"/>
      <c r="P205" s="185"/>
      <c r="Q205" s="185"/>
      <c r="R205" s="188"/>
      <c r="T205" s="189"/>
      <c r="U205" s="185"/>
      <c r="V205" s="185"/>
      <c r="W205" s="185"/>
      <c r="X205" s="185"/>
      <c r="Y205" s="185"/>
      <c r="Z205" s="185"/>
      <c r="AA205" s="190"/>
      <c r="AT205" s="191" t="s">
        <v>172</v>
      </c>
      <c r="AU205" s="191" t="s">
        <v>86</v>
      </c>
      <c r="AV205" s="12" t="s">
        <v>86</v>
      </c>
      <c r="AW205" s="12" t="s">
        <v>31</v>
      </c>
      <c r="AX205" s="12" t="s">
        <v>74</v>
      </c>
      <c r="AY205" s="191" t="s">
        <v>164</v>
      </c>
    </row>
    <row r="206" spans="2:51" s="12" customFormat="1" ht="16.5" customHeight="1">
      <c r="B206" s="184"/>
      <c r="C206" s="185"/>
      <c r="D206" s="185"/>
      <c r="E206" s="186" t="s">
        <v>5</v>
      </c>
      <c r="F206" s="298" t="s">
        <v>730</v>
      </c>
      <c r="G206" s="299"/>
      <c r="H206" s="299"/>
      <c r="I206" s="299"/>
      <c r="J206" s="185"/>
      <c r="K206" s="187">
        <v>0.39</v>
      </c>
      <c r="L206" s="185"/>
      <c r="M206" s="185"/>
      <c r="N206" s="185"/>
      <c r="O206" s="185"/>
      <c r="P206" s="185"/>
      <c r="Q206" s="185"/>
      <c r="R206" s="188"/>
      <c r="T206" s="189"/>
      <c r="U206" s="185"/>
      <c r="V206" s="185"/>
      <c r="W206" s="185"/>
      <c r="X206" s="185"/>
      <c r="Y206" s="185"/>
      <c r="Z206" s="185"/>
      <c r="AA206" s="190"/>
      <c r="AT206" s="191" t="s">
        <v>172</v>
      </c>
      <c r="AU206" s="191" t="s">
        <v>86</v>
      </c>
      <c r="AV206" s="12" t="s">
        <v>86</v>
      </c>
      <c r="AW206" s="12" t="s">
        <v>31</v>
      </c>
      <c r="AX206" s="12" t="s">
        <v>74</v>
      </c>
      <c r="AY206" s="191" t="s">
        <v>164</v>
      </c>
    </row>
    <row r="207" spans="2:51" s="12" customFormat="1" ht="16.5" customHeight="1">
      <c r="B207" s="184"/>
      <c r="C207" s="185"/>
      <c r="D207" s="185"/>
      <c r="E207" s="186" t="s">
        <v>5</v>
      </c>
      <c r="F207" s="298" t="s">
        <v>731</v>
      </c>
      <c r="G207" s="299"/>
      <c r="H207" s="299"/>
      <c r="I207" s="299"/>
      <c r="J207" s="185"/>
      <c r="K207" s="187">
        <v>5.31</v>
      </c>
      <c r="L207" s="185"/>
      <c r="M207" s="185"/>
      <c r="N207" s="185"/>
      <c r="O207" s="185"/>
      <c r="P207" s="185"/>
      <c r="Q207" s="185"/>
      <c r="R207" s="188"/>
      <c r="T207" s="189"/>
      <c r="U207" s="185"/>
      <c r="V207" s="185"/>
      <c r="W207" s="185"/>
      <c r="X207" s="185"/>
      <c r="Y207" s="185"/>
      <c r="Z207" s="185"/>
      <c r="AA207" s="190"/>
      <c r="AT207" s="191" t="s">
        <v>172</v>
      </c>
      <c r="AU207" s="191" t="s">
        <v>86</v>
      </c>
      <c r="AV207" s="12" t="s">
        <v>86</v>
      </c>
      <c r="AW207" s="12" t="s">
        <v>31</v>
      </c>
      <c r="AX207" s="12" t="s">
        <v>74</v>
      </c>
      <c r="AY207" s="191" t="s">
        <v>164</v>
      </c>
    </row>
    <row r="208" spans="2:51" s="12" customFormat="1" ht="16.5" customHeight="1">
      <c r="B208" s="184"/>
      <c r="C208" s="185"/>
      <c r="D208" s="185"/>
      <c r="E208" s="186" t="s">
        <v>5</v>
      </c>
      <c r="F208" s="298" t="s">
        <v>732</v>
      </c>
      <c r="G208" s="299"/>
      <c r="H208" s="299"/>
      <c r="I208" s="299"/>
      <c r="J208" s="185"/>
      <c r="K208" s="187">
        <v>10.332000000000001</v>
      </c>
      <c r="L208" s="185"/>
      <c r="M208" s="185"/>
      <c r="N208" s="185"/>
      <c r="O208" s="185"/>
      <c r="P208" s="185"/>
      <c r="Q208" s="185"/>
      <c r="R208" s="188"/>
      <c r="T208" s="189"/>
      <c r="U208" s="185"/>
      <c r="V208" s="185"/>
      <c r="W208" s="185"/>
      <c r="X208" s="185"/>
      <c r="Y208" s="185"/>
      <c r="Z208" s="185"/>
      <c r="AA208" s="190"/>
      <c r="AT208" s="191" t="s">
        <v>172</v>
      </c>
      <c r="AU208" s="191" t="s">
        <v>86</v>
      </c>
      <c r="AV208" s="12" t="s">
        <v>86</v>
      </c>
      <c r="AW208" s="12" t="s">
        <v>31</v>
      </c>
      <c r="AX208" s="12" t="s">
        <v>74</v>
      </c>
      <c r="AY208" s="191" t="s">
        <v>164</v>
      </c>
    </row>
    <row r="209" spans="2:51" s="12" customFormat="1" ht="16.5" customHeight="1">
      <c r="B209" s="184"/>
      <c r="C209" s="185"/>
      <c r="D209" s="185"/>
      <c r="E209" s="186" t="s">
        <v>5</v>
      </c>
      <c r="F209" s="298" t="s">
        <v>733</v>
      </c>
      <c r="G209" s="299"/>
      <c r="H209" s="299"/>
      <c r="I209" s="299"/>
      <c r="J209" s="185"/>
      <c r="K209" s="187">
        <v>-2.52</v>
      </c>
      <c r="L209" s="185"/>
      <c r="M209" s="185"/>
      <c r="N209" s="185"/>
      <c r="O209" s="185"/>
      <c r="P209" s="185"/>
      <c r="Q209" s="185"/>
      <c r="R209" s="188"/>
      <c r="T209" s="189"/>
      <c r="U209" s="185"/>
      <c r="V209" s="185"/>
      <c r="W209" s="185"/>
      <c r="X209" s="185"/>
      <c r="Y209" s="185"/>
      <c r="Z209" s="185"/>
      <c r="AA209" s="190"/>
      <c r="AT209" s="191" t="s">
        <v>172</v>
      </c>
      <c r="AU209" s="191" t="s">
        <v>86</v>
      </c>
      <c r="AV209" s="12" t="s">
        <v>86</v>
      </c>
      <c r="AW209" s="12" t="s">
        <v>31</v>
      </c>
      <c r="AX209" s="12" t="s">
        <v>74</v>
      </c>
      <c r="AY209" s="191" t="s">
        <v>164</v>
      </c>
    </row>
    <row r="210" spans="2:51" s="12" customFormat="1" ht="16.5" customHeight="1">
      <c r="B210" s="184"/>
      <c r="C210" s="185"/>
      <c r="D210" s="185"/>
      <c r="E210" s="186" t="s">
        <v>5</v>
      </c>
      <c r="F210" s="298" t="s">
        <v>734</v>
      </c>
      <c r="G210" s="299"/>
      <c r="H210" s="299"/>
      <c r="I210" s="299"/>
      <c r="J210" s="185"/>
      <c r="K210" s="187">
        <v>0.72</v>
      </c>
      <c r="L210" s="185"/>
      <c r="M210" s="185"/>
      <c r="N210" s="185"/>
      <c r="O210" s="185"/>
      <c r="P210" s="185"/>
      <c r="Q210" s="185"/>
      <c r="R210" s="188"/>
      <c r="T210" s="189"/>
      <c r="U210" s="185"/>
      <c r="V210" s="185"/>
      <c r="W210" s="185"/>
      <c r="X210" s="185"/>
      <c r="Y210" s="185"/>
      <c r="Z210" s="185"/>
      <c r="AA210" s="190"/>
      <c r="AT210" s="191" t="s">
        <v>172</v>
      </c>
      <c r="AU210" s="191" t="s">
        <v>86</v>
      </c>
      <c r="AV210" s="12" t="s">
        <v>86</v>
      </c>
      <c r="AW210" s="12" t="s">
        <v>31</v>
      </c>
      <c r="AX210" s="12" t="s">
        <v>74</v>
      </c>
      <c r="AY210" s="191" t="s">
        <v>164</v>
      </c>
    </row>
    <row r="211" spans="2:51" s="12" customFormat="1" ht="16.5" customHeight="1">
      <c r="B211" s="184"/>
      <c r="C211" s="185"/>
      <c r="D211" s="185"/>
      <c r="E211" s="186" t="s">
        <v>5</v>
      </c>
      <c r="F211" s="298" t="s">
        <v>735</v>
      </c>
      <c r="G211" s="299"/>
      <c r="H211" s="299"/>
      <c r="I211" s="299"/>
      <c r="J211" s="185"/>
      <c r="K211" s="187">
        <v>1.1200000000000001</v>
      </c>
      <c r="L211" s="185"/>
      <c r="M211" s="185"/>
      <c r="N211" s="185"/>
      <c r="O211" s="185"/>
      <c r="P211" s="185"/>
      <c r="Q211" s="185"/>
      <c r="R211" s="188"/>
      <c r="T211" s="189"/>
      <c r="U211" s="185"/>
      <c r="V211" s="185"/>
      <c r="W211" s="185"/>
      <c r="X211" s="185"/>
      <c r="Y211" s="185"/>
      <c r="Z211" s="185"/>
      <c r="AA211" s="190"/>
      <c r="AT211" s="191" t="s">
        <v>172</v>
      </c>
      <c r="AU211" s="191" t="s">
        <v>86</v>
      </c>
      <c r="AV211" s="12" t="s">
        <v>86</v>
      </c>
      <c r="AW211" s="12" t="s">
        <v>31</v>
      </c>
      <c r="AX211" s="12" t="s">
        <v>74</v>
      </c>
      <c r="AY211" s="191" t="s">
        <v>164</v>
      </c>
    </row>
    <row r="212" spans="2:51" s="12" customFormat="1" ht="16.5" customHeight="1">
      <c r="B212" s="184"/>
      <c r="C212" s="185"/>
      <c r="D212" s="185"/>
      <c r="E212" s="186" t="s">
        <v>5</v>
      </c>
      <c r="F212" s="298" t="s">
        <v>736</v>
      </c>
      <c r="G212" s="299"/>
      <c r="H212" s="299"/>
      <c r="I212" s="299"/>
      <c r="J212" s="185"/>
      <c r="K212" s="187">
        <v>-4.8</v>
      </c>
      <c r="L212" s="185"/>
      <c r="M212" s="185"/>
      <c r="N212" s="185"/>
      <c r="O212" s="185"/>
      <c r="P212" s="185"/>
      <c r="Q212" s="185"/>
      <c r="R212" s="188"/>
      <c r="T212" s="189"/>
      <c r="U212" s="185"/>
      <c r="V212" s="185"/>
      <c r="W212" s="185"/>
      <c r="X212" s="185"/>
      <c r="Y212" s="185"/>
      <c r="Z212" s="185"/>
      <c r="AA212" s="190"/>
      <c r="AT212" s="191" t="s">
        <v>172</v>
      </c>
      <c r="AU212" s="191" t="s">
        <v>86</v>
      </c>
      <c r="AV212" s="12" t="s">
        <v>86</v>
      </c>
      <c r="AW212" s="12" t="s">
        <v>31</v>
      </c>
      <c r="AX212" s="12" t="s">
        <v>74</v>
      </c>
      <c r="AY212" s="191" t="s">
        <v>164</v>
      </c>
    </row>
    <row r="213" spans="2:51" s="12" customFormat="1" ht="16.5" customHeight="1">
      <c r="B213" s="184"/>
      <c r="C213" s="185"/>
      <c r="D213" s="185"/>
      <c r="E213" s="186" t="s">
        <v>5</v>
      </c>
      <c r="F213" s="298" t="s">
        <v>737</v>
      </c>
      <c r="G213" s="299"/>
      <c r="H213" s="299"/>
      <c r="I213" s="299"/>
      <c r="J213" s="185"/>
      <c r="K213" s="187">
        <v>0.4</v>
      </c>
      <c r="L213" s="185"/>
      <c r="M213" s="185"/>
      <c r="N213" s="185"/>
      <c r="O213" s="185"/>
      <c r="P213" s="185"/>
      <c r="Q213" s="185"/>
      <c r="R213" s="188"/>
      <c r="T213" s="189"/>
      <c r="U213" s="185"/>
      <c r="V213" s="185"/>
      <c r="W213" s="185"/>
      <c r="X213" s="185"/>
      <c r="Y213" s="185"/>
      <c r="Z213" s="185"/>
      <c r="AA213" s="190"/>
      <c r="AT213" s="191" t="s">
        <v>172</v>
      </c>
      <c r="AU213" s="191" t="s">
        <v>86</v>
      </c>
      <c r="AV213" s="12" t="s">
        <v>86</v>
      </c>
      <c r="AW213" s="12" t="s">
        <v>31</v>
      </c>
      <c r="AX213" s="12" t="s">
        <v>74</v>
      </c>
      <c r="AY213" s="191" t="s">
        <v>164</v>
      </c>
    </row>
    <row r="214" spans="2:51" s="12" customFormat="1" ht="16.5" customHeight="1">
      <c r="B214" s="184"/>
      <c r="C214" s="185"/>
      <c r="D214" s="185"/>
      <c r="E214" s="186" t="s">
        <v>5</v>
      </c>
      <c r="F214" s="298" t="s">
        <v>738</v>
      </c>
      <c r="G214" s="299"/>
      <c r="H214" s="299"/>
      <c r="I214" s="299"/>
      <c r="J214" s="185"/>
      <c r="K214" s="187">
        <v>0.96</v>
      </c>
      <c r="L214" s="185"/>
      <c r="M214" s="185"/>
      <c r="N214" s="185"/>
      <c r="O214" s="185"/>
      <c r="P214" s="185"/>
      <c r="Q214" s="185"/>
      <c r="R214" s="188"/>
      <c r="T214" s="189"/>
      <c r="U214" s="185"/>
      <c r="V214" s="185"/>
      <c r="W214" s="185"/>
      <c r="X214" s="185"/>
      <c r="Y214" s="185"/>
      <c r="Z214" s="185"/>
      <c r="AA214" s="190"/>
      <c r="AT214" s="191" t="s">
        <v>172</v>
      </c>
      <c r="AU214" s="191" t="s">
        <v>86</v>
      </c>
      <c r="AV214" s="12" t="s">
        <v>86</v>
      </c>
      <c r="AW214" s="12" t="s">
        <v>31</v>
      </c>
      <c r="AX214" s="12" t="s">
        <v>74</v>
      </c>
      <c r="AY214" s="191" t="s">
        <v>164</v>
      </c>
    </row>
    <row r="215" spans="2:51" s="12" customFormat="1" ht="16.5" customHeight="1">
      <c r="B215" s="184"/>
      <c r="C215" s="185"/>
      <c r="D215" s="185"/>
      <c r="E215" s="186" t="s">
        <v>5</v>
      </c>
      <c r="F215" s="298" t="s">
        <v>720</v>
      </c>
      <c r="G215" s="299"/>
      <c r="H215" s="299"/>
      <c r="I215" s="299"/>
      <c r="J215" s="185"/>
      <c r="K215" s="187">
        <v>14.35</v>
      </c>
      <c r="L215" s="185"/>
      <c r="M215" s="185"/>
      <c r="N215" s="185"/>
      <c r="O215" s="185"/>
      <c r="P215" s="185"/>
      <c r="Q215" s="185"/>
      <c r="R215" s="188"/>
      <c r="T215" s="189"/>
      <c r="U215" s="185"/>
      <c r="V215" s="185"/>
      <c r="W215" s="185"/>
      <c r="X215" s="185"/>
      <c r="Y215" s="185"/>
      <c r="Z215" s="185"/>
      <c r="AA215" s="190"/>
      <c r="AT215" s="191" t="s">
        <v>172</v>
      </c>
      <c r="AU215" s="191" t="s">
        <v>86</v>
      </c>
      <c r="AV215" s="12" t="s">
        <v>86</v>
      </c>
      <c r="AW215" s="12" t="s">
        <v>31</v>
      </c>
      <c r="AX215" s="12" t="s">
        <v>74</v>
      </c>
      <c r="AY215" s="191" t="s">
        <v>164</v>
      </c>
    </row>
    <row r="216" spans="2:51" s="12" customFormat="1" ht="16.5" customHeight="1">
      <c r="B216" s="184"/>
      <c r="C216" s="185"/>
      <c r="D216" s="185"/>
      <c r="E216" s="186" t="s">
        <v>5</v>
      </c>
      <c r="F216" s="298" t="s">
        <v>739</v>
      </c>
      <c r="G216" s="299"/>
      <c r="H216" s="299"/>
      <c r="I216" s="299"/>
      <c r="J216" s="185"/>
      <c r="K216" s="187">
        <v>-1.98</v>
      </c>
      <c r="L216" s="185"/>
      <c r="M216" s="185"/>
      <c r="N216" s="185"/>
      <c r="O216" s="185"/>
      <c r="P216" s="185"/>
      <c r="Q216" s="185"/>
      <c r="R216" s="188"/>
      <c r="T216" s="189"/>
      <c r="U216" s="185"/>
      <c r="V216" s="185"/>
      <c r="W216" s="185"/>
      <c r="X216" s="185"/>
      <c r="Y216" s="185"/>
      <c r="Z216" s="185"/>
      <c r="AA216" s="190"/>
      <c r="AT216" s="191" t="s">
        <v>172</v>
      </c>
      <c r="AU216" s="191" t="s">
        <v>86</v>
      </c>
      <c r="AV216" s="12" t="s">
        <v>86</v>
      </c>
      <c r="AW216" s="12" t="s">
        <v>31</v>
      </c>
      <c r="AX216" s="12" t="s">
        <v>74</v>
      </c>
      <c r="AY216" s="191" t="s">
        <v>164</v>
      </c>
    </row>
    <row r="217" spans="2:51" s="12" customFormat="1" ht="16.5" customHeight="1">
      <c r="B217" s="184"/>
      <c r="C217" s="185"/>
      <c r="D217" s="185"/>
      <c r="E217" s="186" t="s">
        <v>5</v>
      </c>
      <c r="F217" s="298" t="s">
        <v>740</v>
      </c>
      <c r="G217" s="299"/>
      <c r="H217" s="299"/>
      <c r="I217" s="299"/>
      <c r="J217" s="185"/>
      <c r="K217" s="187">
        <v>1.44</v>
      </c>
      <c r="L217" s="185"/>
      <c r="M217" s="185"/>
      <c r="N217" s="185"/>
      <c r="O217" s="185"/>
      <c r="P217" s="185"/>
      <c r="Q217" s="185"/>
      <c r="R217" s="188"/>
      <c r="T217" s="189"/>
      <c r="U217" s="185"/>
      <c r="V217" s="185"/>
      <c r="W217" s="185"/>
      <c r="X217" s="185"/>
      <c r="Y217" s="185"/>
      <c r="Z217" s="185"/>
      <c r="AA217" s="190"/>
      <c r="AT217" s="191" t="s">
        <v>172</v>
      </c>
      <c r="AU217" s="191" t="s">
        <v>86</v>
      </c>
      <c r="AV217" s="12" t="s">
        <v>86</v>
      </c>
      <c r="AW217" s="12" t="s">
        <v>31</v>
      </c>
      <c r="AX217" s="12" t="s">
        <v>74</v>
      </c>
      <c r="AY217" s="191" t="s">
        <v>164</v>
      </c>
    </row>
    <row r="218" spans="2:51" s="12" customFormat="1" ht="16.5" customHeight="1">
      <c r="B218" s="184"/>
      <c r="C218" s="185"/>
      <c r="D218" s="185"/>
      <c r="E218" s="186" t="s">
        <v>5</v>
      </c>
      <c r="F218" s="298" t="s">
        <v>741</v>
      </c>
      <c r="G218" s="299"/>
      <c r="H218" s="299"/>
      <c r="I218" s="299"/>
      <c r="J218" s="185"/>
      <c r="K218" s="187">
        <v>0.66</v>
      </c>
      <c r="L218" s="185"/>
      <c r="M218" s="185"/>
      <c r="N218" s="185"/>
      <c r="O218" s="185"/>
      <c r="P218" s="185"/>
      <c r="Q218" s="185"/>
      <c r="R218" s="188"/>
      <c r="T218" s="189"/>
      <c r="U218" s="185"/>
      <c r="V218" s="185"/>
      <c r="W218" s="185"/>
      <c r="X218" s="185"/>
      <c r="Y218" s="185"/>
      <c r="Z218" s="185"/>
      <c r="AA218" s="190"/>
      <c r="AT218" s="191" t="s">
        <v>172</v>
      </c>
      <c r="AU218" s="191" t="s">
        <v>86</v>
      </c>
      <c r="AV218" s="12" t="s">
        <v>86</v>
      </c>
      <c r="AW218" s="12" t="s">
        <v>31</v>
      </c>
      <c r="AX218" s="12" t="s">
        <v>74</v>
      </c>
      <c r="AY218" s="191" t="s">
        <v>164</v>
      </c>
    </row>
    <row r="219" spans="2:51" s="12" customFormat="1" ht="16.5" customHeight="1">
      <c r="B219" s="184"/>
      <c r="C219" s="185"/>
      <c r="D219" s="185"/>
      <c r="E219" s="186" t="s">
        <v>5</v>
      </c>
      <c r="F219" s="298" t="s">
        <v>742</v>
      </c>
      <c r="G219" s="299"/>
      <c r="H219" s="299"/>
      <c r="I219" s="299"/>
      <c r="J219" s="185"/>
      <c r="K219" s="187">
        <v>13.632999999999999</v>
      </c>
      <c r="L219" s="185"/>
      <c r="M219" s="185"/>
      <c r="N219" s="185"/>
      <c r="O219" s="185"/>
      <c r="P219" s="185"/>
      <c r="Q219" s="185"/>
      <c r="R219" s="188"/>
      <c r="T219" s="189"/>
      <c r="U219" s="185"/>
      <c r="V219" s="185"/>
      <c r="W219" s="185"/>
      <c r="X219" s="185"/>
      <c r="Y219" s="185"/>
      <c r="Z219" s="185"/>
      <c r="AA219" s="190"/>
      <c r="AT219" s="191" t="s">
        <v>172</v>
      </c>
      <c r="AU219" s="191" t="s">
        <v>86</v>
      </c>
      <c r="AV219" s="12" t="s">
        <v>86</v>
      </c>
      <c r="AW219" s="12" t="s">
        <v>31</v>
      </c>
      <c r="AX219" s="12" t="s">
        <v>74</v>
      </c>
      <c r="AY219" s="191" t="s">
        <v>164</v>
      </c>
    </row>
    <row r="220" spans="2:51" s="12" customFormat="1" ht="16.5" customHeight="1">
      <c r="B220" s="184"/>
      <c r="C220" s="185"/>
      <c r="D220" s="185"/>
      <c r="E220" s="186" t="s">
        <v>5</v>
      </c>
      <c r="F220" s="298" t="s">
        <v>743</v>
      </c>
      <c r="G220" s="299"/>
      <c r="H220" s="299"/>
      <c r="I220" s="299"/>
      <c r="J220" s="185"/>
      <c r="K220" s="187">
        <v>-0.66</v>
      </c>
      <c r="L220" s="185"/>
      <c r="M220" s="185"/>
      <c r="N220" s="185"/>
      <c r="O220" s="185"/>
      <c r="P220" s="185"/>
      <c r="Q220" s="185"/>
      <c r="R220" s="188"/>
      <c r="T220" s="189"/>
      <c r="U220" s="185"/>
      <c r="V220" s="185"/>
      <c r="W220" s="185"/>
      <c r="X220" s="185"/>
      <c r="Y220" s="185"/>
      <c r="Z220" s="185"/>
      <c r="AA220" s="190"/>
      <c r="AT220" s="191" t="s">
        <v>172</v>
      </c>
      <c r="AU220" s="191" t="s">
        <v>86</v>
      </c>
      <c r="AV220" s="12" t="s">
        <v>86</v>
      </c>
      <c r="AW220" s="12" t="s">
        <v>31</v>
      </c>
      <c r="AX220" s="12" t="s">
        <v>74</v>
      </c>
      <c r="AY220" s="191" t="s">
        <v>164</v>
      </c>
    </row>
    <row r="221" spans="2:51" s="12" customFormat="1" ht="16.5" customHeight="1">
      <c r="B221" s="184"/>
      <c r="C221" s="185"/>
      <c r="D221" s="185"/>
      <c r="E221" s="186" t="s">
        <v>5</v>
      </c>
      <c r="F221" s="298" t="s">
        <v>744</v>
      </c>
      <c r="G221" s="299"/>
      <c r="H221" s="299"/>
      <c r="I221" s="299"/>
      <c r="J221" s="185"/>
      <c r="K221" s="187">
        <v>0.48</v>
      </c>
      <c r="L221" s="185"/>
      <c r="M221" s="185"/>
      <c r="N221" s="185"/>
      <c r="O221" s="185"/>
      <c r="P221" s="185"/>
      <c r="Q221" s="185"/>
      <c r="R221" s="188"/>
      <c r="T221" s="189"/>
      <c r="U221" s="185"/>
      <c r="V221" s="185"/>
      <c r="W221" s="185"/>
      <c r="X221" s="185"/>
      <c r="Y221" s="185"/>
      <c r="Z221" s="185"/>
      <c r="AA221" s="190"/>
      <c r="AT221" s="191" t="s">
        <v>172</v>
      </c>
      <c r="AU221" s="191" t="s">
        <v>86</v>
      </c>
      <c r="AV221" s="12" t="s">
        <v>86</v>
      </c>
      <c r="AW221" s="12" t="s">
        <v>31</v>
      </c>
      <c r="AX221" s="12" t="s">
        <v>74</v>
      </c>
      <c r="AY221" s="191" t="s">
        <v>164</v>
      </c>
    </row>
    <row r="222" spans="2:51" s="12" customFormat="1" ht="16.5" customHeight="1">
      <c r="B222" s="184"/>
      <c r="C222" s="185"/>
      <c r="D222" s="185"/>
      <c r="E222" s="186" t="s">
        <v>5</v>
      </c>
      <c r="F222" s="298" t="s">
        <v>745</v>
      </c>
      <c r="G222" s="299"/>
      <c r="H222" s="299"/>
      <c r="I222" s="299"/>
      <c r="J222" s="185"/>
      <c r="K222" s="187">
        <v>0.22</v>
      </c>
      <c r="L222" s="185"/>
      <c r="M222" s="185"/>
      <c r="N222" s="185"/>
      <c r="O222" s="185"/>
      <c r="P222" s="185"/>
      <c r="Q222" s="185"/>
      <c r="R222" s="188"/>
      <c r="T222" s="189"/>
      <c r="U222" s="185"/>
      <c r="V222" s="185"/>
      <c r="W222" s="185"/>
      <c r="X222" s="185"/>
      <c r="Y222" s="185"/>
      <c r="Z222" s="185"/>
      <c r="AA222" s="190"/>
      <c r="AT222" s="191" t="s">
        <v>172</v>
      </c>
      <c r="AU222" s="191" t="s">
        <v>86</v>
      </c>
      <c r="AV222" s="12" t="s">
        <v>86</v>
      </c>
      <c r="AW222" s="12" t="s">
        <v>31</v>
      </c>
      <c r="AX222" s="12" t="s">
        <v>74</v>
      </c>
      <c r="AY222" s="191" t="s">
        <v>164</v>
      </c>
    </row>
    <row r="223" spans="2:51" s="12" customFormat="1" ht="16.5" customHeight="1">
      <c r="B223" s="184"/>
      <c r="C223" s="185"/>
      <c r="D223" s="185"/>
      <c r="E223" s="186" t="s">
        <v>5</v>
      </c>
      <c r="F223" s="298" t="s">
        <v>746</v>
      </c>
      <c r="G223" s="299"/>
      <c r="H223" s="299"/>
      <c r="I223" s="299"/>
      <c r="J223" s="185"/>
      <c r="K223" s="187">
        <v>-0.39600000000000002</v>
      </c>
      <c r="L223" s="185"/>
      <c r="M223" s="185"/>
      <c r="N223" s="185"/>
      <c r="O223" s="185"/>
      <c r="P223" s="185"/>
      <c r="Q223" s="185"/>
      <c r="R223" s="188"/>
      <c r="T223" s="189"/>
      <c r="U223" s="185"/>
      <c r="V223" s="185"/>
      <c r="W223" s="185"/>
      <c r="X223" s="185"/>
      <c r="Y223" s="185"/>
      <c r="Z223" s="185"/>
      <c r="AA223" s="190"/>
      <c r="AT223" s="191" t="s">
        <v>172</v>
      </c>
      <c r="AU223" s="191" t="s">
        <v>86</v>
      </c>
      <c r="AV223" s="12" t="s">
        <v>86</v>
      </c>
      <c r="AW223" s="12" t="s">
        <v>31</v>
      </c>
      <c r="AX223" s="12" t="s">
        <v>74</v>
      </c>
      <c r="AY223" s="191" t="s">
        <v>164</v>
      </c>
    </row>
    <row r="224" spans="2:51" s="12" customFormat="1" ht="16.5" customHeight="1">
      <c r="B224" s="184"/>
      <c r="C224" s="185"/>
      <c r="D224" s="185"/>
      <c r="E224" s="186" t="s">
        <v>5</v>
      </c>
      <c r="F224" s="298" t="s">
        <v>747</v>
      </c>
      <c r="G224" s="299"/>
      <c r="H224" s="299"/>
      <c r="I224" s="299"/>
      <c r="J224" s="185"/>
      <c r="K224" s="187">
        <v>0.28799999999999998</v>
      </c>
      <c r="L224" s="185"/>
      <c r="M224" s="185"/>
      <c r="N224" s="185"/>
      <c r="O224" s="185"/>
      <c r="P224" s="185"/>
      <c r="Q224" s="185"/>
      <c r="R224" s="188"/>
      <c r="T224" s="189"/>
      <c r="U224" s="185"/>
      <c r="V224" s="185"/>
      <c r="W224" s="185"/>
      <c r="X224" s="185"/>
      <c r="Y224" s="185"/>
      <c r="Z224" s="185"/>
      <c r="AA224" s="190"/>
      <c r="AT224" s="191" t="s">
        <v>172</v>
      </c>
      <c r="AU224" s="191" t="s">
        <v>86</v>
      </c>
      <c r="AV224" s="12" t="s">
        <v>86</v>
      </c>
      <c r="AW224" s="12" t="s">
        <v>31</v>
      </c>
      <c r="AX224" s="12" t="s">
        <v>74</v>
      </c>
      <c r="AY224" s="191" t="s">
        <v>164</v>
      </c>
    </row>
    <row r="225" spans="2:51" s="12" customFormat="1" ht="16.5" customHeight="1">
      <c r="B225" s="184"/>
      <c r="C225" s="185"/>
      <c r="D225" s="185"/>
      <c r="E225" s="186" t="s">
        <v>5</v>
      </c>
      <c r="F225" s="298" t="s">
        <v>745</v>
      </c>
      <c r="G225" s="299"/>
      <c r="H225" s="299"/>
      <c r="I225" s="299"/>
      <c r="J225" s="185"/>
      <c r="K225" s="187">
        <v>0.22</v>
      </c>
      <c r="L225" s="185"/>
      <c r="M225" s="185"/>
      <c r="N225" s="185"/>
      <c r="O225" s="185"/>
      <c r="P225" s="185"/>
      <c r="Q225" s="185"/>
      <c r="R225" s="188"/>
      <c r="T225" s="189"/>
      <c r="U225" s="185"/>
      <c r="V225" s="185"/>
      <c r="W225" s="185"/>
      <c r="X225" s="185"/>
      <c r="Y225" s="185"/>
      <c r="Z225" s="185"/>
      <c r="AA225" s="190"/>
      <c r="AT225" s="191" t="s">
        <v>172</v>
      </c>
      <c r="AU225" s="191" t="s">
        <v>86</v>
      </c>
      <c r="AV225" s="12" t="s">
        <v>86</v>
      </c>
      <c r="AW225" s="12" t="s">
        <v>31</v>
      </c>
      <c r="AX225" s="12" t="s">
        <v>74</v>
      </c>
      <c r="AY225" s="191" t="s">
        <v>164</v>
      </c>
    </row>
    <row r="226" spans="2:51" s="12" customFormat="1" ht="16.5" customHeight="1">
      <c r="B226" s="184"/>
      <c r="C226" s="185"/>
      <c r="D226" s="185"/>
      <c r="E226" s="186" t="s">
        <v>5</v>
      </c>
      <c r="F226" s="298" t="s">
        <v>748</v>
      </c>
      <c r="G226" s="299"/>
      <c r="H226" s="299"/>
      <c r="I226" s="299"/>
      <c r="J226" s="185"/>
      <c r="K226" s="187">
        <v>-0.33</v>
      </c>
      <c r="L226" s="185"/>
      <c r="M226" s="185"/>
      <c r="N226" s="185"/>
      <c r="O226" s="185"/>
      <c r="P226" s="185"/>
      <c r="Q226" s="185"/>
      <c r="R226" s="188"/>
      <c r="T226" s="189"/>
      <c r="U226" s="185"/>
      <c r="V226" s="185"/>
      <c r="W226" s="185"/>
      <c r="X226" s="185"/>
      <c r="Y226" s="185"/>
      <c r="Z226" s="185"/>
      <c r="AA226" s="190"/>
      <c r="AT226" s="191" t="s">
        <v>172</v>
      </c>
      <c r="AU226" s="191" t="s">
        <v>86</v>
      </c>
      <c r="AV226" s="12" t="s">
        <v>86</v>
      </c>
      <c r="AW226" s="12" t="s">
        <v>31</v>
      </c>
      <c r="AX226" s="12" t="s">
        <v>74</v>
      </c>
      <c r="AY226" s="191" t="s">
        <v>164</v>
      </c>
    </row>
    <row r="227" spans="2:51" s="12" customFormat="1" ht="16.5" customHeight="1">
      <c r="B227" s="184"/>
      <c r="C227" s="185"/>
      <c r="D227" s="185"/>
      <c r="E227" s="186" t="s">
        <v>5</v>
      </c>
      <c r="F227" s="298" t="s">
        <v>749</v>
      </c>
      <c r="G227" s="299"/>
      <c r="H227" s="299"/>
      <c r="I227" s="299"/>
      <c r="J227" s="185"/>
      <c r="K227" s="187">
        <v>0.24</v>
      </c>
      <c r="L227" s="185"/>
      <c r="M227" s="185"/>
      <c r="N227" s="185"/>
      <c r="O227" s="185"/>
      <c r="P227" s="185"/>
      <c r="Q227" s="185"/>
      <c r="R227" s="188"/>
      <c r="T227" s="189"/>
      <c r="U227" s="185"/>
      <c r="V227" s="185"/>
      <c r="W227" s="185"/>
      <c r="X227" s="185"/>
      <c r="Y227" s="185"/>
      <c r="Z227" s="185"/>
      <c r="AA227" s="190"/>
      <c r="AT227" s="191" t="s">
        <v>172</v>
      </c>
      <c r="AU227" s="191" t="s">
        <v>86</v>
      </c>
      <c r="AV227" s="12" t="s">
        <v>86</v>
      </c>
      <c r="AW227" s="12" t="s">
        <v>31</v>
      </c>
      <c r="AX227" s="12" t="s">
        <v>74</v>
      </c>
      <c r="AY227" s="191" t="s">
        <v>164</v>
      </c>
    </row>
    <row r="228" spans="2:51" s="12" customFormat="1" ht="16.5" customHeight="1">
      <c r="B228" s="184"/>
      <c r="C228" s="185"/>
      <c r="D228" s="185"/>
      <c r="E228" s="186" t="s">
        <v>5</v>
      </c>
      <c r="F228" s="298" t="s">
        <v>745</v>
      </c>
      <c r="G228" s="299"/>
      <c r="H228" s="299"/>
      <c r="I228" s="299"/>
      <c r="J228" s="185"/>
      <c r="K228" s="187">
        <v>0.22</v>
      </c>
      <c r="L228" s="185"/>
      <c r="M228" s="185"/>
      <c r="N228" s="185"/>
      <c r="O228" s="185"/>
      <c r="P228" s="185"/>
      <c r="Q228" s="185"/>
      <c r="R228" s="188"/>
      <c r="T228" s="189"/>
      <c r="U228" s="185"/>
      <c r="V228" s="185"/>
      <c r="W228" s="185"/>
      <c r="X228" s="185"/>
      <c r="Y228" s="185"/>
      <c r="Z228" s="185"/>
      <c r="AA228" s="190"/>
      <c r="AT228" s="191" t="s">
        <v>172</v>
      </c>
      <c r="AU228" s="191" t="s">
        <v>86</v>
      </c>
      <c r="AV228" s="12" t="s">
        <v>86</v>
      </c>
      <c r="AW228" s="12" t="s">
        <v>31</v>
      </c>
      <c r="AX228" s="12" t="s">
        <v>74</v>
      </c>
      <c r="AY228" s="191" t="s">
        <v>164</v>
      </c>
    </row>
    <row r="229" spans="2:51" s="12" customFormat="1" ht="16.5" customHeight="1">
      <c r="B229" s="184"/>
      <c r="C229" s="185"/>
      <c r="D229" s="185"/>
      <c r="E229" s="186" t="s">
        <v>5</v>
      </c>
      <c r="F229" s="298" t="s">
        <v>750</v>
      </c>
      <c r="G229" s="299"/>
      <c r="H229" s="299"/>
      <c r="I229" s="299"/>
      <c r="J229" s="185"/>
      <c r="K229" s="187">
        <v>11.766999999999999</v>
      </c>
      <c r="L229" s="185"/>
      <c r="M229" s="185"/>
      <c r="N229" s="185"/>
      <c r="O229" s="185"/>
      <c r="P229" s="185"/>
      <c r="Q229" s="185"/>
      <c r="R229" s="188"/>
      <c r="T229" s="189"/>
      <c r="U229" s="185"/>
      <c r="V229" s="185"/>
      <c r="W229" s="185"/>
      <c r="X229" s="185"/>
      <c r="Y229" s="185"/>
      <c r="Z229" s="185"/>
      <c r="AA229" s="190"/>
      <c r="AT229" s="191" t="s">
        <v>172</v>
      </c>
      <c r="AU229" s="191" t="s">
        <v>86</v>
      </c>
      <c r="AV229" s="12" t="s">
        <v>86</v>
      </c>
      <c r="AW229" s="12" t="s">
        <v>31</v>
      </c>
      <c r="AX229" s="12" t="s">
        <v>74</v>
      </c>
      <c r="AY229" s="191" t="s">
        <v>164</v>
      </c>
    </row>
    <row r="230" spans="2:51" s="12" customFormat="1" ht="16.5" customHeight="1">
      <c r="B230" s="184"/>
      <c r="C230" s="185"/>
      <c r="D230" s="185"/>
      <c r="E230" s="186" t="s">
        <v>5</v>
      </c>
      <c r="F230" s="298" t="s">
        <v>751</v>
      </c>
      <c r="G230" s="299"/>
      <c r="H230" s="299"/>
      <c r="I230" s="299"/>
      <c r="J230" s="185"/>
      <c r="K230" s="187">
        <v>-3.15</v>
      </c>
      <c r="L230" s="185"/>
      <c r="M230" s="185"/>
      <c r="N230" s="185"/>
      <c r="O230" s="185"/>
      <c r="P230" s="185"/>
      <c r="Q230" s="185"/>
      <c r="R230" s="188"/>
      <c r="T230" s="189"/>
      <c r="U230" s="185"/>
      <c r="V230" s="185"/>
      <c r="W230" s="185"/>
      <c r="X230" s="185"/>
      <c r="Y230" s="185"/>
      <c r="Z230" s="185"/>
      <c r="AA230" s="190"/>
      <c r="AT230" s="191" t="s">
        <v>172</v>
      </c>
      <c r="AU230" s="191" t="s">
        <v>86</v>
      </c>
      <c r="AV230" s="12" t="s">
        <v>86</v>
      </c>
      <c r="AW230" s="12" t="s">
        <v>31</v>
      </c>
      <c r="AX230" s="12" t="s">
        <v>74</v>
      </c>
      <c r="AY230" s="191" t="s">
        <v>164</v>
      </c>
    </row>
    <row r="231" spans="2:51" s="12" customFormat="1" ht="16.5" customHeight="1">
      <c r="B231" s="184"/>
      <c r="C231" s="185"/>
      <c r="D231" s="185"/>
      <c r="E231" s="186" t="s">
        <v>5</v>
      </c>
      <c r="F231" s="298" t="s">
        <v>752</v>
      </c>
      <c r="G231" s="299"/>
      <c r="H231" s="299"/>
      <c r="I231" s="299"/>
      <c r="J231" s="185"/>
      <c r="K231" s="187">
        <v>0.3</v>
      </c>
      <c r="L231" s="185"/>
      <c r="M231" s="185"/>
      <c r="N231" s="185"/>
      <c r="O231" s="185"/>
      <c r="P231" s="185"/>
      <c r="Q231" s="185"/>
      <c r="R231" s="188"/>
      <c r="T231" s="189"/>
      <c r="U231" s="185"/>
      <c r="V231" s="185"/>
      <c r="W231" s="185"/>
      <c r="X231" s="185"/>
      <c r="Y231" s="185"/>
      <c r="Z231" s="185"/>
      <c r="AA231" s="190"/>
      <c r="AT231" s="191" t="s">
        <v>172</v>
      </c>
      <c r="AU231" s="191" t="s">
        <v>86</v>
      </c>
      <c r="AV231" s="12" t="s">
        <v>86</v>
      </c>
      <c r="AW231" s="12" t="s">
        <v>31</v>
      </c>
      <c r="AX231" s="12" t="s">
        <v>74</v>
      </c>
      <c r="AY231" s="191" t="s">
        <v>164</v>
      </c>
    </row>
    <row r="232" spans="2:51" s="12" customFormat="1" ht="16.5" customHeight="1">
      <c r="B232" s="184"/>
      <c r="C232" s="185"/>
      <c r="D232" s="185"/>
      <c r="E232" s="186" t="s">
        <v>5</v>
      </c>
      <c r="F232" s="298" t="s">
        <v>753</v>
      </c>
      <c r="G232" s="299"/>
      <c r="H232" s="299"/>
      <c r="I232" s="299"/>
      <c r="J232" s="185"/>
      <c r="K232" s="187">
        <v>0.84</v>
      </c>
      <c r="L232" s="185"/>
      <c r="M232" s="185"/>
      <c r="N232" s="185"/>
      <c r="O232" s="185"/>
      <c r="P232" s="185"/>
      <c r="Q232" s="185"/>
      <c r="R232" s="188"/>
      <c r="T232" s="189"/>
      <c r="U232" s="185"/>
      <c r="V232" s="185"/>
      <c r="W232" s="185"/>
      <c r="X232" s="185"/>
      <c r="Y232" s="185"/>
      <c r="Z232" s="185"/>
      <c r="AA232" s="190"/>
      <c r="AT232" s="191" t="s">
        <v>172</v>
      </c>
      <c r="AU232" s="191" t="s">
        <v>86</v>
      </c>
      <c r="AV232" s="12" t="s">
        <v>86</v>
      </c>
      <c r="AW232" s="12" t="s">
        <v>31</v>
      </c>
      <c r="AX232" s="12" t="s">
        <v>74</v>
      </c>
      <c r="AY232" s="191" t="s">
        <v>164</v>
      </c>
    </row>
    <row r="233" spans="2:51" s="12" customFormat="1" ht="16.5" customHeight="1">
      <c r="B233" s="184"/>
      <c r="C233" s="185"/>
      <c r="D233" s="185"/>
      <c r="E233" s="186" t="s">
        <v>5</v>
      </c>
      <c r="F233" s="298" t="s">
        <v>721</v>
      </c>
      <c r="G233" s="299"/>
      <c r="H233" s="299"/>
      <c r="I233" s="299"/>
      <c r="J233" s="185"/>
      <c r="K233" s="187">
        <v>-1.32</v>
      </c>
      <c r="L233" s="185"/>
      <c r="M233" s="185"/>
      <c r="N233" s="185"/>
      <c r="O233" s="185"/>
      <c r="P233" s="185"/>
      <c r="Q233" s="185"/>
      <c r="R233" s="188"/>
      <c r="T233" s="189"/>
      <c r="U233" s="185"/>
      <c r="V233" s="185"/>
      <c r="W233" s="185"/>
      <c r="X233" s="185"/>
      <c r="Y233" s="185"/>
      <c r="Z233" s="185"/>
      <c r="AA233" s="190"/>
      <c r="AT233" s="191" t="s">
        <v>172</v>
      </c>
      <c r="AU233" s="191" t="s">
        <v>86</v>
      </c>
      <c r="AV233" s="12" t="s">
        <v>86</v>
      </c>
      <c r="AW233" s="12" t="s">
        <v>31</v>
      </c>
      <c r="AX233" s="12" t="s">
        <v>74</v>
      </c>
      <c r="AY233" s="191" t="s">
        <v>164</v>
      </c>
    </row>
    <row r="234" spans="2:51" s="12" customFormat="1" ht="16.5" customHeight="1">
      <c r="B234" s="184"/>
      <c r="C234" s="185"/>
      <c r="D234" s="185"/>
      <c r="E234" s="186" t="s">
        <v>5</v>
      </c>
      <c r="F234" s="298" t="s">
        <v>722</v>
      </c>
      <c r="G234" s="299"/>
      <c r="H234" s="299"/>
      <c r="I234" s="299"/>
      <c r="J234" s="185"/>
      <c r="K234" s="187">
        <v>0.96</v>
      </c>
      <c r="L234" s="185"/>
      <c r="M234" s="185"/>
      <c r="N234" s="185"/>
      <c r="O234" s="185"/>
      <c r="P234" s="185"/>
      <c r="Q234" s="185"/>
      <c r="R234" s="188"/>
      <c r="T234" s="189"/>
      <c r="U234" s="185"/>
      <c r="V234" s="185"/>
      <c r="W234" s="185"/>
      <c r="X234" s="185"/>
      <c r="Y234" s="185"/>
      <c r="Z234" s="185"/>
      <c r="AA234" s="190"/>
      <c r="AT234" s="191" t="s">
        <v>172</v>
      </c>
      <c r="AU234" s="191" t="s">
        <v>86</v>
      </c>
      <c r="AV234" s="12" t="s">
        <v>86</v>
      </c>
      <c r="AW234" s="12" t="s">
        <v>31</v>
      </c>
      <c r="AX234" s="12" t="s">
        <v>74</v>
      </c>
      <c r="AY234" s="191" t="s">
        <v>164</v>
      </c>
    </row>
    <row r="235" spans="2:51" s="12" customFormat="1" ht="16.5" customHeight="1">
      <c r="B235" s="184"/>
      <c r="C235" s="185"/>
      <c r="D235" s="185"/>
      <c r="E235" s="186" t="s">
        <v>5</v>
      </c>
      <c r="F235" s="298" t="s">
        <v>723</v>
      </c>
      <c r="G235" s="299"/>
      <c r="H235" s="299"/>
      <c r="I235" s="299"/>
      <c r="J235" s="185"/>
      <c r="K235" s="187">
        <v>0.44</v>
      </c>
      <c r="L235" s="185"/>
      <c r="M235" s="185"/>
      <c r="N235" s="185"/>
      <c r="O235" s="185"/>
      <c r="P235" s="185"/>
      <c r="Q235" s="185"/>
      <c r="R235" s="188"/>
      <c r="T235" s="189"/>
      <c r="U235" s="185"/>
      <c r="V235" s="185"/>
      <c r="W235" s="185"/>
      <c r="X235" s="185"/>
      <c r="Y235" s="185"/>
      <c r="Z235" s="185"/>
      <c r="AA235" s="190"/>
      <c r="AT235" s="191" t="s">
        <v>172</v>
      </c>
      <c r="AU235" s="191" t="s">
        <v>86</v>
      </c>
      <c r="AV235" s="12" t="s">
        <v>86</v>
      </c>
      <c r="AW235" s="12" t="s">
        <v>31</v>
      </c>
      <c r="AX235" s="12" t="s">
        <v>74</v>
      </c>
      <c r="AY235" s="191" t="s">
        <v>164</v>
      </c>
    </row>
    <row r="236" spans="2:51" s="11" customFormat="1" ht="16.5" customHeight="1">
      <c r="B236" s="177"/>
      <c r="C236" s="178"/>
      <c r="D236" s="178"/>
      <c r="E236" s="179" t="s">
        <v>5</v>
      </c>
      <c r="F236" s="302" t="s">
        <v>754</v>
      </c>
      <c r="G236" s="303"/>
      <c r="H236" s="303"/>
      <c r="I236" s="303"/>
      <c r="J236" s="178"/>
      <c r="K236" s="179" t="s">
        <v>5</v>
      </c>
      <c r="L236" s="178"/>
      <c r="M236" s="178"/>
      <c r="N236" s="178"/>
      <c r="O236" s="178"/>
      <c r="P236" s="178"/>
      <c r="Q236" s="178"/>
      <c r="R236" s="180"/>
      <c r="T236" s="181"/>
      <c r="U236" s="178"/>
      <c r="V236" s="178"/>
      <c r="W236" s="178"/>
      <c r="X236" s="178"/>
      <c r="Y236" s="178"/>
      <c r="Z236" s="178"/>
      <c r="AA236" s="182"/>
      <c r="AT236" s="183" t="s">
        <v>172</v>
      </c>
      <c r="AU236" s="183" t="s">
        <v>86</v>
      </c>
      <c r="AV236" s="11" t="s">
        <v>81</v>
      </c>
      <c r="AW236" s="11" t="s">
        <v>31</v>
      </c>
      <c r="AX236" s="11" t="s">
        <v>74</v>
      </c>
      <c r="AY236" s="183" t="s">
        <v>164</v>
      </c>
    </row>
    <row r="237" spans="2:51" s="12" customFormat="1" ht="16.5" customHeight="1">
      <c r="B237" s="184"/>
      <c r="C237" s="185"/>
      <c r="D237" s="185"/>
      <c r="E237" s="186" t="s">
        <v>5</v>
      </c>
      <c r="F237" s="298" t="s">
        <v>755</v>
      </c>
      <c r="G237" s="299"/>
      <c r="H237" s="299"/>
      <c r="I237" s="299"/>
      <c r="J237" s="185"/>
      <c r="K237" s="187">
        <v>33.292000000000002</v>
      </c>
      <c r="L237" s="185"/>
      <c r="M237" s="185"/>
      <c r="N237" s="185"/>
      <c r="O237" s="185"/>
      <c r="P237" s="185"/>
      <c r="Q237" s="185"/>
      <c r="R237" s="188"/>
      <c r="T237" s="189"/>
      <c r="U237" s="185"/>
      <c r="V237" s="185"/>
      <c r="W237" s="185"/>
      <c r="X237" s="185"/>
      <c r="Y237" s="185"/>
      <c r="Z237" s="185"/>
      <c r="AA237" s="190"/>
      <c r="AT237" s="191" t="s">
        <v>172</v>
      </c>
      <c r="AU237" s="191" t="s">
        <v>86</v>
      </c>
      <c r="AV237" s="12" t="s">
        <v>86</v>
      </c>
      <c r="AW237" s="12" t="s">
        <v>31</v>
      </c>
      <c r="AX237" s="12" t="s">
        <v>74</v>
      </c>
      <c r="AY237" s="191" t="s">
        <v>164</v>
      </c>
    </row>
    <row r="238" spans="2:51" s="12" customFormat="1" ht="16.5" customHeight="1">
      <c r="B238" s="184"/>
      <c r="C238" s="185"/>
      <c r="D238" s="185"/>
      <c r="E238" s="186" t="s">
        <v>5</v>
      </c>
      <c r="F238" s="298" t="s">
        <v>756</v>
      </c>
      <c r="G238" s="299"/>
      <c r="H238" s="299"/>
      <c r="I238" s="299"/>
      <c r="J238" s="185"/>
      <c r="K238" s="187">
        <v>-2.64</v>
      </c>
      <c r="L238" s="185"/>
      <c r="M238" s="185"/>
      <c r="N238" s="185"/>
      <c r="O238" s="185"/>
      <c r="P238" s="185"/>
      <c r="Q238" s="185"/>
      <c r="R238" s="188"/>
      <c r="T238" s="189"/>
      <c r="U238" s="185"/>
      <c r="V238" s="185"/>
      <c r="W238" s="185"/>
      <c r="X238" s="185"/>
      <c r="Y238" s="185"/>
      <c r="Z238" s="185"/>
      <c r="AA238" s="190"/>
      <c r="AT238" s="191" t="s">
        <v>172</v>
      </c>
      <c r="AU238" s="191" t="s">
        <v>86</v>
      </c>
      <c r="AV238" s="12" t="s">
        <v>86</v>
      </c>
      <c r="AW238" s="12" t="s">
        <v>31</v>
      </c>
      <c r="AX238" s="12" t="s">
        <v>74</v>
      </c>
      <c r="AY238" s="191" t="s">
        <v>164</v>
      </c>
    </row>
    <row r="239" spans="2:51" s="12" customFormat="1" ht="16.5" customHeight="1">
      <c r="B239" s="184"/>
      <c r="C239" s="185"/>
      <c r="D239" s="185"/>
      <c r="E239" s="186" t="s">
        <v>5</v>
      </c>
      <c r="F239" s="298" t="s">
        <v>757</v>
      </c>
      <c r="G239" s="299"/>
      <c r="H239" s="299"/>
      <c r="I239" s="299"/>
      <c r="J239" s="185"/>
      <c r="K239" s="187">
        <v>-0.41299999999999998</v>
      </c>
      <c r="L239" s="185"/>
      <c r="M239" s="185"/>
      <c r="N239" s="185"/>
      <c r="O239" s="185"/>
      <c r="P239" s="185"/>
      <c r="Q239" s="185"/>
      <c r="R239" s="188"/>
      <c r="T239" s="189"/>
      <c r="U239" s="185"/>
      <c r="V239" s="185"/>
      <c r="W239" s="185"/>
      <c r="X239" s="185"/>
      <c r="Y239" s="185"/>
      <c r="Z239" s="185"/>
      <c r="AA239" s="190"/>
      <c r="AT239" s="191" t="s">
        <v>172</v>
      </c>
      <c r="AU239" s="191" t="s">
        <v>86</v>
      </c>
      <c r="AV239" s="12" t="s">
        <v>86</v>
      </c>
      <c r="AW239" s="12" t="s">
        <v>31</v>
      </c>
      <c r="AX239" s="12" t="s">
        <v>74</v>
      </c>
      <c r="AY239" s="191" t="s">
        <v>164</v>
      </c>
    </row>
    <row r="240" spans="2:51" s="12" customFormat="1" ht="16.5" customHeight="1">
      <c r="B240" s="184"/>
      <c r="C240" s="185"/>
      <c r="D240" s="185"/>
      <c r="E240" s="186" t="s">
        <v>5</v>
      </c>
      <c r="F240" s="298" t="s">
        <v>758</v>
      </c>
      <c r="G240" s="299"/>
      <c r="H240" s="299"/>
      <c r="I240" s="299"/>
      <c r="J240" s="185"/>
      <c r="K240" s="187">
        <v>1.92</v>
      </c>
      <c r="L240" s="185"/>
      <c r="M240" s="185"/>
      <c r="N240" s="185"/>
      <c r="O240" s="185"/>
      <c r="P240" s="185"/>
      <c r="Q240" s="185"/>
      <c r="R240" s="188"/>
      <c r="T240" s="189"/>
      <c r="U240" s="185"/>
      <c r="V240" s="185"/>
      <c r="W240" s="185"/>
      <c r="X240" s="185"/>
      <c r="Y240" s="185"/>
      <c r="Z240" s="185"/>
      <c r="AA240" s="190"/>
      <c r="AT240" s="191" t="s">
        <v>172</v>
      </c>
      <c r="AU240" s="191" t="s">
        <v>86</v>
      </c>
      <c r="AV240" s="12" t="s">
        <v>86</v>
      </c>
      <c r="AW240" s="12" t="s">
        <v>31</v>
      </c>
      <c r="AX240" s="12" t="s">
        <v>74</v>
      </c>
      <c r="AY240" s="191" t="s">
        <v>164</v>
      </c>
    </row>
    <row r="241" spans="2:65" s="12" customFormat="1" ht="16.5" customHeight="1">
      <c r="B241" s="184"/>
      <c r="C241" s="185"/>
      <c r="D241" s="185"/>
      <c r="E241" s="186" t="s">
        <v>5</v>
      </c>
      <c r="F241" s="298" t="s">
        <v>759</v>
      </c>
      <c r="G241" s="299"/>
      <c r="H241" s="299"/>
      <c r="I241" s="299"/>
      <c r="J241" s="185"/>
      <c r="K241" s="187">
        <v>0.88</v>
      </c>
      <c r="L241" s="185"/>
      <c r="M241" s="185"/>
      <c r="N241" s="185"/>
      <c r="O241" s="185"/>
      <c r="P241" s="185"/>
      <c r="Q241" s="185"/>
      <c r="R241" s="188"/>
      <c r="T241" s="189"/>
      <c r="U241" s="185"/>
      <c r="V241" s="185"/>
      <c r="W241" s="185"/>
      <c r="X241" s="185"/>
      <c r="Y241" s="185"/>
      <c r="Z241" s="185"/>
      <c r="AA241" s="190"/>
      <c r="AT241" s="191" t="s">
        <v>172</v>
      </c>
      <c r="AU241" s="191" t="s">
        <v>86</v>
      </c>
      <c r="AV241" s="12" t="s">
        <v>86</v>
      </c>
      <c r="AW241" s="12" t="s">
        <v>31</v>
      </c>
      <c r="AX241" s="12" t="s">
        <v>74</v>
      </c>
      <c r="AY241" s="191" t="s">
        <v>164</v>
      </c>
    </row>
    <row r="242" spans="2:65" s="12" customFormat="1" ht="16.5" customHeight="1">
      <c r="B242" s="184"/>
      <c r="C242" s="185"/>
      <c r="D242" s="185"/>
      <c r="E242" s="186" t="s">
        <v>5</v>
      </c>
      <c r="F242" s="298" t="s">
        <v>760</v>
      </c>
      <c r="G242" s="299"/>
      <c r="H242" s="299"/>
      <c r="I242" s="299"/>
      <c r="J242" s="185"/>
      <c r="K242" s="187">
        <v>0.3</v>
      </c>
      <c r="L242" s="185"/>
      <c r="M242" s="185"/>
      <c r="N242" s="185"/>
      <c r="O242" s="185"/>
      <c r="P242" s="185"/>
      <c r="Q242" s="185"/>
      <c r="R242" s="188"/>
      <c r="T242" s="189"/>
      <c r="U242" s="185"/>
      <c r="V242" s="185"/>
      <c r="W242" s="185"/>
      <c r="X242" s="185"/>
      <c r="Y242" s="185"/>
      <c r="Z242" s="185"/>
      <c r="AA242" s="190"/>
      <c r="AT242" s="191" t="s">
        <v>172</v>
      </c>
      <c r="AU242" s="191" t="s">
        <v>86</v>
      </c>
      <c r="AV242" s="12" t="s">
        <v>86</v>
      </c>
      <c r="AW242" s="12" t="s">
        <v>31</v>
      </c>
      <c r="AX242" s="12" t="s">
        <v>74</v>
      </c>
      <c r="AY242" s="191" t="s">
        <v>164</v>
      </c>
    </row>
    <row r="243" spans="2:65" s="12" customFormat="1" ht="16.5" customHeight="1">
      <c r="B243" s="184"/>
      <c r="C243" s="185"/>
      <c r="D243" s="185"/>
      <c r="E243" s="186" t="s">
        <v>5</v>
      </c>
      <c r="F243" s="298" t="s">
        <v>745</v>
      </c>
      <c r="G243" s="299"/>
      <c r="H243" s="299"/>
      <c r="I243" s="299"/>
      <c r="J243" s="185"/>
      <c r="K243" s="187">
        <v>0.22</v>
      </c>
      <c r="L243" s="185"/>
      <c r="M243" s="185"/>
      <c r="N243" s="185"/>
      <c r="O243" s="185"/>
      <c r="P243" s="185"/>
      <c r="Q243" s="185"/>
      <c r="R243" s="188"/>
      <c r="T243" s="189"/>
      <c r="U243" s="185"/>
      <c r="V243" s="185"/>
      <c r="W243" s="185"/>
      <c r="X243" s="185"/>
      <c r="Y243" s="185"/>
      <c r="Z243" s="185"/>
      <c r="AA243" s="190"/>
      <c r="AT243" s="191" t="s">
        <v>172</v>
      </c>
      <c r="AU243" s="191" t="s">
        <v>86</v>
      </c>
      <c r="AV243" s="12" t="s">
        <v>86</v>
      </c>
      <c r="AW243" s="12" t="s">
        <v>31</v>
      </c>
      <c r="AX243" s="12" t="s">
        <v>74</v>
      </c>
      <c r="AY243" s="191" t="s">
        <v>164</v>
      </c>
    </row>
    <row r="244" spans="2:65" s="14" customFormat="1" ht="16.5" customHeight="1">
      <c r="B244" s="200"/>
      <c r="C244" s="201"/>
      <c r="D244" s="201"/>
      <c r="E244" s="202" t="s">
        <v>5</v>
      </c>
      <c r="F244" s="304" t="s">
        <v>191</v>
      </c>
      <c r="G244" s="305"/>
      <c r="H244" s="305"/>
      <c r="I244" s="305"/>
      <c r="J244" s="201"/>
      <c r="K244" s="203">
        <v>186.55799999999999</v>
      </c>
      <c r="L244" s="201"/>
      <c r="M244" s="201"/>
      <c r="N244" s="201"/>
      <c r="O244" s="201"/>
      <c r="P244" s="201"/>
      <c r="Q244" s="201"/>
      <c r="R244" s="204"/>
      <c r="T244" s="205"/>
      <c r="U244" s="201"/>
      <c r="V244" s="201"/>
      <c r="W244" s="201"/>
      <c r="X244" s="201"/>
      <c r="Y244" s="201"/>
      <c r="Z244" s="201"/>
      <c r="AA244" s="206"/>
      <c r="AT244" s="207" t="s">
        <v>172</v>
      </c>
      <c r="AU244" s="207" t="s">
        <v>86</v>
      </c>
      <c r="AV244" s="14" t="s">
        <v>169</v>
      </c>
      <c r="AW244" s="14" t="s">
        <v>31</v>
      </c>
      <c r="AX244" s="14" t="s">
        <v>81</v>
      </c>
      <c r="AY244" s="207" t="s">
        <v>164</v>
      </c>
    </row>
    <row r="245" spans="2:65" s="1" customFormat="1" ht="25.5" customHeight="1">
      <c r="B245" s="141"/>
      <c r="C245" s="170" t="s">
        <v>338</v>
      </c>
      <c r="D245" s="170" t="s">
        <v>165</v>
      </c>
      <c r="E245" s="171" t="s">
        <v>761</v>
      </c>
      <c r="F245" s="289" t="s">
        <v>762</v>
      </c>
      <c r="G245" s="289"/>
      <c r="H245" s="289"/>
      <c r="I245" s="289"/>
      <c r="J245" s="172" t="s">
        <v>168</v>
      </c>
      <c r="K245" s="173">
        <v>640.63</v>
      </c>
      <c r="L245" s="290"/>
      <c r="M245" s="290"/>
      <c r="N245" s="291"/>
      <c r="O245" s="291"/>
      <c r="P245" s="291"/>
      <c r="Q245" s="291"/>
      <c r="R245" s="144"/>
      <c r="T245" s="174" t="s">
        <v>5</v>
      </c>
      <c r="U245" s="48" t="s">
        <v>41</v>
      </c>
      <c r="V245" s="40"/>
      <c r="W245" s="175">
        <f>V245*K245</f>
        <v>0</v>
      </c>
      <c r="X245" s="175">
        <v>1.924E-2</v>
      </c>
      <c r="Y245" s="175">
        <f>X245*K245</f>
        <v>12.3257212</v>
      </c>
      <c r="Z245" s="175">
        <v>0</v>
      </c>
      <c r="AA245" s="176">
        <f>Z245*K245</f>
        <v>0</v>
      </c>
      <c r="AR245" s="23" t="s">
        <v>169</v>
      </c>
      <c r="AT245" s="23" t="s">
        <v>165</v>
      </c>
      <c r="AU245" s="23" t="s">
        <v>86</v>
      </c>
      <c r="AY245" s="23" t="s">
        <v>164</v>
      </c>
      <c r="BE245" s="118">
        <f>IF(U245="základná",N245,0)</f>
        <v>0</v>
      </c>
      <c r="BF245" s="118">
        <f>IF(U245="znížená",N245,0)</f>
        <v>0</v>
      </c>
      <c r="BG245" s="118">
        <f>IF(U245="zákl. prenesená",N245,0)</f>
        <v>0</v>
      </c>
      <c r="BH245" s="118">
        <f>IF(U245="zníž. prenesená",N245,0)</f>
        <v>0</v>
      </c>
      <c r="BI245" s="118">
        <f>IF(U245="nulová",N245,0)</f>
        <v>0</v>
      </c>
      <c r="BJ245" s="23" t="s">
        <v>86</v>
      </c>
      <c r="BK245" s="118">
        <f>ROUND(L245*K245,2)</f>
        <v>0</v>
      </c>
      <c r="BL245" s="23" t="s">
        <v>169</v>
      </c>
      <c r="BM245" s="23" t="s">
        <v>763</v>
      </c>
    </row>
    <row r="246" spans="2:65" s="11" customFormat="1" ht="16.5" customHeight="1">
      <c r="B246" s="177"/>
      <c r="C246" s="178"/>
      <c r="D246" s="178"/>
      <c r="E246" s="179" t="s">
        <v>5</v>
      </c>
      <c r="F246" s="292" t="s">
        <v>764</v>
      </c>
      <c r="G246" s="293"/>
      <c r="H246" s="293"/>
      <c r="I246" s="293"/>
      <c r="J246" s="178"/>
      <c r="K246" s="179" t="s">
        <v>5</v>
      </c>
      <c r="L246" s="178"/>
      <c r="M246" s="178"/>
      <c r="N246" s="178"/>
      <c r="O246" s="178"/>
      <c r="P246" s="178"/>
      <c r="Q246" s="178"/>
      <c r="R246" s="180"/>
      <c r="T246" s="181"/>
      <c r="U246" s="178"/>
      <c r="V246" s="178"/>
      <c r="W246" s="178"/>
      <c r="X246" s="178"/>
      <c r="Y246" s="178"/>
      <c r="Z246" s="178"/>
      <c r="AA246" s="182"/>
      <c r="AT246" s="183" t="s">
        <v>172</v>
      </c>
      <c r="AU246" s="183" t="s">
        <v>86</v>
      </c>
      <c r="AV246" s="11" t="s">
        <v>81</v>
      </c>
      <c r="AW246" s="11" t="s">
        <v>31</v>
      </c>
      <c r="AX246" s="11" t="s">
        <v>74</v>
      </c>
      <c r="AY246" s="183" t="s">
        <v>164</v>
      </c>
    </row>
    <row r="247" spans="2:65" s="12" customFormat="1" ht="25.5" customHeight="1">
      <c r="B247" s="184"/>
      <c r="C247" s="185"/>
      <c r="D247" s="185"/>
      <c r="E247" s="186" t="s">
        <v>5</v>
      </c>
      <c r="F247" s="298" t="s">
        <v>765</v>
      </c>
      <c r="G247" s="299"/>
      <c r="H247" s="299"/>
      <c r="I247" s="299"/>
      <c r="J247" s="185"/>
      <c r="K247" s="187">
        <v>133.88</v>
      </c>
      <c r="L247" s="185"/>
      <c r="M247" s="185"/>
      <c r="N247" s="185"/>
      <c r="O247" s="185"/>
      <c r="P247" s="185"/>
      <c r="Q247" s="185"/>
      <c r="R247" s="188"/>
      <c r="T247" s="189"/>
      <c r="U247" s="185"/>
      <c r="V247" s="185"/>
      <c r="W247" s="185"/>
      <c r="X247" s="185"/>
      <c r="Y247" s="185"/>
      <c r="Z247" s="185"/>
      <c r="AA247" s="190"/>
      <c r="AT247" s="191" t="s">
        <v>172</v>
      </c>
      <c r="AU247" s="191" t="s">
        <v>86</v>
      </c>
      <c r="AV247" s="12" t="s">
        <v>86</v>
      </c>
      <c r="AW247" s="12" t="s">
        <v>31</v>
      </c>
      <c r="AX247" s="12" t="s">
        <v>74</v>
      </c>
      <c r="AY247" s="191" t="s">
        <v>164</v>
      </c>
    </row>
    <row r="248" spans="2:65" s="12" customFormat="1" ht="25.5" customHeight="1">
      <c r="B248" s="184"/>
      <c r="C248" s="185"/>
      <c r="D248" s="185"/>
      <c r="E248" s="186" t="s">
        <v>5</v>
      </c>
      <c r="F248" s="298" t="s">
        <v>766</v>
      </c>
      <c r="G248" s="299"/>
      <c r="H248" s="299"/>
      <c r="I248" s="299"/>
      <c r="J248" s="185"/>
      <c r="K248" s="187">
        <v>115.64</v>
      </c>
      <c r="L248" s="185"/>
      <c r="M248" s="185"/>
      <c r="N248" s="185"/>
      <c r="O248" s="185"/>
      <c r="P248" s="185"/>
      <c r="Q248" s="185"/>
      <c r="R248" s="188"/>
      <c r="T248" s="189"/>
      <c r="U248" s="185"/>
      <c r="V248" s="185"/>
      <c r="W248" s="185"/>
      <c r="X248" s="185"/>
      <c r="Y248" s="185"/>
      <c r="Z248" s="185"/>
      <c r="AA248" s="190"/>
      <c r="AT248" s="191" t="s">
        <v>172</v>
      </c>
      <c r="AU248" s="191" t="s">
        <v>86</v>
      </c>
      <c r="AV248" s="12" t="s">
        <v>86</v>
      </c>
      <c r="AW248" s="12" t="s">
        <v>31</v>
      </c>
      <c r="AX248" s="12" t="s">
        <v>74</v>
      </c>
      <c r="AY248" s="191" t="s">
        <v>164</v>
      </c>
    </row>
    <row r="249" spans="2:65" s="12" customFormat="1" ht="25.5" customHeight="1">
      <c r="B249" s="184"/>
      <c r="C249" s="185"/>
      <c r="D249" s="185"/>
      <c r="E249" s="186" t="s">
        <v>5</v>
      </c>
      <c r="F249" s="298" t="s">
        <v>767</v>
      </c>
      <c r="G249" s="299"/>
      <c r="H249" s="299"/>
      <c r="I249" s="299"/>
      <c r="J249" s="185"/>
      <c r="K249" s="187">
        <v>149.72999999999999</v>
      </c>
      <c r="L249" s="185"/>
      <c r="M249" s="185"/>
      <c r="N249" s="185"/>
      <c r="O249" s="185"/>
      <c r="P249" s="185"/>
      <c r="Q249" s="185"/>
      <c r="R249" s="188"/>
      <c r="T249" s="189"/>
      <c r="U249" s="185"/>
      <c r="V249" s="185"/>
      <c r="W249" s="185"/>
      <c r="X249" s="185"/>
      <c r="Y249" s="185"/>
      <c r="Z249" s="185"/>
      <c r="AA249" s="190"/>
      <c r="AT249" s="191" t="s">
        <v>172</v>
      </c>
      <c r="AU249" s="191" t="s">
        <v>86</v>
      </c>
      <c r="AV249" s="12" t="s">
        <v>86</v>
      </c>
      <c r="AW249" s="12" t="s">
        <v>31</v>
      </c>
      <c r="AX249" s="12" t="s">
        <v>74</v>
      </c>
      <c r="AY249" s="191" t="s">
        <v>164</v>
      </c>
    </row>
    <row r="250" spans="2:65" s="12" customFormat="1" ht="25.5" customHeight="1">
      <c r="B250" s="184"/>
      <c r="C250" s="185"/>
      <c r="D250" s="185"/>
      <c r="E250" s="186" t="s">
        <v>5</v>
      </c>
      <c r="F250" s="298" t="s">
        <v>768</v>
      </c>
      <c r="G250" s="299"/>
      <c r="H250" s="299"/>
      <c r="I250" s="299"/>
      <c r="J250" s="185"/>
      <c r="K250" s="187">
        <v>107.06</v>
      </c>
      <c r="L250" s="185"/>
      <c r="M250" s="185"/>
      <c r="N250" s="185"/>
      <c r="O250" s="185"/>
      <c r="P250" s="185"/>
      <c r="Q250" s="185"/>
      <c r="R250" s="188"/>
      <c r="T250" s="189"/>
      <c r="U250" s="185"/>
      <c r="V250" s="185"/>
      <c r="W250" s="185"/>
      <c r="X250" s="185"/>
      <c r="Y250" s="185"/>
      <c r="Z250" s="185"/>
      <c r="AA250" s="190"/>
      <c r="AT250" s="191" t="s">
        <v>172</v>
      </c>
      <c r="AU250" s="191" t="s">
        <v>86</v>
      </c>
      <c r="AV250" s="12" t="s">
        <v>86</v>
      </c>
      <c r="AW250" s="12" t="s">
        <v>31</v>
      </c>
      <c r="AX250" s="12" t="s">
        <v>74</v>
      </c>
      <c r="AY250" s="191" t="s">
        <v>164</v>
      </c>
    </row>
    <row r="251" spans="2:65" s="12" customFormat="1" ht="16.5" customHeight="1">
      <c r="B251" s="184"/>
      <c r="C251" s="185"/>
      <c r="D251" s="185"/>
      <c r="E251" s="186" t="s">
        <v>5</v>
      </c>
      <c r="F251" s="298" t="s">
        <v>769</v>
      </c>
      <c r="G251" s="299"/>
      <c r="H251" s="299"/>
      <c r="I251" s="299"/>
      <c r="J251" s="185"/>
      <c r="K251" s="187">
        <v>134.32</v>
      </c>
      <c r="L251" s="185"/>
      <c r="M251" s="185"/>
      <c r="N251" s="185"/>
      <c r="O251" s="185"/>
      <c r="P251" s="185"/>
      <c r="Q251" s="185"/>
      <c r="R251" s="188"/>
      <c r="T251" s="189"/>
      <c r="U251" s="185"/>
      <c r="V251" s="185"/>
      <c r="W251" s="185"/>
      <c r="X251" s="185"/>
      <c r="Y251" s="185"/>
      <c r="Z251" s="185"/>
      <c r="AA251" s="190"/>
      <c r="AT251" s="191" t="s">
        <v>172</v>
      </c>
      <c r="AU251" s="191" t="s">
        <v>86</v>
      </c>
      <c r="AV251" s="12" t="s">
        <v>86</v>
      </c>
      <c r="AW251" s="12" t="s">
        <v>31</v>
      </c>
      <c r="AX251" s="12" t="s">
        <v>74</v>
      </c>
      <c r="AY251" s="191" t="s">
        <v>164</v>
      </c>
    </row>
    <row r="252" spans="2:65" s="14" customFormat="1" ht="16.5" customHeight="1">
      <c r="B252" s="200"/>
      <c r="C252" s="201"/>
      <c r="D252" s="201"/>
      <c r="E252" s="202" t="s">
        <v>5</v>
      </c>
      <c r="F252" s="304" t="s">
        <v>191</v>
      </c>
      <c r="G252" s="305"/>
      <c r="H252" s="305"/>
      <c r="I252" s="305"/>
      <c r="J252" s="201"/>
      <c r="K252" s="203">
        <v>640.63</v>
      </c>
      <c r="L252" s="201"/>
      <c r="M252" s="201"/>
      <c r="N252" s="201"/>
      <c r="O252" s="201"/>
      <c r="P252" s="201"/>
      <c r="Q252" s="201"/>
      <c r="R252" s="204"/>
      <c r="T252" s="205"/>
      <c r="U252" s="201"/>
      <c r="V252" s="201"/>
      <c r="W252" s="201"/>
      <c r="X252" s="201"/>
      <c r="Y252" s="201"/>
      <c r="Z252" s="201"/>
      <c r="AA252" s="206"/>
      <c r="AT252" s="207" t="s">
        <v>172</v>
      </c>
      <c r="AU252" s="207" t="s">
        <v>86</v>
      </c>
      <c r="AV252" s="14" t="s">
        <v>169</v>
      </c>
      <c r="AW252" s="14" t="s">
        <v>31</v>
      </c>
      <c r="AX252" s="14" t="s">
        <v>81</v>
      </c>
      <c r="AY252" s="207" t="s">
        <v>164</v>
      </c>
    </row>
    <row r="253" spans="2:65" s="1" customFormat="1" ht="38.25" customHeight="1">
      <c r="B253" s="141"/>
      <c r="C253" s="170" t="s">
        <v>344</v>
      </c>
      <c r="D253" s="170" t="s">
        <v>165</v>
      </c>
      <c r="E253" s="171" t="s">
        <v>770</v>
      </c>
      <c r="F253" s="289" t="s">
        <v>771</v>
      </c>
      <c r="G253" s="289"/>
      <c r="H253" s="289"/>
      <c r="I253" s="289"/>
      <c r="J253" s="172" t="s">
        <v>168</v>
      </c>
      <c r="K253" s="173">
        <v>13.654</v>
      </c>
      <c r="L253" s="290"/>
      <c r="M253" s="290"/>
      <c r="N253" s="291"/>
      <c r="O253" s="291"/>
      <c r="P253" s="291"/>
      <c r="Q253" s="291"/>
      <c r="R253" s="144"/>
      <c r="T253" s="174" t="s">
        <v>5</v>
      </c>
      <c r="U253" s="48" t="s">
        <v>41</v>
      </c>
      <c r="V253" s="40"/>
      <c r="W253" s="175">
        <f>V253*K253</f>
        <v>0</v>
      </c>
      <c r="X253" s="175">
        <v>9.1819999999999999E-2</v>
      </c>
      <c r="Y253" s="175">
        <f>X253*K253</f>
        <v>1.25371028</v>
      </c>
      <c r="Z253" s="175">
        <v>0</v>
      </c>
      <c r="AA253" s="176">
        <f>Z253*K253</f>
        <v>0</v>
      </c>
      <c r="AR253" s="23" t="s">
        <v>169</v>
      </c>
      <c r="AT253" s="23" t="s">
        <v>165</v>
      </c>
      <c r="AU253" s="23" t="s">
        <v>86</v>
      </c>
      <c r="AY253" s="23" t="s">
        <v>164</v>
      </c>
      <c r="BE253" s="118">
        <f>IF(U253="základná",N253,0)</f>
        <v>0</v>
      </c>
      <c r="BF253" s="118">
        <f>IF(U253="znížená",N253,0)</f>
        <v>0</v>
      </c>
      <c r="BG253" s="118">
        <f>IF(U253="zákl. prenesená",N253,0)</f>
        <v>0</v>
      </c>
      <c r="BH253" s="118">
        <f>IF(U253="zníž. prenesená",N253,0)</f>
        <v>0</v>
      </c>
      <c r="BI253" s="118">
        <f>IF(U253="nulová",N253,0)</f>
        <v>0</v>
      </c>
      <c r="BJ253" s="23" t="s">
        <v>86</v>
      </c>
      <c r="BK253" s="118">
        <f>ROUND(L253*K253,2)</f>
        <v>0</v>
      </c>
      <c r="BL253" s="23" t="s">
        <v>169</v>
      </c>
      <c r="BM253" s="23" t="s">
        <v>772</v>
      </c>
    </row>
    <row r="254" spans="2:65" s="11" customFormat="1" ht="16.5" customHeight="1">
      <c r="B254" s="177"/>
      <c r="C254" s="178"/>
      <c r="D254" s="178"/>
      <c r="E254" s="179" t="s">
        <v>5</v>
      </c>
      <c r="F254" s="292" t="s">
        <v>773</v>
      </c>
      <c r="G254" s="293"/>
      <c r="H254" s="293"/>
      <c r="I254" s="293"/>
      <c r="J254" s="178"/>
      <c r="K254" s="179" t="s">
        <v>5</v>
      </c>
      <c r="L254" s="178"/>
      <c r="M254" s="178"/>
      <c r="N254" s="178"/>
      <c r="O254" s="178"/>
      <c r="P254" s="178"/>
      <c r="Q254" s="178"/>
      <c r="R254" s="180"/>
      <c r="T254" s="181"/>
      <c r="U254" s="178"/>
      <c r="V254" s="178"/>
      <c r="W254" s="178"/>
      <c r="X254" s="178"/>
      <c r="Y254" s="178"/>
      <c r="Z254" s="178"/>
      <c r="AA254" s="182"/>
      <c r="AT254" s="183" t="s">
        <v>172</v>
      </c>
      <c r="AU254" s="183" t="s">
        <v>86</v>
      </c>
      <c r="AV254" s="11" t="s">
        <v>81</v>
      </c>
      <c r="AW254" s="11" t="s">
        <v>31</v>
      </c>
      <c r="AX254" s="11" t="s">
        <v>74</v>
      </c>
      <c r="AY254" s="183" t="s">
        <v>164</v>
      </c>
    </row>
    <row r="255" spans="2:65" s="12" customFormat="1" ht="16.5" customHeight="1">
      <c r="B255" s="184"/>
      <c r="C255" s="185"/>
      <c r="D255" s="185"/>
      <c r="E255" s="186" t="s">
        <v>5</v>
      </c>
      <c r="F255" s="298" t="s">
        <v>774</v>
      </c>
      <c r="G255" s="299"/>
      <c r="H255" s="299"/>
      <c r="I255" s="299"/>
      <c r="J255" s="185"/>
      <c r="K255" s="187">
        <v>3.3410000000000002</v>
      </c>
      <c r="L255" s="185"/>
      <c r="M255" s="185"/>
      <c r="N255" s="185"/>
      <c r="O255" s="185"/>
      <c r="P255" s="185"/>
      <c r="Q255" s="185"/>
      <c r="R255" s="188"/>
      <c r="T255" s="189"/>
      <c r="U255" s="185"/>
      <c r="V255" s="185"/>
      <c r="W255" s="185"/>
      <c r="X255" s="185"/>
      <c r="Y255" s="185"/>
      <c r="Z255" s="185"/>
      <c r="AA255" s="190"/>
      <c r="AT255" s="191" t="s">
        <v>172</v>
      </c>
      <c r="AU255" s="191" t="s">
        <v>86</v>
      </c>
      <c r="AV255" s="12" t="s">
        <v>86</v>
      </c>
      <c r="AW255" s="12" t="s">
        <v>31</v>
      </c>
      <c r="AX255" s="12" t="s">
        <v>74</v>
      </c>
      <c r="AY255" s="191" t="s">
        <v>164</v>
      </c>
    </row>
    <row r="256" spans="2:65" s="12" customFormat="1" ht="16.5" customHeight="1">
      <c r="B256" s="184"/>
      <c r="C256" s="185"/>
      <c r="D256" s="185"/>
      <c r="E256" s="186" t="s">
        <v>5</v>
      </c>
      <c r="F256" s="298" t="s">
        <v>775</v>
      </c>
      <c r="G256" s="299"/>
      <c r="H256" s="299"/>
      <c r="I256" s="299"/>
      <c r="J256" s="185"/>
      <c r="K256" s="187">
        <v>10.313000000000001</v>
      </c>
      <c r="L256" s="185"/>
      <c r="M256" s="185"/>
      <c r="N256" s="185"/>
      <c r="O256" s="185"/>
      <c r="P256" s="185"/>
      <c r="Q256" s="185"/>
      <c r="R256" s="188"/>
      <c r="T256" s="189"/>
      <c r="U256" s="185"/>
      <c r="V256" s="185"/>
      <c r="W256" s="185"/>
      <c r="X256" s="185"/>
      <c r="Y256" s="185"/>
      <c r="Z256" s="185"/>
      <c r="AA256" s="190"/>
      <c r="AT256" s="191" t="s">
        <v>172</v>
      </c>
      <c r="AU256" s="191" t="s">
        <v>86</v>
      </c>
      <c r="AV256" s="12" t="s">
        <v>86</v>
      </c>
      <c r="AW256" s="12" t="s">
        <v>31</v>
      </c>
      <c r="AX256" s="12" t="s">
        <v>74</v>
      </c>
      <c r="AY256" s="191" t="s">
        <v>164</v>
      </c>
    </row>
    <row r="257" spans="2:65" s="14" customFormat="1" ht="16.5" customHeight="1">
      <c r="B257" s="200"/>
      <c r="C257" s="201"/>
      <c r="D257" s="201"/>
      <c r="E257" s="202" t="s">
        <v>5</v>
      </c>
      <c r="F257" s="304" t="s">
        <v>191</v>
      </c>
      <c r="G257" s="305"/>
      <c r="H257" s="305"/>
      <c r="I257" s="305"/>
      <c r="J257" s="201"/>
      <c r="K257" s="203">
        <v>13.654</v>
      </c>
      <c r="L257" s="201"/>
      <c r="M257" s="201"/>
      <c r="N257" s="201"/>
      <c r="O257" s="201"/>
      <c r="P257" s="201"/>
      <c r="Q257" s="201"/>
      <c r="R257" s="204"/>
      <c r="T257" s="205"/>
      <c r="U257" s="201"/>
      <c r="V257" s="201"/>
      <c r="W257" s="201"/>
      <c r="X257" s="201"/>
      <c r="Y257" s="201"/>
      <c r="Z257" s="201"/>
      <c r="AA257" s="206"/>
      <c r="AT257" s="207" t="s">
        <v>172</v>
      </c>
      <c r="AU257" s="207" t="s">
        <v>86</v>
      </c>
      <c r="AV257" s="14" t="s">
        <v>169</v>
      </c>
      <c r="AW257" s="14" t="s">
        <v>31</v>
      </c>
      <c r="AX257" s="14" t="s">
        <v>81</v>
      </c>
      <c r="AY257" s="207" t="s">
        <v>164</v>
      </c>
    </row>
    <row r="258" spans="2:65" s="10" customFormat="1" ht="29.85" customHeight="1">
      <c r="B258" s="159"/>
      <c r="C258" s="160"/>
      <c r="D258" s="169" t="s">
        <v>138</v>
      </c>
      <c r="E258" s="169"/>
      <c r="F258" s="169"/>
      <c r="G258" s="169"/>
      <c r="H258" s="169"/>
      <c r="I258" s="169"/>
      <c r="J258" s="169"/>
      <c r="K258" s="169"/>
      <c r="L258" s="169"/>
      <c r="M258" s="169"/>
      <c r="N258" s="296"/>
      <c r="O258" s="297"/>
      <c r="P258" s="297"/>
      <c r="Q258" s="297"/>
      <c r="R258" s="162"/>
      <c r="T258" s="163"/>
      <c r="U258" s="160"/>
      <c r="V258" s="160"/>
      <c r="W258" s="164">
        <f>SUM(W259:W332)</f>
        <v>0</v>
      </c>
      <c r="X258" s="160"/>
      <c r="Y258" s="164">
        <f>SUM(Y259:Y332)</f>
        <v>2.5433010999999999</v>
      </c>
      <c r="Z258" s="160"/>
      <c r="AA258" s="165">
        <f>SUM(AA259:AA332)</f>
        <v>45.441062279999997</v>
      </c>
      <c r="AR258" s="166" t="s">
        <v>81</v>
      </c>
      <c r="AT258" s="167" t="s">
        <v>73</v>
      </c>
      <c r="AU258" s="167" t="s">
        <v>81</v>
      </c>
      <c r="AY258" s="166" t="s">
        <v>164</v>
      </c>
      <c r="BK258" s="168">
        <f>SUM(BK259:BK332)</f>
        <v>0</v>
      </c>
    </row>
    <row r="259" spans="2:65" s="1" customFormat="1" ht="25.5" customHeight="1">
      <c r="B259" s="141"/>
      <c r="C259" s="170" t="s">
        <v>348</v>
      </c>
      <c r="D259" s="170" t="s">
        <v>165</v>
      </c>
      <c r="E259" s="171" t="s">
        <v>776</v>
      </c>
      <c r="F259" s="289" t="s">
        <v>777</v>
      </c>
      <c r="G259" s="289"/>
      <c r="H259" s="289"/>
      <c r="I259" s="289"/>
      <c r="J259" s="172" t="s">
        <v>168</v>
      </c>
      <c r="K259" s="173">
        <v>640.63</v>
      </c>
      <c r="L259" s="290"/>
      <c r="M259" s="290"/>
      <c r="N259" s="291"/>
      <c r="O259" s="291"/>
      <c r="P259" s="291"/>
      <c r="Q259" s="291"/>
      <c r="R259" s="144"/>
      <c r="T259" s="174" t="s">
        <v>5</v>
      </c>
      <c r="U259" s="48" t="s">
        <v>41</v>
      </c>
      <c r="V259" s="40"/>
      <c r="W259" s="175">
        <f>V259*K259</f>
        <v>0</v>
      </c>
      <c r="X259" s="175">
        <v>1.92E-3</v>
      </c>
      <c r="Y259" s="175">
        <f>X259*K259</f>
        <v>1.2300096</v>
      </c>
      <c r="Z259" s="175">
        <v>0</v>
      </c>
      <c r="AA259" s="176">
        <f>Z259*K259</f>
        <v>0</v>
      </c>
      <c r="AR259" s="23" t="s">
        <v>169</v>
      </c>
      <c r="AT259" s="23" t="s">
        <v>165</v>
      </c>
      <c r="AU259" s="23" t="s">
        <v>86</v>
      </c>
      <c r="AY259" s="23" t="s">
        <v>164</v>
      </c>
      <c r="BE259" s="118">
        <f>IF(U259="základná",N259,0)</f>
        <v>0</v>
      </c>
      <c r="BF259" s="118">
        <f>IF(U259="znížená",N259,0)</f>
        <v>0</v>
      </c>
      <c r="BG259" s="118">
        <f>IF(U259="zákl. prenesená",N259,0)</f>
        <v>0</v>
      </c>
      <c r="BH259" s="118">
        <f>IF(U259="zníž. prenesená",N259,0)</f>
        <v>0</v>
      </c>
      <c r="BI259" s="118">
        <f>IF(U259="nulová",N259,0)</f>
        <v>0</v>
      </c>
      <c r="BJ259" s="23" t="s">
        <v>86</v>
      </c>
      <c r="BK259" s="118">
        <f>ROUND(L259*K259,2)</f>
        <v>0</v>
      </c>
      <c r="BL259" s="23" t="s">
        <v>169</v>
      </c>
      <c r="BM259" s="23" t="s">
        <v>778</v>
      </c>
    </row>
    <row r="260" spans="2:65" s="1" customFormat="1" ht="16.5" customHeight="1">
      <c r="B260" s="141"/>
      <c r="C260" s="170" t="s">
        <v>352</v>
      </c>
      <c r="D260" s="170" t="s">
        <v>165</v>
      </c>
      <c r="E260" s="171" t="s">
        <v>367</v>
      </c>
      <c r="F260" s="289" t="s">
        <v>779</v>
      </c>
      <c r="G260" s="289"/>
      <c r="H260" s="289"/>
      <c r="I260" s="289"/>
      <c r="J260" s="172" t="s">
        <v>168</v>
      </c>
      <c r="K260" s="173">
        <v>640.63</v>
      </c>
      <c r="L260" s="290"/>
      <c r="M260" s="290"/>
      <c r="N260" s="291"/>
      <c r="O260" s="291"/>
      <c r="P260" s="291"/>
      <c r="Q260" s="291"/>
      <c r="R260" s="144"/>
      <c r="T260" s="174" t="s">
        <v>5</v>
      </c>
      <c r="U260" s="48" t="s">
        <v>41</v>
      </c>
      <c r="V260" s="40"/>
      <c r="W260" s="175">
        <f>V260*K260</f>
        <v>0</v>
      </c>
      <c r="X260" s="175">
        <v>2.0500000000000002E-3</v>
      </c>
      <c r="Y260" s="175">
        <f>X260*K260</f>
        <v>1.3132915000000001</v>
      </c>
      <c r="Z260" s="175">
        <v>0</v>
      </c>
      <c r="AA260" s="176">
        <f>Z260*K260</f>
        <v>0</v>
      </c>
      <c r="AR260" s="23" t="s">
        <v>169</v>
      </c>
      <c r="AT260" s="23" t="s">
        <v>165</v>
      </c>
      <c r="AU260" s="23" t="s">
        <v>86</v>
      </c>
      <c r="AY260" s="23" t="s">
        <v>164</v>
      </c>
      <c r="BE260" s="118">
        <f>IF(U260="základná",N260,0)</f>
        <v>0</v>
      </c>
      <c r="BF260" s="118">
        <f>IF(U260="znížená",N260,0)</f>
        <v>0</v>
      </c>
      <c r="BG260" s="118">
        <f>IF(U260="zákl. prenesená",N260,0)</f>
        <v>0</v>
      </c>
      <c r="BH260" s="118">
        <f>IF(U260="zníž. prenesená",N260,0)</f>
        <v>0</v>
      </c>
      <c r="BI260" s="118">
        <f>IF(U260="nulová",N260,0)</f>
        <v>0</v>
      </c>
      <c r="BJ260" s="23" t="s">
        <v>86</v>
      </c>
      <c r="BK260" s="118">
        <f>ROUND(L260*K260,2)</f>
        <v>0</v>
      </c>
      <c r="BL260" s="23" t="s">
        <v>169</v>
      </c>
      <c r="BM260" s="23" t="s">
        <v>780</v>
      </c>
    </row>
    <row r="261" spans="2:65" s="1" customFormat="1" ht="38.25" customHeight="1">
      <c r="B261" s="141"/>
      <c r="C261" s="170" t="s">
        <v>357</v>
      </c>
      <c r="D261" s="170" t="s">
        <v>165</v>
      </c>
      <c r="E261" s="171" t="s">
        <v>781</v>
      </c>
      <c r="F261" s="289" t="s">
        <v>782</v>
      </c>
      <c r="G261" s="289"/>
      <c r="H261" s="289"/>
      <c r="I261" s="289"/>
      <c r="J261" s="172" t="s">
        <v>662</v>
      </c>
      <c r="K261" s="173">
        <v>1.4179999999999999</v>
      </c>
      <c r="L261" s="290"/>
      <c r="M261" s="290"/>
      <c r="N261" s="291"/>
      <c r="O261" s="291"/>
      <c r="P261" s="291"/>
      <c r="Q261" s="291"/>
      <c r="R261" s="144"/>
      <c r="T261" s="174" t="s">
        <v>5</v>
      </c>
      <c r="U261" s="48" t="s">
        <v>41</v>
      </c>
      <c r="V261" s="40"/>
      <c r="W261" s="175">
        <f>V261*K261</f>
        <v>0</v>
      </c>
      <c r="X261" s="175">
        <v>0</v>
      </c>
      <c r="Y261" s="175">
        <f>X261*K261</f>
        <v>0</v>
      </c>
      <c r="Z261" s="175">
        <v>1.905</v>
      </c>
      <c r="AA261" s="176">
        <f>Z261*K261</f>
        <v>2.7012899999999997</v>
      </c>
      <c r="AR261" s="23" t="s">
        <v>169</v>
      </c>
      <c r="AT261" s="23" t="s">
        <v>165</v>
      </c>
      <c r="AU261" s="23" t="s">
        <v>86</v>
      </c>
      <c r="AY261" s="23" t="s">
        <v>164</v>
      </c>
      <c r="BE261" s="118">
        <f>IF(U261="základná",N261,0)</f>
        <v>0</v>
      </c>
      <c r="BF261" s="118">
        <f>IF(U261="znížená",N261,0)</f>
        <v>0</v>
      </c>
      <c r="BG261" s="118">
        <f>IF(U261="zákl. prenesená",N261,0)</f>
        <v>0</v>
      </c>
      <c r="BH261" s="118">
        <f>IF(U261="zníž. prenesená",N261,0)</f>
        <v>0</v>
      </c>
      <c r="BI261" s="118">
        <f>IF(U261="nulová",N261,0)</f>
        <v>0</v>
      </c>
      <c r="BJ261" s="23" t="s">
        <v>86</v>
      </c>
      <c r="BK261" s="118">
        <f>ROUND(L261*K261,2)</f>
        <v>0</v>
      </c>
      <c r="BL261" s="23" t="s">
        <v>169</v>
      </c>
      <c r="BM261" s="23" t="s">
        <v>783</v>
      </c>
    </row>
    <row r="262" spans="2:65" s="11" customFormat="1" ht="16.5" customHeight="1">
      <c r="B262" s="177"/>
      <c r="C262" s="178"/>
      <c r="D262" s="178"/>
      <c r="E262" s="179" t="s">
        <v>5</v>
      </c>
      <c r="F262" s="292" t="s">
        <v>784</v>
      </c>
      <c r="G262" s="293"/>
      <c r="H262" s="293"/>
      <c r="I262" s="293"/>
      <c r="J262" s="178"/>
      <c r="K262" s="179" t="s">
        <v>5</v>
      </c>
      <c r="L262" s="178"/>
      <c r="M262" s="178"/>
      <c r="N262" s="178"/>
      <c r="O262" s="178"/>
      <c r="P262" s="178"/>
      <c r="Q262" s="178"/>
      <c r="R262" s="180"/>
      <c r="T262" s="181"/>
      <c r="U262" s="178"/>
      <c r="V262" s="178"/>
      <c r="W262" s="178"/>
      <c r="X262" s="178"/>
      <c r="Y262" s="178"/>
      <c r="Z262" s="178"/>
      <c r="AA262" s="182"/>
      <c r="AT262" s="183" t="s">
        <v>172</v>
      </c>
      <c r="AU262" s="183" t="s">
        <v>86</v>
      </c>
      <c r="AV262" s="11" t="s">
        <v>81</v>
      </c>
      <c r="AW262" s="11" t="s">
        <v>31</v>
      </c>
      <c r="AX262" s="11" t="s">
        <v>74</v>
      </c>
      <c r="AY262" s="183" t="s">
        <v>164</v>
      </c>
    </row>
    <row r="263" spans="2:65" s="12" customFormat="1" ht="16.5" customHeight="1">
      <c r="B263" s="184"/>
      <c r="C263" s="185"/>
      <c r="D263" s="185"/>
      <c r="E263" s="186" t="s">
        <v>5</v>
      </c>
      <c r="F263" s="298" t="s">
        <v>673</v>
      </c>
      <c r="G263" s="299"/>
      <c r="H263" s="299"/>
      <c r="I263" s="299"/>
      <c r="J263" s="185"/>
      <c r="K263" s="187">
        <v>1.4179999999999999</v>
      </c>
      <c r="L263" s="185"/>
      <c r="M263" s="185"/>
      <c r="N263" s="185"/>
      <c r="O263" s="185"/>
      <c r="P263" s="185"/>
      <c r="Q263" s="185"/>
      <c r="R263" s="188"/>
      <c r="T263" s="189"/>
      <c r="U263" s="185"/>
      <c r="V263" s="185"/>
      <c r="W263" s="185"/>
      <c r="X263" s="185"/>
      <c r="Y263" s="185"/>
      <c r="Z263" s="185"/>
      <c r="AA263" s="190"/>
      <c r="AT263" s="191" t="s">
        <v>172</v>
      </c>
      <c r="AU263" s="191" t="s">
        <v>86</v>
      </c>
      <c r="AV263" s="12" t="s">
        <v>86</v>
      </c>
      <c r="AW263" s="12" t="s">
        <v>31</v>
      </c>
      <c r="AX263" s="12" t="s">
        <v>74</v>
      </c>
      <c r="AY263" s="191" t="s">
        <v>164</v>
      </c>
    </row>
    <row r="264" spans="2:65" s="14" customFormat="1" ht="16.5" customHeight="1">
      <c r="B264" s="200"/>
      <c r="C264" s="201"/>
      <c r="D264" s="201"/>
      <c r="E264" s="202" t="s">
        <v>5</v>
      </c>
      <c r="F264" s="304" t="s">
        <v>191</v>
      </c>
      <c r="G264" s="305"/>
      <c r="H264" s="305"/>
      <c r="I264" s="305"/>
      <c r="J264" s="201"/>
      <c r="K264" s="203">
        <v>1.4179999999999999</v>
      </c>
      <c r="L264" s="201"/>
      <c r="M264" s="201"/>
      <c r="N264" s="201"/>
      <c r="O264" s="201"/>
      <c r="P264" s="201"/>
      <c r="Q264" s="201"/>
      <c r="R264" s="204"/>
      <c r="T264" s="205"/>
      <c r="U264" s="201"/>
      <c r="V264" s="201"/>
      <c r="W264" s="201"/>
      <c r="X264" s="201"/>
      <c r="Y264" s="201"/>
      <c r="Z264" s="201"/>
      <c r="AA264" s="206"/>
      <c r="AT264" s="207" t="s">
        <v>172</v>
      </c>
      <c r="AU264" s="207" t="s">
        <v>86</v>
      </c>
      <c r="AV264" s="14" t="s">
        <v>169</v>
      </c>
      <c r="AW264" s="14" t="s">
        <v>31</v>
      </c>
      <c r="AX264" s="14" t="s">
        <v>81</v>
      </c>
      <c r="AY264" s="207" t="s">
        <v>164</v>
      </c>
    </row>
    <row r="265" spans="2:65" s="1" customFormat="1" ht="25.5" customHeight="1">
      <c r="B265" s="141"/>
      <c r="C265" s="170" t="s">
        <v>10</v>
      </c>
      <c r="D265" s="170" t="s">
        <v>165</v>
      </c>
      <c r="E265" s="171" t="s">
        <v>785</v>
      </c>
      <c r="F265" s="289" t="s">
        <v>786</v>
      </c>
      <c r="G265" s="289"/>
      <c r="H265" s="289"/>
      <c r="I265" s="289"/>
      <c r="J265" s="172" t="s">
        <v>662</v>
      </c>
      <c r="K265" s="173">
        <v>3.6440000000000001</v>
      </c>
      <c r="L265" s="290"/>
      <c r="M265" s="290"/>
      <c r="N265" s="291"/>
      <c r="O265" s="291"/>
      <c r="P265" s="291"/>
      <c r="Q265" s="291"/>
      <c r="R265" s="144"/>
      <c r="T265" s="174" t="s">
        <v>5</v>
      </c>
      <c r="U265" s="48" t="s">
        <v>41</v>
      </c>
      <c r="V265" s="40"/>
      <c r="W265" s="175">
        <f>V265*K265</f>
        <v>0</v>
      </c>
      <c r="X265" s="175">
        <v>0</v>
      </c>
      <c r="Y265" s="175">
        <f>X265*K265</f>
        <v>0</v>
      </c>
      <c r="Z265" s="175">
        <v>1.633</v>
      </c>
      <c r="AA265" s="176">
        <f>Z265*K265</f>
        <v>5.9506519999999998</v>
      </c>
      <c r="AR265" s="23" t="s">
        <v>169</v>
      </c>
      <c r="AT265" s="23" t="s">
        <v>165</v>
      </c>
      <c r="AU265" s="23" t="s">
        <v>86</v>
      </c>
      <c r="AY265" s="23" t="s">
        <v>164</v>
      </c>
      <c r="BE265" s="118">
        <f>IF(U265="základná",N265,0)</f>
        <v>0</v>
      </c>
      <c r="BF265" s="118">
        <f>IF(U265="znížená",N265,0)</f>
        <v>0</v>
      </c>
      <c r="BG265" s="118">
        <f>IF(U265="zákl. prenesená",N265,0)</f>
        <v>0</v>
      </c>
      <c r="BH265" s="118">
        <f>IF(U265="zníž. prenesená",N265,0)</f>
        <v>0</v>
      </c>
      <c r="BI265" s="118">
        <f>IF(U265="nulová",N265,0)</f>
        <v>0</v>
      </c>
      <c r="BJ265" s="23" t="s">
        <v>86</v>
      </c>
      <c r="BK265" s="118">
        <f>ROUND(L265*K265,2)</f>
        <v>0</v>
      </c>
      <c r="BL265" s="23" t="s">
        <v>169</v>
      </c>
      <c r="BM265" s="23" t="s">
        <v>787</v>
      </c>
    </row>
    <row r="266" spans="2:65" s="11" customFormat="1" ht="16.5" customHeight="1">
      <c r="B266" s="177"/>
      <c r="C266" s="178"/>
      <c r="D266" s="178"/>
      <c r="E266" s="179" t="s">
        <v>5</v>
      </c>
      <c r="F266" s="292" t="s">
        <v>788</v>
      </c>
      <c r="G266" s="293"/>
      <c r="H266" s="293"/>
      <c r="I266" s="293"/>
      <c r="J266" s="178"/>
      <c r="K266" s="179" t="s">
        <v>5</v>
      </c>
      <c r="L266" s="178"/>
      <c r="M266" s="178"/>
      <c r="N266" s="178"/>
      <c r="O266" s="178"/>
      <c r="P266" s="178"/>
      <c r="Q266" s="178"/>
      <c r="R266" s="180"/>
      <c r="T266" s="181"/>
      <c r="U266" s="178"/>
      <c r="V266" s="178"/>
      <c r="W266" s="178"/>
      <c r="X266" s="178"/>
      <c r="Y266" s="178"/>
      <c r="Z266" s="178"/>
      <c r="AA266" s="182"/>
      <c r="AT266" s="183" t="s">
        <v>172</v>
      </c>
      <c r="AU266" s="183" t="s">
        <v>86</v>
      </c>
      <c r="AV266" s="11" t="s">
        <v>81</v>
      </c>
      <c r="AW266" s="11" t="s">
        <v>31</v>
      </c>
      <c r="AX266" s="11" t="s">
        <v>74</v>
      </c>
      <c r="AY266" s="183" t="s">
        <v>164</v>
      </c>
    </row>
    <row r="267" spans="2:65" s="12" customFormat="1" ht="16.5" customHeight="1">
      <c r="B267" s="184"/>
      <c r="C267" s="185"/>
      <c r="D267" s="185"/>
      <c r="E267" s="186" t="s">
        <v>5</v>
      </c>
      <c r="F267" s="298" t="s">
        <v>789</v>
      </c>
      <c r="G267" s="299"/>
      <c r="H267" s="299"/>
      <c r="I267" s="299"/>
      <c r="J267" s="185"/>
      <c r="K267" s="187">
        <v>2.2050000000000001</v>
      </c>
      <c r="L267" s="185"/>
      <c r="M267" s="185"/>
      <c r="N267" s="185"/>
      <c r="O267" s="185"/>
      <c r="P267" s="185"/>
      <c r="Q267" s="185"/>
      <c r="R267" s="188"/>
      <c r="T267" s="189"/>
      <c r="U267" s="185"/>
      <c r="V267" s="185"/>
      <c r="W267" s="185"/>
      <c r="X267" s="185"/>
      <c r="Y267" s="185"/>
      <c r="Z267" s="185"/>
      <c r="AA267" s="190"/>
      <c r="AT267" s="191" t="s">
        <v>172</v>
      </c>
      <c r="AU267" s="191" t="s">
        <v>86</v>
      </c>
      <c r="AV267" s="12" t="s">
        <v>86</v>
      </c>
      <c r="AW267" s="12" t="s">
        <v>31</v>
      </c>
      <c r="AX267" s="12" t="s">
        <v>74</v>
      </c>
      <c r="AY267" s="191" t="s">
        <v>164</v>
      </c>
    </row>
    <row r="268" spans="2:65" s="12" customFormat="1" ht="16.5" customHeight="1">
      <c r="B268" s="184"/>
      <c r="C268" s="185"/>
      <c r="D268" s="185"/>
      <c r="E268" s="186" t="s">
        <v>5</v>
      </c>
      <c r="F268" s="298" t="s">
        <v>790</v>
      </c>
      <c r="G268" s="299"/>
      <c r="H268" s="299"/>
      <c r="I268" s="299"/>
      <c r="J268" s="185"/>
      <c r="K268" s="187">
        <v>1.4390000000000001</v>
      </c>
      <c r="L268" s="185"/>
      <c r="M268" s="185"/>
      <c r="N268" s="185"/>
      <c r="O268" s="185"/>
      <c r="P268" s="185"/>
      <c r="Q268" s="185"/>
      <c r="R268" s="188"/>
      <c r="T268" s="189"/>
      <c r="U268" s="185"/>
      <c r="V268" s="185"/>
      <c r="W268" s="185"/>
      <c r="X268" s="185"/>
      <c r="Y268" s="185"/>
      <c r="Z268" s="185"/>
      <c r="AA268" s="190"/>
      <c r="AT268" s="191" t="s">
        <v>172</v>
      </c>
      <c r="AU268" s="191" t="s">
        <v>86</v>
      </c>
      <c r="AV268" s="12" t="s">
        <v>86</v>
      </c>
      <c r="AW268" s="12" t="s">
        <v>31</v>
      </c>
      <c r="AX268" s="12" t="s">
        <v>74</v>
      </c>
      <c r="AY268" s="191" t="s">
        <v>164</v>
      </c>
    </row>
    <row r="269" spans="2:65" s="14" customFormat="1" ht="16.5" customHeight="1">
      <c r="B269" s="200"/>
      <c r="C269" s="201"/>
      <c r="D269" s="201"/>
      <c r="E269" s="202" t="s">
        <v>5</v>
      </c>
      <c r="F269" s="304" t="s">
        <v>191</v>
      </c>
      <c r="G269" s="305"/>
      <c r="H269" s="305"/>
      <c r="I269" s="305"/>
      <c r="J269" s="201"/>
      <c r="K269" s="203">
        <v>3.6440000000000001</v>
      </c>
      <c r="L269" s="201"/>
      <c r="M269" s="201"/>
      <c r="N269" s="201"/>
      <c r="O269" s="201"/>
      <c r="P269" s="201"/>
      <c r="Q269" s="201"/>
      <c r="R269" s="204"/>
      <c r="T269" s="205"/>
      <c r="U269" s="201"/>
      <c r="V269" s="201"/>
      <c r="W269" s="201"/>
      <c r="X269" s="201"/>
      <c r="Y269" s="201"/>
      <c r="Z269" s="201"/>
      <c r="AA269" s="206"/>
      <c r="AT269" s="207" t="s">
        <v>172</v>
      </c>
      <c r="AU269" s="207" t="s">
        <v>86</v>
      </c>
      <c r="AV269" s="14" t="s">
        <v>169</v>
      </c>
      <c r="AW269" s="14" t="s">
        <v>31</v>
      </c>
      <c r="AX269" s="14" t="s">
        <v>81</v>
      </c>
      <c r="AY269" s="207" t="s">
        <v>164</v>
      </c>
    </row>
    <row r="270" spans="2:65" s="1" customFormat="1" ht="25.5" customHeight="1">
      <c r="B270" s="141"/>
      <c r="C270" s="170" t="s">
        <v>366</v>
      </c>
      <c r="D270" s="170" t="s">
        <v>165</v>
      </c>
      <c r="E270" s="171" t="s">
        <v>791</v>
      </c>
      <c r="F270" s="289" t="s">
        <v>792</v>
      </c>
      <c r="G270" s="289"/>
      <c r="H270" s="289"/>
      <c r="I270" s="289"/>
      <c r="J270" s="172" t="s">
        <v>168</v>
      </c>
      <c r="K270" s="173">
        <v>3.3410000000000002</v>
      </c>
      <c r="L270" s="290"/>
      <c r="M270" s="290"/>
      <c r="N270" s="291"/>
      <c r="O270" s="291"/>
      <c r="P270" s="291"/>
      <c r="Q270" s="291"/>
      <c r="R270" s="144"/>
      <c r="T270" s="174" t="s">
        <v>5</v>
      </c>
      <c r="U270" s="48" t="s">
        <v>41</v>
      </c>
      <c r="V270" s="40"/>
      <c r="W270" s="175">
        <f>V270*K270</f>
        <v>0</v>
      </c>
      <c r="X270" s="175">
        <v>0</v>
      </c>
      <c r="Y270" s="175">
        <f>X270*K270</f>
        <v>0</v>
      </c>
      <c r="Z270" s="175">
        <v>0.39200000000000002</v>
      </c>
      <c r="AA270" s="176">
        <f>Z270*K270</f>
        <v>1.3096720000000002</v>
      </c>
      <c r="AR270" s="23" t="s">
        <v>169</v>
      </c>
      <c r="AT270" s="23" t="s">
        <v>165</v>
      </c>
      <c r="AU270" s="23" t="s">
        <v>86</v>
      </c>
      <c r="AY270" s="23" t="s">
        <v>164</v>
      </c>
      <c r="BE270" s="118">
        <f>IF(U270="základná",N270,0)</f>
        <v>0</v>
      </c>
      <c r="BF270" s="118">
        <f>IF(U270="znížená",N270,0)</f>
        <v>0</v>
      </c>
      <c r="BG270" s="118">
        <f>IF(U270="zákl. prenesená",N270,0)</f>
        <v>0</v>
      </c>
      <c r="BH270" s="118">
        <f>IF(U270="zníž. prenesená",N270,0)</f>
        <v>0</v>
      </c>
      <c r="BI270" s="118">
        <f>IF(U270="nulová",N270,0)</f>
        <v>0</v>
      </c>
      <c r="BJ270" s="23" t="s">
        <v>86</v>
      </c>
      <c r="BK270" s="118">
        <f>ROUND(L270*K270,2)</f>
        <v>0</v>
      </c>
      <c r="BL270" s="23" t="s">
        <v>169</v>
      </c>
      <c r="BM270" s="23" t="s">
        <v>793</v>
      </c>
    </row>
    <row r="271" spans="2:65" s="11" customFormat="1" ht="16.5" customHeight="1">
      <c r="B271" s="177"/>
      <c r="C271" s="178"/>
      <c r="D271" s="178"/>
      <c r="E271" s="179" t="s">
        <v>5</v>
      </c>
      <c r="F271" s="292" t="s">
        <v>773</v>
      </c>
      <c r="G271" s="293"/>
      <c r="H271" s="293"/>
      <c r="I271" s="293"/>
      <c r="J271" s="178"/>
      <c r="K271" s="179" t="s">
        <v>5</v>
      </c>
      <c r="L271" s="178"/>
      <c r="M271" s="178"/>
      <c r="N271" s="178"/>
      <c r="O271" s="178"/>
      <c r="P271" s="178"/>
      <c r="Q271" s="178"/>
      <c r="R271" s="180"/>
      <c r="T271" s="181"/>
      <c r="U271" s="178"/>
      <c r="V271" s="178"/>
      <c r="W271" s="178"/>
      <c r="X271" s="178"/>
      <c r="Y271" s="178"/>
      <c r="Z271" s="178"/>
      <c r="AA271" s="182"/>
      <c r="AT271" s="183" t="s">
        <v>172</v>
      </c>
      <c r="AU271" s="183" t="s">
        <v>86</v>
      </c>
      <c r="AV271" s="11" t="s">
        <v>81</v>
      </c>
      <c r="AW271" s="11" t="s">
        <v>31</v>
      </c>
      <c r="AX271" s="11" t="s">
        <v>74</v>
      </c>
      <c r="AY271" s="183" t="s">
        <v>164</v>
      </c>
    </row>
    <row r="272" spans="2:65" s="12" customFormat="1" ht="16.5" customHeight="1">
      <c r="B272" s="184"/>
      <c r="C272" s="185"/>
      <c r="D272" s="185"/>
      <c r="E272" s="186" t="s">
        <v>5</v>
      </c>
      <c r="F272" s="298" t="s">
        <v>774</v>
      </c>
      <c r="G272" s="299"/>
      <c r="H272" s="299"/>
      <c r="I272" s="299"/>
      <c r="J272" s="185"/>
      <c r="K272" s="187">
        <v>3.3410000000000002</v>
      </c>
      <c r="L272" s="185"/>
      <c r="M272" s="185"/>
      <c r="N272" s="185"/>
      <c r="O272" s="185"/>
      <c r="P272" s="185"/>
      <c r="Q272" s="185"/>
      <c r="R272" s="188"/>
      <c r="T272" s="189"/>
      <c r="U272" s="185"/>
      <c r="V272" s="185"/>
      <c r="W272" s="185"/>
      <c r="X272" s="185"/>
      <c r="Y272" s="185"/>
      <c r="Z272" s="185"/>
      <c r="AA272" s="190"/>
      <c r="AT272" s="191" t="s">
        <v>172</v>
      </c>
      <c r="AU272" s="191" t="s">
        <v>86</v>
      </c>
      <c r="AV272" s="12" t="s">
        <v>86</v>
      </c>
      <c r="AW272" s="12" t="s">
        <v>31</v>
      </c>
      <c r="AX272" s="12" t="s">
        <v>74</v>
      </c>
      <c r="AY272" s="191" t="s">
        <v>164</v>
      </c>
    </row>
    <row r="273" spans="2:65" s="14" customFormat="1" ht="16.5" customHeight="1">
      <c r="B273" s="200"/>
      <c r="C273" s="201"/>
      <c r="D273" s="201"/>
      <c r="E273" s="202" t="s">
        <v>5</v>
      </c>
      <c r="F273" s="304" t="s">
        <v>191</v>
      </c>
      <c r="G273" s="305"/>
      <c r="H273" s="305"/>
      <c r="I273" s="305"/>
      <c r="J273" s="201"/>
      <c r="K273" s="203">
        <v>3.3410000000000002</v>
      </c>
      <c r="L273" s="201"/>
      <c r="M273" s="201"/>
      <c r="N273" s="201"/>
      <c r="O273" s="201"/>
      <c r="P273" s="201"/>
      <c r="Q273" s="201"/>
      <c r="R273" s="204"/>
      <c r="T273" s="205"/>
      <c r="U273" s="201"/>
      <c r="V273" s="201"/>
      <c r="W273" s="201"/>
      <c r="X273" s="201"/>
      <c r="Y273" s="201"/>
      <c r="Z273" s="201"/>
      <c r="AA273" s="206"/>
      <c r="AT273" s="207" t="s">
        <v>172</v>
      </c>
      <c r="AU273" s="207" t="s">
        <v>86</v>
      </c>
      <c r="AV273" s="14" t="s">
        <v>169</v>
      </c>
      <c r="AW273" s="14" t="s">
        <v>31</v>
      </c>
      <c r="AX273" s="14" t="s">
        <v>81</v>
      </c>
      <c r="AY273" s="207" t="s">
        <v>164</v>
      </c>
    </row>
    <row r="274" spans="2:65" s="1" customFormat="1" ht="51" customHeight="1">
      <c r="B274" s="141"/>
      <c r="C274" s="170" t="s">
        <v>371</v>
      </c>
      <c r="D274" s="170" t="s">
        <v>165</v>
      </c>
      <c r="E274" s="171" t="s">
        <v>794</v>
      </c>
      <c r="F274" s="289" t="s">
        <v>795</v>
      </c>
      <c r="G274" s="289"/>
      <c r="H274" s="289"/>
      <c r="I274" s="289"/>
      <c r="J274" s="172" t="s">
        <v>168</v>
      </c>
      <c r="K274" s="173">
        <v>667.33799999999997</v>
      </c>
      <c r="L274" s="290"/>
      <c r="M274" s="290"/>
      <c r="N274" s="291"/>
      <c r="O274" s="291"/>
      <c r="P274" s="291"/>
      <c r="Q274" s="291"/>
      <c r="R274" s="144"/>
      <c r="T274" s="174" t="s">
        <v>5</v>
      </c>
      <c r="U274" s="48" t="s">
        <v>41</v>
      </c>
      <c r="V274" s="40"/>
      <c r="W274" s="175">
        <f>V274*K274</f>
        <v>0</v>
      </c>
      <c r="X274" s="175">
        <v>0</v>
      </c>
      <c r="Y274" s="175">
        <f>X274*K274</f>
        <v>0</v>
      </c>
      <c r="Z274" s="175">
        <v>2.3E-2</v>
      </c>
      <c r="AA274" s="176">
        <f>Z274*K274</f>
        <v>15.348773999999999</v>
      </c>
      <c r="AR274" s="23" t="s">
        <v>169</v>
      </c>
      <c r="AT274" s="23" t="s">
        <v>165</v>
      </c>
      <c r="AU274" s="23" t="s">
        <v>86</v>
      </c>
      <c r="AY274" s="23" t="s">
        <v>164</v>
      </c>
      <c r="BE274" s="118">
        <f>IF(U274="základná",N274,0)</f>
        <v>0</v>
      </c>
      <c r="BF274" s="118">
        <f>IF(U274="znížená",N274,0)</f>
        <v>0</v>
      </c>
      <c r="BG274" s="118">
        <f>IF(U274="zákl. prenesená",N274,0)</f>
        <v>0</v>
      </c>
      <c r="BH274" s="118">
        <f>IF(U274="zníž. prenesená",N274,0)</f>
        <v>0</v>
      </c>
      <c r="BI274" s="118">
        <f>IF(U274="nulová",N274,0)</f>
        <v>0</v>
      </c>
      <c r="BJ274" s="23" t="s">
        <v>86</v>
      </c>
      <c r="BK274" s="118">
        <f>ROUND(L274*K274,2)</f>
        <v>0</v>
      </c>
      <c r="BL274" s="23" t="s">
        <v>169</v>
      </c>
      <c r="BM274" s="23" t="s">
        <v>796</v>
      </c>
    </row>
    <row r="275" spans="2:65" s="11" customFormat="1" ht="16.5" customHeight="1">
      <c r="B275" s="177"/>
      <c r="C275" s="178"/>
      <c r="D275" s="178"/>
      <c r="E275" s="179" t="s">
        <v>5</v>
      </c>
      <c r="F275" s="292" t="s">
        <v>215</v>
      </c>
      <c r="G275" s="293"/>
      <c r="H275" s="293"/>
      <c r="I275" s="293"/>
      <c r="J275" s="178"/>
      <c r="K275" s="179" t="s">
        <v>5</v>
      </c>
      <c r="L275" s="178"/>
      <c r="M275" s="178"/>
      <c r="N275" s="178"/>
      <c r="O275" s="178"/>
      <c r="P275" s="178"/>
      <c r="Q275" s="178"/>
      <c r="R275" s="180"/>
      <c r="T275" s="181"/>
      <c r="U275" s="178"/>
      <c r="V275" s="178"/>
      <c r="W275" s="178"/>
      <c r="X275" s="178"/>
      <c r="Y275" s="178"/>
      <c r="Z275" s="178"/>
      <c r="AA275" s="182"/>
      <c r="AT275" s="183" t="s">
        <v>172</v>
      </c>
      <c r="AU275" s="183" t="s">
        <v>86</v>
      </c>
      <c r="AV275" s="11" t="s">
        <v>81</v>
      </c>
      <c r="AW275" s="11" t="s">
        <v>31</v>
      </c>
      <c r="AX275" s="11" t="s">
        <v>74</v>
      </c>
      <c r="AY275" s="183" t="s">
        <v>164</v>
      </c>
    </row>
    <row r="276" spans="2:65" s="12" customFormat="1" ht="16.5" customHeight="1">
      <c r="B276" s="184"/>
      <c r="C276" s="185"/>
      <c r="D276" s="185"/>
      <c r="E276" s="186" t="s">
        <v>5</v>
      </c>
      <c r="F276" s="298" t="s">
        <v>216</v>
      </c>
      <c r="G276" s="299"/>
      <c r="H276" s="299"/>
      <c r="I276" s="299"/>
      <c r="J276" s="185"/>
      <c r="K276" s="187">
        <v>667.33799999999997</v>
      </c>
      <c r="L276" s="185"/>
      <c r="M276" s="185"/>
      <c r="N276" s="185"/>
      <c r="O276" s="185"/>
      <c r="P276" s="185"/>
      <c r="Q276" s="185"/>
      <c r="R276" s="188"/>
      <c r="T276" s="189"/>
      <c r="U276" s="185"/>
      <c r="V276" s="185"/>
      <c r="W276" s="185"/>
      <c r="X276" s="185"/>
      <c r="Y276" s="185"/>
      <c r="Z276" s="185"/>
      <c r="AA276" s="190"/>
      <c r="AT276" s="191" t="s">
        <v>172</v>
      </c>
      <c r="AU276" s="191" t="s">
        <v>86</v>
      </c>
      <c r="AV276" s="12" t="s">
        <v>86</v>
      </c>
      <c r="AW276" s="12" t="s">
        <v>31</v>
      </c>
      <c r="AX276" s="12" t="s">
        <v>74</v>
      </c>
      <c r="AY276" s="191" t="s">
        <v>164</v>
      </c>
    </row>
    <row r="277" spans="2:65" s="14" customFormat="1" ht="16.5" customHeight="1">
      <c r="B277" s="200"/>
      <c r="C277" s="201"/>
      <c r="D277" s="201"/>
      <c r="E277" s="202" t="s">
        <v>5</v>
      </c>
      <c r="F277" s="304" t="s">
        <v>191</v>
      </c>
      <c r="G277" s="305"/>
      <c r="H277" s="305"/>
      <c r="I277" s="305"/>
      <c r="J277" s="201"/>
      <c r="K277" s="203">
        <v>667.33799999999997</v>
      </c>
      <c r="L277" s="201"/>
      <c r="M277" s="201"/>
      <c r="N277" s="201"/>
      <c r="O277" s="201"/>
      <c r="P277" s="201"/>
      <c r="Q277" s="201"/>
      <c r="R277" s="204"/>
      <c r="T277" s="205"/>
      <c r="U277" s="201"/>
      <c r="V277" s="201"/>
      <c r="W277" s="201"/>
      <c r="X277" s="201"/>
      <c r="Y277" s="201"/>
      <c r="Z277" s="201"/>
      <c r="AA277" s="206"/>
      <c r="AT277" s="207" t="s">
        <v>172</v>
      </c>
      <c r="AU277" s="207" t="s">
        <v>86</v>
      </c>
      <c r="AV277" s="14" t="s">
        <v>169</v>
      </c>
      <c r="AW277" s="14" t="s">
        <v>31</v>
      </c>
      <c r="AX277" s="14" t="s">
        <v>81</v>
      </c>
      <c r="AY277" s="207" t="s">
        <v>164</v>
      </c>
    </row>
    <row r="278" spans="2:65" s="1" customFormat="1" ht="38.25" customHeight="1">
      <c r="B278" s="141"/>
      <c r="C278" s="170" t="s">
        <v>383</v>
      </c>
      <c r="D278" s="170" t="s">
        <v>165</v>
      </c>
      <c r="E278" s="171" t="s">
        <v>797</v>
      </c>
      <c r="F278" s="289" t="s">
        <v>798</v>
      </c>
      <c r="G278" s="289"/>
      <c r="H278" s="289"/>
      <c r="I278" s="289"/>
      <c r="J278" s="172" t="s">
        <v>168</v>
      </c>
      <c r="K278" s="173">
        <v>928.53300000000002</v>
      </c>
      <c r="L278" s="290"/>
      <c r="M278" s="290"/>
      <c r="N278" s="291"/>
      <c r="O278" s="291"/>
      <c r="P278" s="291"/>
      <c r="Q278" s="291"/>
      <c r="R278" s="144"/>
      <c r="T278" s="174" t="s">
        <v>5</v>
      </c>
      <c r="U278" s="48" t="s">
        <v>41</v>
      </c>
      <c r="V278" s="40"/>
      <c r="W278" s="175">
        <f>V278*K278</f>
        <v>0</v>
      </c>
      <c r="X278" s="175">
        <v>0</v>
      </c>
      <c r="Y278" s="175">
        <f>X278*K278</f>
        <v>0</v>
      </c>
      <c r="Z278" s="175">
        <v>1.8759999999999999E-2</v>
      </c>
      <c r="AA278" s="176">
        <f>Z278*K278</f>
        <v>17.419279079999999</v>
      </c>
      <c r="AR278" s="23" t="s">
        <v>169</v>
      </c>
      <c r="AT278" s="23" t="s">
        <v>165</v>
      </c>
      <c r="AU278" s="23" t="s">
        <v>86</v>
      </c>
      <c r="AY278" s="23" t="s">
        <v>164</v>
      </c>
      <c r="BE278" s="118">
        <f>IF(U278="základná",N278,0)</f>
        <v>0</v>
      </c>
      <c r="BF278" s="118">
        <f>IF(U278="znížená",N278,0)</f>
        <v>0</v>
      </c>
      <c r="BG278" s="118">
        <f>IF(U278="zákl. prenesená",N278,0)</f>
        <v>0</v>
      </c>
      <c r="BH278" s="118">
        <f>IF(U278="zníž. prenesená",N278,0)</f>
        <v>0</v>
      </c>
      <c r="BI278" s="118">
        <f>IF(U278="nulová",N278,0)</f>
        <v>0</v>
      </c>
      <c r="BJ278" s="23" t="s">
        <v>86</v>
      </c>
      <c r="BK278" s="118">
        <f>ROUND(L278*K278,2)</f>
        <v>0</v>
      </c>
      <c r="BL278" s="23" t="s">
        <v>169</v>
      </c>
      <c r="BM278" s="23" t="s">
        <v>799</v>
      </c>
    </row>
    <row r="279" spans="2:65" s="11" customFormat="1" ht="16.5" customHeight="1">
      <c r="B279" s="177"/>
      <c r="C279" s="178"/>
      <c r="D279" s="178"/>
      <c r="E279" s="179" t="s">
        <v>5</v>
      </c>
      <c r="F279" s="292" t="s">
        <v>171</v>
      </c>
      <c r="G279" s="293"/>
      <c r="H279" s="293"/>
      <c r="I279" s="293"/>
      <c r="J279" s="178"/>
      <c r="K279" s="179" t="s">
        <v>5</v>
      </c>
      <c r="L279" s="178"/>
      <c r="M279" s="178"/>
      <c r="N279" s="178"/>
      <c r="O279" s="178"/>
      <c r="P279" s="178"/>
      <c r="Q279" s="178"/>
      <c r="R279" s="180"/>
      <c r="T279" s="181"/>
      <c r="U279" s="178"/>
      <c r="V279" s="178"/>
      <c r="W279" s="178"/>
      <c r="X279" s="178"/>
      <c r="Y279" s="178"/>
      <c r="Z279" s="178"/>
      <c r="AA279" s="182"/>
      <c r="AT279" s="183" t="s">
        <v>172</v>
      </c>
      <c r="AU279" s="183" t="s">
        <v>86</v>
      </c>
      <c r="AV279" s="11" t="s">
        <v>81</v>
      </c>
      <c r="AW279" s="11" t="s">
        <v>31</v>
      </c>
      <c r="AX279" s="11" t="s">
        <v>74</v>
      </c>
      <c r="AY279" s="183" t="s">
        <v>164</v>
      </c>
    </row>
    <row r="280" spans="2:65" s="12" customFormat="1" ht="16.5" customHeight="1">
      <c r="B280" s="184"/>
      <c r="C280" s="185"/>
      <c r="D280" s="185"/>
      <c r="E280" s="186" t="s">
        <v>5</v>
      </c>
      <c r="F280" s="298" t="s">
        <v>800</v>
      </c>
      <c r="G280" s="299"/>
      <c r="H280" s="299"/>
      <c r="I280" s="299"/>
      <c r="J280" s="185"/>
      <c r="K280" s="187">
        <v>321.346</v>
      </c>
      <c r="L280" s="185"/>
      <c r="M280" s="185"/>
      <c r="N280" s="185"/>
      <c r="O280" s="185"/>
      <c r="P280" s="185"/>
      <c r="Q280" s="185"/>
      <c r="R280" s="188"/>
      <c r="T280" s="189"/>
      <c r="U280" s="185"/>
      <c r="V280" s="185"/>
      <c r="W280" s="185"/>
      <c r="X280" s="185"/>
      <c r="Y280" s="185"/>
      <c r="Z280" s="185"/>
      <c r="AA280" s="190"/>
      <c r="AT280" s="191" t="s">
        <v>172</v>
      </c>
      <c r="AU280" s="191" t="s">
        <v>86</v>
      </c>
      <c r="AV280" s="12" t="s">
        <v>86</v>
      </c>
      <c r="AW280" s="12" t="s">
        <v>31</v>
      </c>
      <c r="AX280" s="12" t="s">
        <v>74</v>
      </c>
      <c r="AY280" s="191" t="s">
        <v>164</v>
      </c>
    </row>
    <row r="281" spans="2:65" s="12" customFormat="1" ht="16.5" customHeight="1">
      <c r="B281" s="184"/>
      <c r="C281" s="185"/>
      <c r="D281" s="185"/>
      <c r="E281" s="186" t="s">
        <v>5</v>
      </c>
      <c r="F281" s="298" t="s">
        <v>801</v>
      </c>
      <c r="G281" s="299"/>
      <c r="H281" s="299"/>
      <c r="I281" s="299"/>
      <c r="J281" s="185"/>
      <c r="K281" s="187">
        <v>42.194000000000003</v>
      </c>
      <c r="L281" s="185"/>
      <c r="M281" s="185"/>
      <c r="N281" s="185"/>
      <c r="O281" s="185"/>
      <c r="P281" s="185"/>
      <c r="Q281" s="185"/>
      <c r="R281" s="188"/>
      <c r="T281" s="189"/>
      <c r="U281" s="185"/>
      <c r="V281" s="185"/>
      <c r="W281" s="185"/>
      <c r="X281" s="185"/>
      <c r="Y281" s="185"/>
      <c r="Z281" s="185"/>
      <c r="AA281" s="190"/>
      <c r="AT281" s="191" t="s">
        <v>172</v>
      </c>
      <c r="AU281" s="191" t="s">
        <v>86</v>
      </c>
      <c r="AV281" s="12" t="s">
        <v>86</v>
      </c>
      <c r="AW281" s="12" t="s">
        <v>31</v>
      </c>
      <c r="AX281" s="12" t="s">
        <v>74</v>
      </c>
      <c r="AY281" s="191" t="s">
        <v>164</v>
      </c>
    </row>
    <row r="282" spans="2:65" s="11" customFormat="1" ht="16.5" customHeight="1">
      <c r="B282" s="177"/>
      <c r="C282" s="178"/>
      <c r="D282" s="178"/>
      <c r="E282" s="179" t="s">
        <v>5</v>
      </c>
      <c r="F282" s="302" t="s">
        <v>245</v>
      </c>
      <c r="G282" s="303"/>
      <c r="H282" s="303"/>
      <c r="I282" s="303"/>
      <c r="J282" s="178"/>
      <c r="K282" s="179" t="s">
        <v>5</v>
      </c>
      <c r="L282" s="178"/>
      <c r="M282" s="178"/>
      <c r="N282" s="178"/>
      <c r="O282" s="178"/>
      <c r="P282" s="178"/>
      <c r="Q282" s="178"/>
      <c r="R282" s="180"/>
      <c r="T282" s="181"/>
      <c r="U282" s="178"/>
      <c r="V282" s="178"/>
      <c r="W282" s="178"/>
      <c r="X282" s="178"/>
      <c r="Y282" s="178"/>
      <c r="Z282" s="178"/>
      <c r="AA282" s="182"/>
      <c r="AT282" s="183" t="s">
        <v>172</v>
      </c>
      <c r="AU282" s="183" t="s">
        <v>86</v>
      </c>
      <c r="AV282" s="11" t="s">
        <v>81</v>
      </c>
      <c r="AW282" s="11" t="s">
        <v>31</v>
      </c>
      <c r="AX282" s="11" t="s">
        <v>74</v>
      </c>
      <c r="AY282" s="183" t="s">
        <v>164</v>
      </c>
    </row>
    <row r="283" spans="2:65" s="12" customFormat="1" ht="16.5" customHeight="1">
      <c r="B283" s="184"/>
      <c r="C283" s="185"/>
      <c r="D283" s="185"/>
      <c r="E283" s="186" t="s">
        <v>5</v>
      </c>
      <c r="F283" s="298" t="s">
        <v>802</v>
      </c>
      <c r="G283" s="299"/>
      <c r="H283" s="299"/>
      <c r="I283" s="299"/>
      <c r="J283" s="185"/>
      <c r="K283" s="187">
        <v>-47.25</v>
      </c>
      <c r="L283" s="185"/>
      <c r="M283" s="185"/>
      <c r="N283" s="185"/>
      <c r="O283" s="185"/>
      <c r="P283" s="185"/>
      <c r="Q283" s="185"/>
      <c r="R283" s="188"/>
      <c r="T283" s="189"/>
      <c r="U283" s="185"/>
      <c r="V283" s="185"/>
      <c r="W283" s="185"/>
      <c r="X283" s="185"/>
      <c r="Y283" s="185"/>
      <c r="Z283" s="185"/>
      <c r="AA283" s="190"/>
      <c r="AT283" s="191" t="s">
        <v>172</v>
      </c>
      <c r="AU283" s="191" t="s">
        <v>86</v>
      </c>
      <c r="AV283" s="12" t="s">
        <v>86</v>
      </c>
      <c r="AW283" s="12" t="s">
        <v>31</v>
      </c>
      <c r="AX283" s="12" t="s">
        <v>74</v>
      </c>
      <c r="AY283" s="191" t="s">
        <v>164</v>
      </c>
    </row>
    <row r="284" spans="2:65" s="12" customFormat="1" ht="16.5" customHeight="1">
      <c r="B284" s="184"/>
      <c r="C284" s="185"/>
      <c r="D284" s="185"/>
      <c r="E284" s="186" t="s">
        <v>5</v>
      </c>
      <c r="F284" s="298" t="s">
        <v>247</v>
      </c>
      <c r="G284" s="299"/>
      <c r="H284" s="299"/>
      <c r="I284" s="299"/>
      <c r="J284" s="185"/>
      <c r="K284" s="187">
        <v>-19</v>
      </c>
      <c r="L284" s="185"/>
      <c r="M284" s="185"/>
      <c r="N284" s="185"/>
      <c r="O284" s="185"/>
      <c r="P284" s="185"/>
      <c r="Q284" s="185"/>
      <c r="R284" s="188"/>
      <c r="T284" s="189"/>
      <c r="U284" s="185"/>
      <c r="V284" s="185"/>
      <c r="W284" s="185"/>
      <c r="X284" s="185"/>
      <c r="Y284" s="185"/>
      <c r="Z284" s="185"/>
      <c r="AA284" s="190"/>
      <c r="AT284" s="191" t="s">
        <v>172</v>
      </c>
      <c r="AU284" s="191" t="s">
        <v>86</v>
      </c>
      <c r="AV284" s="12" t="s">
        <v>86</v>
      </c>
      <c r="AW284" s="12" t="s">
        <v>31</v>
      </c>
      <c r="AX284" s="12" t="s">
        <v>74</v>
      </c>
      <c r="AY284" s="191" t="s">
        <v>164</v>
      </c>
    </row>
    <row r="285" spans="2:65" s="12" customFormat="1" ht="16.5" customHeight="1">
      <c r="B285" s="184"/>
      <c r="C285" s="185"/>
      <c r="D285" s="185"/>
      <c r="E285" s="186" t="s">
        <v>5</v>
      </c>
      <c r="F285" s="298" t="s">
        <v>248</v>
      </c>
      <c r="G285" s="299"/>
      <c r="H285" s="299"/>
      <c r="I285" s="299"/>
      <c r="J285" s="185"/>
      <c r="K285" s="187">
        <v>-10.45</v>
      </c>
      <c r="L285" s="185"/>
      <c r="M285" s="185"/>
      <c r="N285" s="185"/>
      <c r="O285" s="185"/>
      <c r="P285" s="185"/>
      <c r="Q285" s="185"/>
      <c r="R285" s="188"/>
      <c r="T285" s="189"/>
      <c r="U285" s="185"/>
      <c r="V285" s="185"/>
      <c r="W285" s="185"/>
      <c r="X285" s="185"/>
      <c r="Y285" s="185"/>
      <c r="Z285" s="185"/>
      <c r="AA285" s="190"/>
      <c r="AT285" s="191" t="s">
        <v>172</v>
      </c>
      <c r="AU285" s="191" t="s">
        <v>86</v>
      </c>
      <c r="AV285" s="12" t="s">
        <v>86</v>
      </c>
      <c r="AW285" s="12" t="s">
        <v>31</v>
      </c>
      <c r="AX285" s="12" t="s">
        <v>74</v>
      </c>
      <c r="AY285" s="191" t="s">
        <v>164</v>
      </c>
    </row>
    <row r="286" spans="2:65" s="13" customFormat="1" ht="16.5" customHeight="1">
      <c r="B286" s="192"/>
      <c r="C286" s="193"/>
      <c r="D286" s="193"/>
      <c r="E286" s="194" t="s">
        <v>5</v>
      </c>
      <c r="F286" s="300" t="s">
        <v>178</v>
      </c>
      <c r="G286" s="301"/>
      <c r="H286" s="301"/>
      <c r="I286" s="301"/>
      <c r="J286" s="193"/>
      <c r="K286" s="195">
        <v>286.83999999999997</v>
      </c>
      <c r="L286" s="193"/>
      <c r="M286" s="193"/>
      <c r="N286" s="193"/>
      <c r="O286" s="193"/>
      <c r="P286" s="193"/>
      <c r="Q286" s="193"/>
      <c r="R286" s="196"/>
      <c r="T286" s="197"/>
      <c r="U286" s="193"/>
      <c r="V286" s="193"/>
      <c r="W286" s="193"/>
      <c r="X286" s="193"/>
      <c r="Y286" s="193"/>
      <c r="Z286" s="193"/>
      <c r="AA286" s="198"/>
      <c r="AT286" s="199" t="s">
        <v>172</v>
      </c>
      <c r="AU286" s="199" t="s">
        <v>86</v>
      </c>
      <c r="AV286" s="13" t="s">
        <v>179</v>
      </c>
      <c r="AW286" s="13" t="s">
        <v>31</v>
      </c>
      <c r="AX286" s="13" t="s">
        <v>74</v>
      </c>
      <c r="AY286" s="199" t="s">
        <v>164</v>
      </c>
    </row>
    <row r="287" spans="2:65" s="11" customFormat="1" ht="16.5" customHeight="1">
      <c r="B287" s="177"/>
      <c r="C287" s="178"/>
      <c r="D287" s="178"/>
      <c r="E287" s="179" t="s">
        <v>5</v>
      </c>
      <c r="F287" s="302" t="s">
        <v>251</v>
      </c>
      <c r="G287" s="303"/>
      <c r="H287" s="303"/>
      <c r="I287" s="303"/>
      <c r="J287" s="178"/>
      <c r="K287" s="179" t="s">
        <v>5</v>
      </c>
      <c r="L287" s="178"/>
      <c r="M287" s="178"/>
      <c r="N287" s="178"/>
      <c r="O287" s="178"/>
      <c r="P287" s="178"/>
      <c r="Q287" s="178"/>
      <c r="R287" s="180"/>
      <c r="T287" s="181"/>
      <c r="U287" s="178"/>
      <c r="V287" s="178"/>
      <c r="W287" s="178"/>
      <c r="X287" s="178"/>
      <c r="Y287" s="178"/>
      <c r="Z287" s="178"/>
      <c r="AA287" s="182"/>
      <c r="AT287" s="183" t="s">
        <v>172</v>
      </c>
      <c r="AU287" s="183" t="s">
        <v>86</v>
      </c>
      <c r="AV287" s="11" t="s">
        <v>81</v>
      </c>
      <c r="AW287" s="11" t="s">
        <v>31</v>
      </c>
      <c r="AX287" s="11" t="s">
        <v>74</v>
      </c>
      <c r="AY287" s="183" t="s">
        <v>164</v>
      </c>
    </row>
    <row r="288" spans="2:65" s="12" customFormat="1" ht="16.5" customHeight="1">
      <c r="B288" s="184"/>
      <c r="C288" s="185"/>
      <c r="D288" s="185"/>
      <c r="E288" s="186" t="s">
        <v>5</v>
      </c>
      <c r="F288" s="298" t="s">
        <v>803</v>
      </c>
      <c r="G288" s="299"/>
      <c r="H288" s="299"/>
      <c r="I288" s="299"/>
      <c r="J288" s="185"/>
      <c r="K288" s="187">
        <v>338.72</v>
      </c>
      <c r="L288" s="185"/>
      <c r="M288" s="185"/>
      <c r="N288" s="185"/>
      <c r="O288" s="185"/>
      <c r="P288" s="185"/>
      <c r="Q288" s="185"/>
      <c r="R288" s="188"/>
      <c r="T288" s="189"/>
      <c r="U288" s="185"/>
      <c r="V288" s="185"/>
      <c r="W288" s="185"/>
      <c r="X288" s="185"/>
      <c r="Y288" s="185"/>
      <c r="Z288" s="185"/>
      <c r="AA288" s="190"/>
      <c r="AT288" s="191" t="s">
        <v>172</v>
      </c>
      <c r="AU288" s="191" t="s">
        <v>86</v>
      </c>
      <c r="AV288" s="12" t="s">
        <v>86</v>
      </c>
      <c r="AW288" s="12" t="s">
        <v>31</v>
      </c>
      <c r="AX288" s="12" t="s">
        <v>74</v>
      </c>
      <c r="AY288" s="191" t="s">
        <v>164</v>
      </c>
    </row>
    <row r="289" spans="2:65" s="11" customFormat="1" ht="16.5" customHeight="1">
      <c r="B289" s="177"/>
      <c r="C289" s="178"/>
      <c r="D289" s="178"/>
      <c r="E289" s="179" t="s">
        <v>5</v>
      </c>
      <c r="F289" s="302" t="s">
        <v>245</v>
      </c>
      <c r="G289" s="303"/>
      <c r="H289" s="303"/>
      <c r="I289" s="303"/>
      <c r="J289" s="178"/>
      <c r="K289" s="179" t="s">
        <v>5</v>
      </c>
      <c r="L289" s="178"/>
      <c r="M289" s="178"/>
      <c r="N289" s="178"/>
      <c r="O289" s="178"/>
      <c r="P289" s="178"/>
      <c r="Q289" s="178"/>
      <c r="R289" s="180"/>
      <c r="T289" s="181"/>
      <c r="U289" s="178"/>
      <c r="V289" s="178"/>
      <c r="W289" s="178"/>
      <c r="X289" s="178"/>
      <c r="Y289" s="178"/>
      <c r="Z289" s="178"/>
      <c r="AA289" s="182"/>
      <c r="AT289" s="183" t="s">
        <v>172</v>
      </c>
      <c r="AU289" s="183" t="s">
        <v>86</v>
      </c>
      <c r="AV289" s="11" t="s">
        <v>81</v>
      </c>
      <c r="AW289" s="11" t="s">
        <v>31</v>
      </c>
      <c r="AX289" s="11" t="s">
        <v>74</v>
      </c>
      <c r="AY289" s="183" t="s">
        <v>164</v>
      </c>
    </row>
    <row r="290" spans="2:65" s="12" customFormat="1" ht="16.5" customHeight="1">
      <c r="B290" s="184"/>
      <c r="C290" s="185"/>
      <c r="D290" s="185"/>
      <c r="E290" s="186" t="s">
        <v>5</v>
      </c>
      <c r="F290" s="298" t="s">
        <v>804</v>
      </c>
      <c r="G290" s="299"/>
      <c r="H290" s="299"/>
      <c r="I290" s="299"/>
      <c r="J290" s="185"/>
      <c r="K290" s="187">
        <v>-75.599999999999994</v>
      </c>
      <c r="L290" s="185"/>
      <c r="M290" s="185"/>
      <c r="N290" s="185"/>
      <c r="O290" s="185"/>
      <c r="P290" s="185"/>
      <c r="Q290" s="185"/>
      <c r="R290" s="188"/>
      <c r="T290" s="189"/>
      <c r="U290" s="185"/>
      <c r="V290" s="185"/>
      <c r="W290" s="185"/>
      <c r="X290" s="185"/>
      <c r="Y290" s="185"/>
      <c r="Z290" s="185"/>
      <c r="AA290" s="190"/>
      <c r="AT290" s="191" t="s">
        <v>172</v>
      </c>
      <c r="AU290" s="191" t="s">
        <v>86</v>
      </c>
      <c r="AV290" s="12" t="s">
        <v>86</v>
      </c>
      <c r="AW290" s="12" t="s">
        <v>31</v>
      </c>
      <c r="AX290" s="12" t="s">
        <v>74</v>
      </c>
      <c r="AY290" s="191" t="s">
        <v>164</v>
      </c>
    </row>
    <row r="291" spans="2:65" s="13" customFormat="1" ht="16.5" customHeight="1">
      <c r="B291" s="192"/>
      <c r="C291" s="193"/>
      <c r="D291" s="193"/>
      <c r="E291" s="194" t="s">
        <v>5</v>
      </c>
      <c r="F291" s="300" t="s">
        <v>178</v>
      </c>
      <c r="G291" s="301"/>
      <c r="H291" s="301"/>
      <c r="I291" s="301"/>
      <c r="J291" s="193"/>
      <c r="K291" s="195">
        <v>263.12</v>
      </c>
      <c r="L291" s="193"/>
      <c r="M291" s="193"/>
      <c r="N291" s="193"/>
      <c r="O291" s="193"/>
      <c r="P291" s="193"/>
      <c r="Q291" s="193"/>
      <c r="R291" s="196"/>
      <c r="T291" s="197"/>
      <c r="U291" s="193"/>
      <c r="V291" s="193"/>
      <c r="W291" s="193"/>
      <c r="X291" s="193"/>
      <c r="Y291" s="193"/>
      <c r="Z291" s="193"/>
      <c r="AA291" s="198"/>
      <c r="AT291" s="199" t="s">
        <v>172</v>
      </c>
      <c r="AU291" s="199" t="s">
        <v>86</v>
      </c>
      <c r="AV291" s="13" t="s">
        <v>179</v>
      </c>
      <c r="AW291" s="13" t="s">
        <v>31</v>
      </c>
      <c r="AX291" s="13" t="s">
        <v>74</v>
      </c>
      <c r="AY291" s="199" t="s">
        <v>164</v>
      </c>
    </row>
    <row r="292" spans="2:65" s="11" customFormat="1" ht="16.5" customHeight="1">
      <c r="B292" s="177"/>
      <c r="C292" s="178"/>
      <c r="D292" s="178"/>
      <c r="E292" s="179" t="s">
        <v>5</v>
      </c>
      <c r="F292" s="302" t="s">
        <v>182</v>
      </c>
      <c r="G292" s="303"/>
      <c r="H292" s="303"/>
      <c r="I292" s="303"/>
      <c r="J292" s="178"/>
      <c r="K292" s="179" t="s">
        <v>5</v>
      </c>
      <c r="L292" s="178"/>
      <c r="M292" s="178"/>
      <c r="N292" s="178"/>
      <c r="O292" s="178"/>
      <c r="P292" s="178"/>
      <c r="Q292" s="178"/>
      <c r="R292" s="180"/>
      <c r="T292" s="181"/>
      <c r="U292" s="178"/>
      <c r="V292" s="178"/>
      <c r="W292" s="178"/>
      <c r="X292" s="178"/>
      <c r="Y292" s="178"/>
      <c r="Z292" s="178"/>
      <c r="AA292" s="182"/>
      <c r="AT292" s="183" t="s">
        <v>172</v>
      </c>
      <c r="AU292" s="183" t="s">
        <v>86</v>
      </c>
      <c r="AV292" s="11" t="s">
        <v>81</v>
      </c>
      <c r="AW292" s="11" t="s">
        <v>31</v>
      </c>
      <c r="AX292" s="11" t="s">
        <v>74</v>
      </c>
      <c r="AY292" s="183" t="s">
        <v>164</v>
      </c>
    </row>
    <row r="293" spans="2:65" s="12" customFormat="1" ht="16.5" customHeight="1">
      <c r="B293" s="184"/>
      <c r="C293" s="185"/>
      <c r="D293" s="185"/>
      <c r="E293" s="186" t="s">
        <v>5</v>
      </c>
      <c r="F293" s="298" t="s">
        <v>800</v>
      </c>
      <c r="G293" s="299"/>
      <c r="H293" s="299"/>
      <c r="I293" s="299"/>
      <c r="J293" s="185"/>
      <c r="K293" s="187">
        <v>321.346</v>
      </c>
      <c r="L293" s="185"/>
      <c r="M293" s="185"/>
      <c r="N293" s="185"/>
      <c r="O293" s="185"/>
      <c r="P293" s="185"/>
      <c r="Q293" s="185"/>
      <c r="R293" s="188"/>
      <c r="T293" s="189"/>
      <c r="U293" s="185"/>
      <c r="V293" s="185"/>
      <c r="W293" s="185"/>
      <c r="X293" s="185"/>
      <c r="Y293" s="185"/>
      <c r="Z293" s="185"/>
      <c r="AA293" s="190"/>
      <c r="AT293" s="191" t="s">
        <v>172</v>
      </c>
      <c r="AU293" s="191" t="s">
        <v>86</v>
      </c>
      <c r="AV293" s="12" t="s">
        <v>86</v>
      </c>
      <c r="AW293" s="12" t="s">
        <v>31</v>
      </c>
      <c r="AX293" s="12" t="s">
        <v>74</v>
      </c>
      <c r="AY293" s="191" t="s">
        <v>164</v>
      </c>
    </row>
    <row r="294" spans="2:65" s="12" customFormat="1" ht="16.5" customHeight="1">
      <c r="B294" s="184"/>
      <c r="C294" s="185"/>
      <c r="D294" s="185"/>
      <c r="E294" s="186" t="s">
        <v>5</v>
      </c>
      <c r="F294" s="298" t="s">
        <v>805</v>
      </c>
      <c r="G294" s="299"/>
      <c r="H294" s="299"/>
      <c r="I294" s="299"/>
      <c r="J294" s="185"/>
      <c r="K294" s="187">
        <v>138.69999999999999</v>
      </c>
      <c r="L294" s="185"/>
      <c r="M294" s="185"/>
      <c r="N294" s="185"/>
      <c r="O294" s="185"/>
      <c r="P294" s="185"/>
      <c r="Q294" s="185"/>
      <c r="R294" s="188"/>
      <c r="T294" s="189"/>
      <c r="U294" s="185"/>
      <c r="V294" s="185"/>
      <c r="W294" s="185"/>
      <c r="X294" s="185"/>
      <c r="Y294" s="185"/>
      <c r="Z294" s="185"/>
      <c r="AA294" s="190"/>
      <c r="AT294" s="191" t="s">
        <v>172</v>
      </c>
      <c r="AU294" s="191" t="s">
        <v>86</v>
      </c>
      <c r="AV294" s="12" t="s">
        <v>86</v>
      </c>
      <c r="AW294" s="12" t="s">
        <v>31</v>
      </c>
      <c r="AX294" s="12" t="s">
        <v>74</v>
      </c>
      <c r="AY294" s="191" t="s">
        <v>164</v>
      </c>
    </row>
    <row r="295" spans="2:65" s="12" customFormat="1" ht="16.5" customHeight="1">
      <c r="B295" s="184"/>
      <c r="C295" s="185"/>
      <c r="D295" s="185"/>
      <c r="E295" s="186" t="s">
        <v>5</v>
      </c>
      <c r="F295" s="298" t="s">
        <v>806</v>
      </c>
      <c r="G295" s="299"/>
      <c r="H295" s="299"/>
      <c r="I295" s="299"/>
      <c r="J295" s="185"/>
      <c r="K295" s="187">
        <v>23.943999999999999</v>
      </c>
      <c r="L295" s="185"/>
      <c r="M295" s="185"/>
      <c r="N295" s="185"/>
      <c r="O295" s="185"/>
      <c r="P295" s="185"/>
      <c r="Q295" s="185"/>
      <c r="R295" s="188"/>
      <c r="T295" s="189"/>
      <c r="U295" s="185"/>
      <c r="V295" s="185"/>
      <c r="W295" s="185"/>
      <c r="X295" s="185"/>
      <c r="Y295" s="185"/>
      <c r="Z295" s="185"/>
      <c r="AA295" s="190"/>
      <c r="AT295" s="191" t="s">
        <v>172</v>
      </c>
      <c r="AU295" s="191" t="s">
        <v>86</v>
      </c>
      <c r="AV295" s="12" t="s">
        <v>86</v>
      </c>
      <c r="AW295" s="12" t="s">
        <v>31</v>
      </c>
      <c r="AX295" s="12" t="s">
        <v>74</v>
      </c>
      <c r="AY295" s="191" t="s">
        <v>164</v>
      </c>
    </row>
    <row r="296" spans="2:65" s="11" customFormat="1" ht="16.5" customHeight="1">
      <c r="B296" s="177"/>
      <c r="C296" s="178"/>
      <c r="D296" s="178"/>
      <c r="E296" s="179" t="s">
        <v>5</v>
      </c>
      <c r="F296" s="302" t="s">
        <v>245</v>
      </c>
      <c r="G296" s="303"/>
      <c r="H296" s="303"/>
      <c r="I296" s="303"/>
      <c r="J296" s="178"/>
      <c r="K296" s="179" t="s">
        <v>5</v>
      </c>
      <c r="L296" s="178"/>
      <c r="M296" s="178"/>
      <c r="N296" s="178"/>
      <c r="O296" s="178"/>
      <c r="P296" s="178"/>
      <c r="Q296" s="178"/>
      <c r="R296" s="180"/>
      <c r="T296" s="181"/>
      <c r="U296" s="178"/>
      <c r="V296" s="178"/>
      <c r="W296" s="178"/>
      <c r="X296" s="178"/>
      <c r="Y296" s="178"/>
      <c r="Z296" s="178"/>
      <c r="AA296" s="182"/>
      <c r="AT296" s="183" t="s">
        <v>172</v>
      </c>
      <c r="AU296" s="183" t="s">
        <v>86</v>
      </c>
      <c r="AV296" s="11" t="s">
        <v>81</v>
      </c>
      <c r="AW296" s="11" t="s">
        <v>31</v>
      </c>
      <c r="AX296" s="11" t="s">
        <v>74</v>
      </c>
      <c r="AY296" s="183" t="s">
        <v>164</v>
      </c>
    </row>
    <row r="297" spans="2:65" s="12" customFormat="1" ht="16.5" customHeight="1">
      <c r="B297" s="184"/>
      <c r="C297" s="185"/>
      <c r="D297" s="185"/>
      <c r="E297" s="186" t="s">
        <v>5</v>
      </c>
      <c r="F297" s="298" t="s">
        <v>807</v>
      </c>
      <c r="G297" s="299"/>
      <c r="H297" s="299"/>
      <c r="I297" s="299"/>
      <c r="J297" s="185"/>
      <c r="K297" s="187">
        <v>-75.599999999999994</v>
      </c>
      <c r="L297" s="185"/>
      <c r="M297" s="185"/>
      <c r="N297" s="185"/>
      <c r="O297" s="185"/>
      <c r="P297" s="185"/>
      <c r="Q297" s="185"/>
      <c r="R297" s="188"/>
      <c r="T297" s="189"/>
      <c r="U297" s="185"/>
      <c r="V297" s="185"/>
      <c r="W297" s="185"/>
      <c r="X297" s="185"/>
      <c r="Y297" s="185"/>
      <c r="Z297" s="185"/>
      <c r="AA297" s="190"/>
      <c r="AT297" s="191" t="s">
        <v>172</v>
      </c>
      <c r="AU297" s="191" t="s">
        <v>86</v>
      </c>
      <c r="AV297" s="12" t="s">
        <v>86</v>
      </c>
      <c r="AW297" s="12" t="s">
        <v>31</v>
      </c>
      <c r="AX297" s="12" t="s">
        <v>74</v>
      </c>
      <c r="AY297" s="191" t="s">
        <v>164</v>
      </c>
    </row>
    <row r="298" spans="2:65" s="12" customFormat="1" ht="16.5" customHeight="1">
      <c r="B298" s="184"/>
      <c r="C298" s="185"/>
      <c r="D298" s="185"/>
      <c r="E298" s="186" t="s">
        <v>5</v>
      </c>
      <c r="F298" s="298" t="s">
        <v>808</v>
      </c>
      <c r="G298" s="299"/>
      <c r="H298" s="299"/>
      <c r="I298" s="299"/>
      <c r="J298" s="185"/>
      <c r="K298" s="187">
        <v>-8.64</v>
      </c>
      <c r="L298" s="185"/>
      <c r="M298" s="185"/>
      <c r="N298" s="185"/>
      <c r="O298" s="185"/>
      <c r="P298" s="185"/>
      <c r="Q298" s="185"/>
      <c r="R298" s="188"/>
      <c r="T298" s="189"/>
      <c r="U298" s="185"/>
      <c r="V298" s="185"/>
      <c r="W298" s="185"/>
      <c r="X298" s="185"/>
      <c r="Y298" s="185"/>
      <c r="Z298" s="185"/>
      <c r="AA298" s="190"/>
      <c r="AT298" s="191" t="s">
        <v>172</v>
      </c>
      <c r="AU298" s="191" t="s">
        <v>86</v>
      </c>
      <c r="AV298" s="12" t="s">
        <v>86</v>
      </c>
      <c r="AW298" s="12" t="s">
        <v>31</v>
      </c>
      <c r="AX298" s="12" t="s">
        <v>74</v>
      </c>
      <c r="AY298" s="191" t="s">
        <v>164</v>
      </c>
    </row>
    <row r="299" spans="2:65" s="12" customFormat="1" ht="16.5" customHeight="1">
      <c r="B299" s="184"/>
      <c r="C299" s="185"/>
      <c r="D299" s="185"/>
      <c r="E299" s="186" t="s">
        <v>5</v>
      </c>
      <c r="F299" s="298" t="s">
        <v>261</v>
      </c>
      <c r="G299" s="299"/>
      <c r="H299" s="299"/>
      <c r="I299" s="299"/>
      <c r="J299" s="185"/>
      <c r="K299" s="187">
        <v>-21.177</v>
      </c>
      <c r="L299" s="185"/>
      <c r="M299" s="185"/>
      <c r="N299" s="185"/>
      <c r="O299" s="185"/>
      <c r="P299" s="185"/>
      <c r="Q299" s="185"/>
      <c r="R299" s="188"/>
      <c r="T299" s="189"/>
      <c r="U299" s="185"/>
      <c r="V299" s="185"/>
      <c r="W299" s="185"/>
      <c r="X299" s="185"/>
      <c r="Y299" s="185"/>
      <c r="Z299" s="185"/>
      <c r="AA299" s="190"/>
      <c r="AT299" s="191" t="s">
        <v>172</v>
      </c>
      <c r="AU299" s="191" t="s">
        <v>86</v>
      </c>
      <c r="AV299" s="12" t="s">
        <v>86</v>
      </c>
      <c r="AW299" s="12" t="s">
        <v>31</v>
      </c>
      <c r="AX299" s="12" t="s">
        <v>74</v>
      </c>
      <c r="AY299" s="191" t="s">
        <v>164</v>
      </c>
    </row>
    <row r="300" spans="2:65" s="13" customFormat="1" ht="16.5" customHeight="1">
      <c r="B300" s="192"/>
      <c r="C300" s="193"/>
      <c r="D300" s="193"/>
      <c r="E300" s="194" t="s">
        <v>5</v>
      </c>
      <c r="F300" s="300" t="s">
        <v>178</v>
      </c>
      <c r="G300" s="301"/>
      <c r="H300" s="301"/>
      <c r="I300" s="301"/>
      <c r="J300" s="193"/>
      <c r="K300" s="195">
        <v>378.57299999999998</v>
      </c>
      <c r="L300" s="193"/>
      <c r="M300" s="193"/>
      <c r="N300" s="193"/>
      <c r="O300" s="193"/>
      <c r="P300" s="193"/>
      <c r="Q300" s="193"/>
      <c r="R300" s="196"/>
      <c r="T300" s="197"/>
      <c r="U300" s="193"/>
      <c r="V300" s="193"/>
      <c r="W300" s="193"/>
      <c r="X300" s="193"/>
      <c r="Y300" s="193"/>
      <c r="Z300" s="193"/>
      <c r="AA300" s="198"/>
      <c r="AT300" s="199" t="s">
        <v>172</v>
      </c>
      <c r="AU300" s="199" t="s">
        <v>86</v>
      </c>
      <c r="AV300" s="13" t="s">
        <v>179</v>
      </c>
      <c r="AW300" s="13" t="s">
        <v>31</v>
      </c>
      <c r="AX300" s="13" t="s">
        <v>74</v>
      </c>
      <c r="AY300" s="199" t="s">
        <v>164</v>
      </c>
    </row>
    <row r="301" spans="2:65" s="14" customFormat="1" ht="16.5" customHeight="1">
      <c r="B301" s="200"/>
      <c r="C301" s="201"/>
      <c r="D301" s="201"/>
      <c r="E301" s="202" t="s">
        <v>5</v>
      </c>
      <c r="F301" s="304" t="s">
        <v>191</v>
      </c>
      <c r="G301" s="305"/>
      <c r="H301" s="305"/>
      <c r="I301" s="305"/>
      <c r="J301" s="201"/>
      <c r="K301" s="203">
        <v>928.53300000000002</v>
      </c>
      <c r="L301" s="201"/>
      <c r="M301" s="201"/>
      <c r="N301" s="201"/>
      <c r="O301" s="201"/>
      <c r="P301" s="201"/>
      <c r="Q301" s="201"/>
      <c r="R301" s="204"/>
      <c r="T301" s="205"/>
      <c r="U301" s="201"/>
      <c r="V301" s="201"/>
      <c r="W301" s="201"/>
      <c r="X301" s="201"/>
      <c r="Y301" s="201"/>
      <c r="Z301" s="201"/>
      <c r="AA301" s="206"/>
      <c r="AT301" s="207" t="s">
        <v>172</v>
      </c>
      <c r="AU301" s="207" t="s">
        <v>86</v>
      </c>
      <c r="AV301" s="14" t="s">
        <v>169</v>
      </c>
      <c r="AW301" s="14" t="s">
        <v>31</v>
      </c>
      <c r="AX301" s="14" t="s">
        <v>81</v>
      </c>
      <c r="AY301" s="207" t="s">
        <v>164</v>
      </c>
    </row>
    <row r="302" spans="2:65" s="1" customFormat="1" ht="38.25" customHeight="1">
      <c r="B302" s="141"/>
      <c r="C302" s="170" t="s">
        <v>390</v>
      </c>
      <c r="D302" s="170" t="s">
        <v>165</v>
      </c>
      <c r="E302" s="171" t="s">
        <v>809</v>
      </c>
      <c r="F302" s="289" t="s">
        <v>810</v>
      </c>
      <c r="G302" s="289"/>
      <c r="H302" s="289"/>
      <c r="I302" s="289"/>
      <c r="J302" s="172" t="s">
        <v>168</v>
      </c>
      <c r="K302" s="173">
        <v>154.76</v>
      </c>
      <c r="L302" s="290"/>
      <c r="M302" s="290"/>
      <c r="N302" s="291"/>
      <c r="O302" s="291"/>
      <c r="P302" s="291"/>
      <c r="Q302" s="291"/>
      <c r="R302" s="144"/>
      <c r="T302" s="174" t="s">
        <v>5</v>
      </c>
      <c r="U302" s="48" t="s">
        <v>41</v>
      </c>
      <c r="V302" s="40"/>
      <c r="W302" s="175">
        <f>V302*K302</f>
        <v>0</v>
      </c>
      <c r="X302" s="175">
        <v>0</v>
      </c>
      <c r="Y302" s="175">
        <f>X302*K302</f>
        <v>0</v>
      </c>
      <c r="Z302" s="175">
        <v>1.7520000000000001E-2</v>
      </c>
      <c r="AA302" s="176">
        <f>Z302*K302</f>
        <v>2.7113952000000001</v>
      </c>
      <c r="AR302" s="23" t="s">
        <v>169</v>
      </c>
      <c r="AT302" s="23" t="s">
        <v>165</v>
      </c>
      <c r="AU302" s="23" t="s">
        <v>86</v>
      </c>
      <c r="AY302" s="23" t="s">
        <v>164</v>
      </c>
      <c r="BE302" s="118">
        <f>IF(U302="základná",N302,0)</f>
        <v>0</v>
      </c>
      <c r="BF302" s="118">
        <f>IF(U302="znížená",N302,0)</f>
        <v>0</v>
      </c>
      <c r="BG302" s="118">
        <f>IF(U302="zákl. prenesená",N302,0)</f>
        <v>0</v>
      </c>
      <c r="BH302" s="118">
        <f>IF(U302="zníž. prenesená",N302,0)</f>
        <v>0</v>
      </c>
      <c r="BI302" s="118">
        <f>IF(U302="nulová",N302,0)</f>
        <v>0</v>
      </c>
      <c r="BJ302" s="23" t="s">
        <v>86</v>
      </c>
      <c r="BK302" s="118">
        <f>ROUND(L302*K302,2)</f>
        <v>0</v>
      </c>
      <c r="BL302" s="23" t="s">
        <v>169</v>
      </c>
      <c r="BM302" s="23" t="s">
        <v>811</v>
      </c>
    </row>
    <row r="303" spans="2:65" s="11" customFormat="1" ht="16.5" customHeight="1">
      <c r="B303" s="177"/>
      <c r="C303" s="178"/>
      <c r="D303" s="178"/>
      <c r="E303" s="179" t="s">
        <v>5</v>
      </c>
      <c r="F303" s="292" t="s">
        <v>171</v>
      </c>
      <c r="G303" s="293"/>
      <c r="H303" s="293"/>
      <c r="I303" s="293"/>
      <c r="J303" s="178"/>
      <c r="K303" s="179" t="s">
        <v>5</v>
      </c>
      <c r="L303" s="178"/>
      <c r="M303" s="178"/>
      <c r="N303" s="178"/>
      <c r="O303" s="178"/>
      <c r="P303" s="178"/>
      <c r="Q303" s="178"/>
      <c r="R303" s="180"/>
      <c r="T303" s="181"/>
      <c r="U303" s="178"/>
      <c r="V303" s="178"/>
      <c r="W303" s="178"/>
      <c r="X303" s="178"/>
      <c r="Y303" s="178"/>
      <c r="Z303" s="178"/>
      <c r="AA303" s="182"/>
      <c r="AT303" s="183" t="s">
        <v>172</v>
      </c>
      <c r="AU303" s="183" t="s">
        <v>86</v>
      </c>
      <c r="AV303" s="11" t="s">
        <v>81</v>
      </c>
      <c r="AW303" s="11" t="s">
        <v>31</v>
      </c>
      <c r="AX303" s="11" t="s">
        <v>74</v>
      </c>
      <c r="AY303" s="183" t="s">
        <v>164</v>
      </c>
    </row>
    <row r="304" spans="2:65" s="12" customFormat="1" ht="16.5" customHeight="1">
      <c r="B304" s="184"/>
      <c r="C304" s="185"/>
      <c r="D304" s="185"/>
      <c r="E304" s="186" t="s">
        <v>5</v>
      </c>
      <c r="F304" s="298" t="s">
        <v>812</v>
      </c>
      <c r="G304" s="299"/>
      <c r="H304" s="299"/>
      <c r="I304" s="299"/>
      <c r="J304" s="185"/>
      <c r="K304" s="187">
        <v>13.5</v>
      </c>
      <c r="L304" s="185"/>
      <c r="M304" s="185"/>
      <c r="N304" s="185"/>
      <c r="O304" s="185"/>
      <c r="P304" s="185"/>
      <c r="Q304" s="185"/>
      <c r="R304" s="188"/>
      <c r="T304" s="189"/>
      <c r="U304" s="185"/>
      <c r="V304" s="185"/>
      <c r="W304" s="185"/>
      <c r="X304" s="185"/>
      <c r="Y304" s="185"/>
      <c r="Z304" s="185"/>
      <c r="AA304" s="190"/>
      <c r="AT304" s="191" t="s">
        <v>172</v>
      </c>
      <c r="AU304" s="191" t="s">
        <v>86</v>
      </c>
      <c r="AV304" s="12" t="s">
        <v>86</v>
      </c>
      <c r="AW304" s="12" t="s">
        <v>31</v>
      </c>
      <c r="AX304" s="12" t="s">
        <v>74</v>
      </c>
      <c r="AY304" s="191" t="s">
        <v>164</v>
      </c>
    </row>
    <row r="305" spans="2:51" s="12" customFormat="1" ht="16.5" customHeight="1">
      <c r="B305" s="184"/>
      <c r="C305" s="185"/>
      <c r="D305" s="185"/>
      <c r="E305" s="186" t="s">
        <v>5</v>
      </c>
      <c r="F305" s="298" t="s">
        <v>813</v>
      </c>
      <c r="G305" s="299"/>
      <c r="H305" s="299"/>
      <c r="I305" s="299"/>
      <c r="J305" s="185"/>
      <c r="K305" s="187">
        <v>17.5</v>
      </c>
      <c r="L305" s="185"/>
      <c r="M305" s="185"/>
      <c r="N305" s="185"/>
      <c r="O305" s="185"/>
      <c r="P305" s="185"/>
      <c r="Q305" s="185"/>
      <c r="R305" s="188"/>
      <c r="T305" s="189"/>
      <c r="U305" s="185"/>
      <c r="V305" s="185"/>
      <c r="W305" s="185"/>
      <c r="X305" s="185"/>
      <c r="Y305" s="185"/>
      <c r="Z305" s="185"/>
      <c r="AA305" s="190"/>
      <c r="AT305" s="191" t="s">
        <v>172</v>
      </c>
      <c r="AU305" s="191" t="s">
        <v>86</v>
      </c>
      <c r="AV305" s="12" t="s">
        <v>86</v>
      </c>
      <c r="AW305" s="12" t="s">
        <v>31</v>
      </c>
      <c r="AX305" s="12" t="s">
        <v>74</v>
      </c>
      <c r="AY305" s="191" t="s">
        <v>164</v>
      </c>
    </row>
    <row r="306" spans="2:51" s="12" customFormat="1" ht="16.5" customHeight="1">
      <c r="B306" s="184"/>
      <c r="C306" s="185"/>
      <c r="D306" s="185"/>
      <c r="E306" s="186" t="s">
        <v>5</v>
      </c>
      <c r="F306" s="298" t="s">
        <v>814</v>
      </c>
      <c r="G306" s="299"/>
      <c r="H306" s="299"/>
      <c r="I306" s="299"/>
      <c r="J306" s="185"/>
      <c r="K306" s="187">
        <v>2</v>
      </c>
      <c r="L306" s="185"/>
      <c r="M306" s="185"/>
      <c r="N306" s="185"/>
      <c r="O306" s="185"/>
      <c r="P306" s="185"/>
      <c r="Q306" s="185"/>
      <c r="R306" s="188"/>
      <c r="T306" s="189"/>
      <c r="U306" s="185"/>
      <c r="V306" s="185"/>
      <c r="W306" s="185"/>
      <c r="X306" s="185"/>
      <c r="Y306" s="185"/>
      <c r="Z306" s="185"/>
      <c r="AA306" s="190"/>
      <c r="AT306" s="191" t="s">
        <v>172</v>
      </c>
      <c r="AU306" s="191" t="s">
        <v>86</v>
      </c>
      <c r="AV306" s="12" t="s">
        <v>86</v>
      </c>
      <c r="AW306" s="12" t="s">
        <v>31</v>
      </c>
      <c r="AX306" s="12" t="s">
        <v>74</v>
      </c>
      <c r="AY306" s="191" t="s">
        <v>164</v>
      </c>
    </row>
    <row r="307" spans="2:51" s="12" customFormat="1" ht="16.5" customHeight="1">
      <c r="B307" s="184"/>
      <c r="C307" s="185"/>
      <c r="D307" s="185"/>
      <c r="E307" s="186" t="s">
        <v>5</v>
      </c>
      <c r="F307" s="298" t="s">
        <v>296</v>
      </c>
      <c r="G307" s="299"/>
      <c r="H307" s="299"/>
      <c r="I307" s="299"/>
      <c r="J307" s="185"/>
      <c r="K307" s="187">
        <v>4.75</v>
      </c>
      <c r="L307" s="185"/>
      <c r="M307" s="185"/>
      <c r="N307" s="185"/>
      <c r="O307" s="185"/>
      <c r="P307" s="185"/>
      <c r="Q307" s="185"/>
      <c r="R307" s="188"/>
      <c r="T307" s="189"/>
      <c r="U307" s="185"/>
      <c r="V307" s="185"/>
      <c r="W307" s="185"/>
      <c r="X307" s="185"/>
      <c r="Y307" s="185"/>
      <c r="Z307" s="185"/>
      <c r="AA307" s="190"/>
      <c r="AT307" s="191" t="s">
        <v>172</v>
      </c>
      <c r="AU307" s="191" t="s">
        <v>86</v>
      </c>
      <c r="AV307" s="12" t="s">
        <v>86</v>
      </c>
      <c r="AW307" s="12" t="s">
        <v>31</v>
      </c>
      <c r="AX307" s="12" t="s">
        <v>74</v>
      </c>
      <c r="AY307" s="191" t="s">
        <v>164</v>
      </c>
    </row>
    <row r="308" spans="2:51" s="12" customFormat="1" ht="16.5" customHeight="1">
      <c r="B308" s="184"/>
      <c r="C308" s="185"/>
      <c r="D308" s="185"/>
      <c r="E308" s="186" t="s">
        <v>5</v>
      </c>
      <c r="F308" s="298" t="s">
        <v>297</v>
      </c>
      <c r="G308" s="299"/>
      <c r="H308" s="299"/>
      <c r="I308" s="299"/>
      <c r="J308" s="185"/>
      <c r="K308" s="187">
        <v>1.1000000000000001</v>
      </c>
      <c r="L308" s="185"/>
      <c r="M308" s="185"/>
      <c r="N308" s="185"/>
      <c r="O308" s="185"/>
      <c r="P308" s="185"/>
      <c r="Q308" s="185"/>
      <c r="R308" s="188"/>
      <c r="T308" s="189"/>
      <c r="U308" s="185"/>
      <c r="V308" s="185"/>
      <c r="W308" s="185"/>
      <c r="X308" s="185"/>
      <c r="Y308" s="185"/>
      <c r="Z308" s="185"/>
      <c r="AA308" s="190"/>
      <c r="AT308" s="191" t="s">
        <v>172</v>
      </c>
      <c r="AU308" s="191" t="s">
        <v>86</v>
      </c>
      <c r="AV308" s="12" t="s">
        <v>86</v>
      </c>
      <c r="AW308" s="12" t="s">
        <v>31</v>
      </c>
      <c r="AX308" s="12" t="s">
        <v>74</v>
      </c>
      <c r="AY308" s="191" t="s">
        <v>164</v>
      </c>
    </row>
    <row r="309" spans="2:51" s="12" customFormat="1" ht="16.5" customHeight="1">
      <c r="B309" s="184"/>
      <c r="C309" s="185"/>
      <c r="D309" s="185"/>
      <c r="E309" s="186" t="s">
        <v>5</v>
      </c>
      <c r="F309" s="298" t="s">
        <v>298</v>
      </c>
      <c r="G309" s="299"/>
      <c r="H309" s="299"/>
      <c r="I309" s="299"/>
      <c r="J309" s="185"/>
      <c r="K309" s="187">
        <v>2.375</v>
      </c>
      <c r="L309" s="185"/>
      <c r="M309" s="185"/>
      <c r="N309" s="185"/>
      <c r="O309" s="185"/>
      <c r="P309" s="185"/>
      <c r="Q309" s="185"/>
      <c r="R309" s="188"/>
      <c r="T309" s="189"/>
      <c r="U309" s="185"/>
      <c r="V309" s="185"/>
      <c r="W309" s="185"/>
      <c r="X309" s="185"/>
      <c r="Y309" s="185"/>
      <c r="Z309" s="185"/>
      <c r="AA309" s="190"/>
      <c r="AT309" s="191" t="s">
        <v>172</v>
      </c>
      <c r="AU309" s="191" t="s">
        <v>86</v>
      </c>
      <c r="AV309" s="12" t="s">
        <v>86</v>
      </c>
      <c r="AW309" s="12" t="s">
        <v>31</v>
      </c>
      <c r="AX309" s="12" t="s">
        <v>74</v>
      </c>
      <c r="AY309" s="191" t="s">
        <v>164</v>
      </c>
    </row>
    <row r="310" spans="2:51" s="13" customFormat="1" ht="16.5" customHeight="1">
      <c r="B310" s="192"/>
      <c r="C310" s="193"/>
      <c r="D310" s="193"/>
      <c r="E310" s="194" t="s">
        <v>5</v>
      </c>
      <c r="F310" s="300" t="s">
        <v>178</v>
      </c>
      <c r="G310" s="301"/>
      <c r="H310" s="301"/>
      <c r="I310" s="301"/>
      <c r="J310" s="193"/>
      <c r="K310" s="195">
        <v>41.225000000000001</v>
      </c>
      <c r="L310" s="193"/>
      <c r="M310" s="193"/>
      <c r="N310" s="193"/>
      <c r="O310" s="193"/>
      <c r="P310" s="193"/>
      <c r="Q310" s="193"/>
      <c r="R310" s="196"/>
      <c r="T310" s="197"/>
      <c r="U310" s="193"/>
      <c r="V310" s="193"/>
      <c r="W310" s="193"/>
      <c r="X310" s="193"/>
      <c r="Y310" s="193"/>
      <c r="Z310" s="193"/>
      <c r="AA310" s="198"/>
      <c r="AT310" s="199" t="s">
        <v>172</v>
      </c>
      <c r="AU310" s="199" t="s">
        <v>86</v>
      </c>
      <c r="AV310" s="13" t="s">
        <v>179</v>
      </c>
      <c r="AW310" s="13" t="s">
        <v>31</v>
      </c>
      <c r="AX310" s="13" t="s">
        <v>74</v>
      </c>
      <c r="AY310" s="199" t="s">
        <v>164</v>
      </c>
    </row>
    <row r="311" spans="2:51" s="11" customFormat="1" ht="16.5" customHeight="1">
      <c r="B311" s="177"/>
      <c r="C311" s="178"/>
      <c r="D311" s="178"/>
      <c r="E311" s="179" t="s">
        <v>5</v>
      </c>
      <c r="F311" s="302" t="s">
        <v>251</v>
      </c>
      <c r="G311" s="303"/>
      <c r="H311" s="303"/>
      <c r="I311" s="303"/>
      <c r="J311" s="178"/>
      <c r="K311" s="179" t="s">
        <v>5</v>
      </c>
      <c r="L311" s="178"/>
      <c r="M311" s="178"/>
      <c r="N311" s="178"/>
      <c r="O311" s="178"/>
      <c r="P311" s="178"/>
      <c r="Q311" s="178"/>
      <c r="R311" s="180"/>
      <c r="T311" s="181"/>
      <c r="U311" s="178"/>
      <c r="V311" s="178"/>
      <c r="W311" s="178"/>
      <c r="X311" s="178"/>
      <c r="Y311" s="178"/>
      <c r="Z311" s="178"/>
      <c r="AA311" s="182"/>
      <c r="AT311" s="183" t="s">
        <v>172</v>
      </c>
      <c r="AU311" s="183" t="s">
        <v>86</v>
      </c>
      <c r="AV311" s="11" t="s">
        <v>81</v>
      </c>
      <c r="AW311" s="11" t="s">
        <v>31</v>
      </c>
      <c r="AX311" s="11" t="s">
        <v>74</v>
      </c>
      <c r="AY311" s="183" t="s">
        <v>164</v>
      </c>
    </row>
    <row r="312" spans="2:51" s="12" customFormat="1" ht="16.5" customHeight="1">
      <c r="B312" s="184"/>
      <c r="C312" s="185"/>
      <c r="D312" s="185"/>
      <c r="E312" s="186" t="s">
        <v>5</v>
      </c>
      <c r="F312" s="298" t="s">
        <v>815</v>
      </c>
      <c r="G312" s="299"/>
      <c r="H312" s="299"/>
      <c r="I312" s="299"/>
      <c r="J312" s="185"/>
      <c r="K312" s="187">
        <v>21.6</v>
      </c>
      <c r="L312" s="185"/>
      <c r="M312" s="185"/>
      <c r="N312" s="185"/>
      <c r="O312" s="185"/>
      <c r="P312" s="185"/>
      <c r="Q312" s="185"/>
      <c r="R312" s="188"/>
      <c r="T312" s="189"/>
      <c r="U312" s="185"/>
      <c r="V312" s="185"/>
      <c r="W312" s="185"/>
      <c r="X312" s="185"/>
      <c r="Y312" s="185"/>
      <c r="Z312" s="185"/>
      <c r="AA312" s="190"/>
      <c r="AT312" s="191" t="s">
        <v>172</v>
      </c>
      <c r="AU312" s="191" t="s">
        <v>86</v>
      </c>
      <c r="AV312" s="12" t="s">
        <v>86</v>
      </c>
      <c r="AW312" s="12" t="s">
        <v>31</v>
      </c>
      <c r="AX312" s="12" t="s">
        <v>74</v>
      </c>
      <c r="AY312" s="191" t="s">
        <v>164</v>
      </c>
    </row>
    <row r="313" spans="2:51" s="12" customFormat="1" ht="16.5" customHeight="1">
      <c r="B313" s="184"/>
      <c r="C313" s="185"/>
      <c r="D313" s="185"/>
      <c r="E313" s="186" t="s">
        <v>5</v>
      </c>
      <c r="F313" s="298" t="s">
        <v>816</v>
      </c>
      <c r="G313" s="299"/>
      <c r="H313" s="299"/>
      <c r="I313" s="299"/>
      <c r="J313" s="185"/>
      <c r="K313" s="187">
        <v>28</v>
      </c>
      <c r="L313" s="185"/>
      <c r="M313" s="185"/>
      <c r="N313" s="185"/>
      <c r="O313" s="185"/>
      <c r="P313" s="185"/>
      <c r="Q313" s="185"/>
      <c r="R313" s="188"/>
      <c r="T313" s="189"/>
      <c r="U313" s="185"/>
      <c r="V313" s="185"/>
      <c r="W313" s="185"/>
      <c r="X313" s="185"/>
      <c r="Y313" s="185"/>
      <c r="Z313" s="185"/>
      <c r="AA313" s="190"/>
      <c r="AT313" s="191" t="s">
        <v>172</v>
      </c>
      <c r="AU313" s="191" t="s">
        <v>86</v>
      </c>
      <c r="AV313" s="12" t="s">
        <v>86</v>
      </c>
      <c r="AW313" s="12" t="s">
        <v>31</v>
      </c>
      <c r="AX313" s="12" t="s">
        <v>74</v>
      </c>
      <c r="AY313" s="191" t="s">
        <v>164</v>
      </c>
    </row>
    <row r="314" spans="2:51" s="13" customFormat="1" ht="16.5" customHeight="1">
      <c r="B314" s="192"/>
      <c r="C314" s="193"/>
      <c r="D314" s="193"/>
      <c r="E314" s="194" t="s">
        <v>5</v>
      </c>
      <c r="F314" s="300" t="s">
        <v>178</v>
      </c>
      <c r="G314" s="301"/>
      <c r="H314" s="301"/>
      <c r="I314" s="301"/>
      <c r="J314" s="193"/>
      <c r="K314" s="195">
        <v>49.6</v>
      </c>
      <c r="L314" s="193"/>
      <c r="M314" s="193"/>
      <c r="N314" s="193"/>
      <c r="O314" s="193"/>
      <c r="P314" s="193"/>
      <c r="Q314" s="193"/>
      <c r="R314" s="196"/>
      <c r="T314" s="197"/>
      <c r="U314" s="193"/>
      <c r="V314" s="193"/>
      <c r="W314" s="193"/>
      <c r="X314" s="193"/>
      <c r="Y314" s="193"/>
      <c r="Z314" s="193"/>
      <c r="AA314" s="198"/>
      <c r="AT314" s="199" t="s">
        <v>172</v>
      </c>
      <c r="AU314" s="199" t="s">
        <v>86</v>
      </c>
      <c r="AV314" s="13" t="s">
        <v>179</v>
      </c>
      <c r="AW314" s="13" t="s">
        <v>31</v>
      </c>
      <c r="AX314" s="13" t="s">
        <v>74</v>
      </c>
      <c r="AY314" s="199" t="s">
        <v>164</v>
      </c>
    </row>
    <row r="315" spans="2:51" s="11" customFormat="1" ht="16.5" customHeight="1">
      <c r="B315" s="177"/>
      <c r="C315" s="178"/>
      <c r="D315" s="178"/>
      <c r="E315" s="179" t="s">
        <v>5</v>
      </c>
      <c r="F315" s="302" t="s">
        <v>182</v>
      </c>
      <c r="G315" s="303"/>
      <c r="H315" s="303"/>
      <c r="I315" s="303"/>
      <c r="J315" s="178"/>
      <c r="K315" s="179" t="s">
        <v>5</v>
      </c>
      <c r="L315" s="178"/>
      <c r="M315" s="178"/>
      <c r="N315" s="178"/>
      <c r="O315" s="178"/>
      <c r="P315" s="178"/>
      <c r="Q315" s="178"/>
      <c r="R315" s="180"/>
      <c r="T315" s="181"/>
      <c r="U315" s="178"/>
      <c r="V315" s="178"/>
      <c r="W315" s="178"/>
      <c r="X315" s="178"/>
      <c r="Y315" s="178"/>
      <c r="Z315" s="178"/>
      <c r="AA315" s="182"/>
      <c r="AT315" s="183" t="s">
        <v>172</v>
      </c>
      <c r="AU315" s="183" t="s">
        <v>86</v>
      </c>
      <c r="AV315" s="11" t="s">
        <v>81</v>
      </c>
      <c r="AW315" s="11" t="s">
        <v>31</v>
      </c>
      <c r="AX315" s="11" t="s">
        <v>74</v>
      </c>
      <c r="AY315" s="183" t="s">
        <v>164</v>
      </c>
    </row>
    <row r="316" spans="2:51" s="12" customFormat="1" ht="16.5" customHeight="1">
      <c r="B316" s="184"/>
      <c r="C316" s="185"/>
      <c r="D316" s="185"/>
      <c r="E316" s="186" t="s">
        <v>5</v>
      </c>
      <c r="F316" s="298" t="s">
        <v>815</v>
      </c>
      <c r="G316" s="299"/>
      <c r="H316" s="299"/>
      <c r="I316" s="299"/>
      <c r="J316" s="185"/>
      <c r="K316" s="187">
        <v>21.6</v>
      </c>
      <c r="L316" s="185"/>
      <c r="M316" s="185"/>
      <c r="N316" s="185"/>
      <c r="O316" s="185"/>
      <c r="P316" s="185"/>
      <c r="Q316" s="185"/>
      <c r="R316" s="188"/>
      <c r="T316" s="189"/>
      <c r="U316" s="185"/>
      <c r="V316" s="185"/>
      <c r="W316" s="185"/>
      <c r="X316" s="185"/>
      <c r="Y316" s="185"/>
      <c r="Z316" s="185"/>
      <c r="AA316" s="190"/>
      <c r="AT316" s="191" t="s">
        <v>172</v>
      </c>
      <c r="AU316" s="191" t="s">
        <v>86</v>
      </c>
      <c r="AV316" s="12" t="s">
        <v>86</v>
      </c>
      <c r="AW316" s="12" t="s">
        <v>31</v>
      </c>
      <c r="AX316" s="12" t="s">
        <v>74</v>
      </c>
      <c r="AY316" s="191" t="s">
        <v>164</v>
      </c>
    </row>
    <row r="317" spans="2:51" s="12" customFormat="1" ht="16.5" customHeight="1">
      <c r="B317" s="184"/>
      <c r="C317" s="185"/>
      <c r="D317" s="185"/>
      <c r="E317" s="186" t="s">
        <v>5</v>
      </c>
      <c r="F317" s="298" t="s">
        <v>816</v>
      </c>
      <c r="G317" s="299"/>
      <c r="H317" s="299"/>
      <c r="I317" s="299"/>
      <c r="J317" s="185"/>
      <c r="K317" s="187">
        <v>28</v>
      </c>
      <c r="L317" s="185"/>
      <c r="M317" s="185"/>
      <c r="N317" s="185"/>
      <c r="O317" s="185"/>
      <c r="P317" s="185"/>
      <c r="Q317" s="185"/>
      <c r="R317" s="188"/>
      <c r="T317" s="189"/>
      <c r="U317" s="185"/>
      <c r="V317" s="185"/>
      <c r="W317" s="185"/>
      <c r="X317" s="185"/>
      <c r="Y317" s="185"/>
      <c r="Z317" s="185"/>
      <c r="AA317" s="190"/>
      <c r="AT317" s="191" t="s">
        <v>172</v>
      </c>
      <c r="AU317" s="191" t="s">
        <v>86</v>
      </c>
      <c r="AV317" s="12" t="s">
        <v>86</v>
      </c>
      <c r="AW317" s="12" t="s">
        <v>31</v>
      </c>
      <c r="AX317" s="12" t="s">
        <v>74</v>
      </c>
      <c r="AY317" s="191" t="s">
        <v>164</v>
      </c>
    </row>
    <row r="318" spans="2:51" s="12" customFormat="1" ht="16.5" customHeight="1">
      <c r="B318" s="184"/>
      <c r="C318" s="185"/>
      <c r="D318" s="185"/>
      <c r="E318" s="186" t="s">
        <v>5</v>
      </c>
      <c r="F318" s="298" t="s">
        <v>817</v>
      </c>
      <c r="G318" s="299"/>
      <c r="H318" s="299"/>
      <c r="I318" s="299"/>
      <c r="J318" s="185"/>
      <c r="K318" s="187">
        <v>2.4</v>
      </c>
      <c r="L318" s="185"/>
      <c r="M318" s="185"/>
      <c r="N318" s="185"/>
      <c r="O318" s="185"/>
      <c r="P318" s="185"/>
      <c r="Q318" s="185"/>
      <c r="R318" s="188"/>
      <c r="T318" s="189"/>
      <c r="U318" s="185"/>
      <c r="V318" s="185"/>
      <c r="W318" s="185"/>
      <c r="X318" s="185"/>
      <c r="Y318" s="185"/>
      <c r="Z318" s="185"/>
      <c r="AA318" s="190"/>
      <c r="AT318" s="191" t="s">
        <v>172</v>
      </c>
      <c r="AU318" s="191" t="s">
        <v>86</v>
      </c>
      <c r="AV318" s="12" t="s">
        <v>86</v>
      </c>
      <c r="AW318" s="12" t="s">
        <v>31</v>
      </c>
      <c r="AX318" s="12" t="s">
        <v>74</v>
      </c>
      <c r="AY318" s="191" t="s">
        <v>164</v>
      </c>
    </row>
    <row r="319" spans="2:51" s="12" customFormat="1" ht="16.5" customHeight="1">
      <c r="B319" s="184"/>
      <c r="C319" s="185"/>
      <c r="D319" s="185"/>
      <c r="E319" s="186" t="s">
        <v>5</v>
      </c>
      <c r="F319" s="298" t="s">
        <v>818</v>
      </c>
      <c r="G319" s="299"/>
      <c r="H319" s="299"/>
      <c r="I319" s="299"/>
      <c r="J319" s="185"/>
      <c r="K319" s="187">
        <v>7.2</v>
      </c>
      <c r="L319" s="185"/>
      <c r="M319" s="185"/>
      <c r="N319" s="185"/>
      <c r="O319" s="185"/>
      <c r="P319" s="185"/>
      <c r="Q319" s="185"/>
      <c r="R319" s="188"/>
      <c r="T319" s="189"/>
      <c r="U319" s="185"/>
      <c r="V319" s="185"/>
      <c r="W319" s="185"/>
      <c r="X319" s="185"/>
      <c r="Y319" s="185"/>
      <c r="Z319" s="185"/>
      <c r="AA319" s="190"/>
      <c r="AT319" s="191" t="s">
        <v>172</v>
      </c>
      <c r="AU319" s="191" t="s">
        <v>86</v>
      </c>
      <c r="AV319" s="12" t="s">
        <v>86</v>
      </c>
      <c r="AW319" s="12" t="s">
        <v>31</v>
      </c>
      <c r="AX319" s="12" t="s">
        <v>74</v>
      </c>
      <c r="AY319" s="191" t="s">
        <v>164</v>
      </c>
    </row>
    <row r="320" spans="2:51" s="12" customFormat="1" ht="16.5" customHeight="1">
      <c r="B320" s="184"/>
      <c r="C320" s="185"/>
      <c r="D320" s="185"/>
      <c r="E320" s="186" t="s">
        <v>5</v>
      </c>
      <c r="F320" s="298" t="s">
        <v>309</v>
      </c>
      <c r="G320" s="299"/>
      <c r="H320" s="299"/>
      <c r="I320" s="299"/>
      <c r="J320" s="185"/>
      <c r="K320" s="187">
        <v>1.81</v>
      </c>
      <c r="L320" s="185"/>
      <c r="M320" s="185"/>
      <c r="N320" s="185"/>
      <c r="O320" s="185"/>
      <c r="P320" s="185"/>
      <c r="Q320" s="185"/>
      <c r="R320" s="188"/>
      <c r="T320" s="189"/>
      <c r="U320" s="185"/>
      <c r="V320" s="185"/>
      <c r="W320" s="185"/>
      <c r="X320" s="185"/>
      <c r="Y320" s="185"/>
      <c r="Z320" s="185"/>
      <c r="AA320" s="190"/>
      <c r="AT320" s="191" t="s">
        <v>172</v>
      </c>
      <c r="AU320" s="191" t="s">
        <v>86</v>
      </c>
      <c r="AV320" s="12" t="s">
        <v>86</v>
      </c>
      <c r="AW320" s="12" t="s">
        <v>31</v>
      </c>
      <c r="AX320" s="12" t="s">
        <v>74</v>
      </c>
      <c r="AY320" s="191" t="s">
        <v>164</v>
      </c>
    </row>
    <row r="321" spans="2:65" s="12" customFormat="1" ht="16.5" customHeight="1">
      <c r="B321" s="184"/>
      <c r="C321" s="185"/>
      <c r="D321" s="185"/>
      <c r="E321" s="186" t="s">
        <v>5</v>
      </c>
      <c r="F321" s="298" t="s">
        <v>310</v>
      </c>
      <c r="G321" s="299"/>
      <c r="H321" s="299"/>
      <c r="I321" s="299"/>
      <c r="J321" s="185"/>
      <c r="K321" s="187">
        <v>2.9249999999999998</v>
      </c>
      <c r="L321" s="185"/>
      <c r="M321" s="185"/>
      <c r="N321" s="185"/>
      <c r="O321" s="185"/>
      <c r="P321" s="185"/>
      <c r="Q321" s="185"/>
      <c r="R321" s="188"/>
      <c r="T321" s="189"/>
      <c r="U321" s="185"/>
      <c r="V321" s="185"/>
      <c r="W321" s="185"/>
      <c r="X321" s="185"/>
      <c r="Y321" s="185"/>
      <c r="Z321" s="185"/>
      <c r="AA321" s="190"/>
      <c r="AT321" s="191" t="s">
        <v>172</v>
      </c>
      <c r="AU321" s="191" t="s">
        <v>86</v>
      </c>
      <c r="AV321" s="12" t="s">
        <v>86</v>
      </c>
      <c r="AW321" s="12" t="s">
        <v>31</v>
      </c>
      <c r="AX321" s="12" t="s">
        <v>74</v>
      </c>
      <c r="AY321" s="191" t="s">
        <v>164</v>
      </c>
    </row>
    <row r="322" spans="2:65" s="13" customFormat="1" ht="16.5" customHeight="1">
      <c r="B322" s="192"/>
      <c r="C322" s="193"/>
      <c r="D322" s="193"/>
      <c r="E322" s="194" t="s">
        <v>5</v>
      </c>
      <c r="F322" s="300" t="s">
        <v>178</v>
      </c>
      <c r="G322" s="301"/>
      <c r="H322" s="301"/>
      <c r="I322" s="301"/>
      <c r="J322" s="193"/>
      <c r="K322" s="195">
        <v>63.935000000000002</v>
      </c>
      <c r="L322" s="193"/>
      <c r="M322" s="193"/>
      <c r="N322" s="193"/>
      <c r="O322" s="193"/>
      <c r="P322" s="193"/>
      <c r="Q322" s="193"/>
      <c r="R322" s="196"/>
      <c r="T322" s="197"/>
      <c r="U322" s="193"/>
      <c r="V322" s="193"/>
      <c r="W322" s="193"/>
      <c r="X322" s="193"/>
      <c r="Y322" s="193"/>
      <c r="Z322" s="193"/>
      <c r="AA322" s="198"/>
      <c r="AT322" s="199" t="s">
        <v>172</v>
      </c>
      <c r="AU322" s="199" t="s">
        <v>86</v>
      </c>
      <c r="AV322" s="13" t="s">
        <v>179</v>
      </c>
      <c r="AW322" s="13" t="s">
        <v>31</v>
      </c>
      <c r="AX322" s="13" t="s">
        <v>74</v>
      </c>
      <c r="AY322" s="199" t="s">
        <v>164</v>
      </c>
    </row>
    <row r="323" spans="2:65" s="14" customFormat="1" ht="16.5" customHeight="1">
      <c r="B323" s="200"/>
      <c r="C323" s="201"/>
      <c r="D323" s="201"/>
      <c r="E323" s="202" t="s">
        <v>5</v>
      </c>
      <c r="F323" s="304" t="s">
        <v>191</v>
      </c>
      <c r="G323" s="305"/>
      <c r="H323" s="305"/>
      <c r="I323" s="305"/>
      <c r="J323" s="201"/>
      <c r="K323" s="203">
        <v>154.76</v>
      </c>
      <c r="L323" s="201"/>
      <c r="M323" s="201"/>
      <c r="N323" s="201"/>
      <c r="O323" s="201"/>
      <c r="P323" s="201"/>
      <c r="Q323" s="201"/>
      <c r="R323" s="204"/>
      <c r="T323" s="205"/>
      <c r="U323" s="201"/>
      <c r="V323" s="201"/>
      <c r="W323" s="201"/>
      <c r="X323" s="201"/>
      <c r="Y323" s="201"/>
      <c r="Z323" s="201"/>
      <c r="AA323" s="206"/>
      <c r="AT323" s="207" t="s">
        <v>172</v>
      </c>
      <c r="AU323" s="207" t="s">
        <v>86</v>
      </c>
      <c r="AV323" s="14" t="s">
        <v>169</v>
      </c>
      <c r="AW323" s="14" t="s">
        <v>31</v>
      </c>
      <c r="AX323" s="14" t="s">
        <v>81</v>
      </c>
      <c r="AY323" s="207" t="s">
        <v>164</v>
      </c>
    </row>
    <row r="324" spans="2:65" s="1" customFormat="1" ht="38.25" customHeight="1">
      <c r="B324" s="141"/>
      <c r="C324" s="170" t="s">
        <v>417</v>
      </c>
      <c r="D324" s="170" t="s">
        <v>165</v>
      </c>
      <c r="E324" s="171" t="s">
        <v>568</v>
      </c>
      <c r="F324" s="289" t="s">
        <v>569</v>
      </c>
      <c r="G324" s="289"/>
      <c r="H324" s="289"/>
      <c r="I324" s="289"/>
      <c r="J324" s="172" t="s">
        <v>442</v>
      </c>
      <c r="K324" s="173">
        <v>48.954999999999998</v>
      </c>
      <c r="L324" s="290"/>
      <c r="M324" s="290"/>
      <c r="N324" s="291"/>
      <c r="O324" s="291"/>
      <c r="P324" s="291"/>
      <c r="Q324" s="291"/>
      <c r="R324" s="144"/>
      <c r="T324" s="174" t="s">
        <v>5</v>
      </c>
      <c r="U324" s="48" t="s">
        <v>41</v>
      </c>
      <c r="V324" s="40"/>
      <c r="W324" s="175">
        <f t="shared" ref="W324:W332" si="5">V324*K324</f>
        <v>0</v>
      </c>
      <c r="X324" s="175">
        <v>0</v>
      </c>
      <c r="Y324" s="175">
        <f t="shared" ref="Y324:Y332" si="6">X324*K324</f>
        <v>0</v>
      </c>
      <c r="Z324" s="175">
        <v>0</v>
      </c>
      <c r="AA324" s="176">
        <f t="shared" ref="AA324:AA332" si="7">Z324*K324</f>
        <v>0</v>
      </c>
      <c r="AR324" s="23" t="s">
        <v>169</v>
      </c>
      <c r="AT324" s="23" t="s">
        <v>165</v>
      </c>
      <c r="AU324" s="23" t="s">
        <v>86</v>
      </c>
      <c r="AY324" s="23" t="s">
        <v>164</v>
      </c>
      <c r="BE324" s="118">
        <f t="shared" ref="BE324:BE332" si="8">IF(U324="základná",N324,0)</f>
        <v>0</v>
      </c>
      <c r="BF324" s="118">
        <f t="shared" ref="BF324:BF332" si="9">IF(U324="znížená",N324,0)</f>
        <v>0</v>
      </c>
      <c r="BG324" s="118">
        <f t="shared" ref="BG324:BG332" si="10">IF(U324="zákl. prenesená",N324,0)</f>
        <v>0</v>
      </c>
      <c r="BH324" s="118">
        <f t="shared" ref="BH324:BH332" si="11">IF(U324="zníž. prenesená",N324,0)</f>
        <v>0</v>
      </c>
      <c r="BI324" s="118">
        <f t="shared" ref="BI324:BI332" si="12">IF(U324="nulová",N324,0)</f>
        <v>0</v>
      </c>
      <c r="BJ324" s="23" t="s">
        <v>86</v>
      </c>
      <c r="BK324" s="118">
        <f t="shared" ref="BK324:BK332" si="13">ROUND(L324*K324,2)</f>
        <v>0</v>
      </c>
      <c r="BL324" s="23" t="s">
        <v>169</v>
      </c>
      <c r="BM324" s="23" t="s">
        <v>819</v>
      </c>
    </row>
    <row r="325" spans="2:65" s="1" customFormat="1" ht="25.5" customHeight="1">
      <c r="B325" s="141"/>
      <c r="C325" s="170" t="s">
        <v>423</v>
      </c>
      <c r="D325" s="170" t="s">
        <v>165</v>
      </c>
      <c r="E325" s="171" t="s">
        <v>571</v>
      </c>
      <c r="F325" s="289" t="s">
        <v>572</v>
      </c>
      <c r="G325" s="289"/>
      <c r="H325" s="289"/>
      <c r="I325" s="289"/>
      <c r="J325" s="172" t="s">
        <v>442</v>
      </c>
      <c r="K325" s="173">
        <v>146.41499999999999</v>
      </c>
      <c r="L325" s="290"/>
      <c r="M325" s="290"/>
      <c r="N325" s="291"/>
      <c r="O325" s="291"/>
      <c r="P325" s="291"/>
      <c r="Q325" s="291"/>
      <c r="R325" s="144"/>
      <c r="T325" s="174" t="s">
        <v>5</v>
      </c>
      <c r="U325" s="48" t="s">
        <v>41</v>
      </c>
      <c r="V325" s="40"/>
      <c r="W325" s="175">
        <f t="shared" si="5"/>
        <v>0</v>
      </c>
      <c r="X325" s="175">
        <v>0</v>
      </c>
      <c r="Y325" s="175">
        <f t="shared" si="6"/>
        <v>0</v>
      </c>
      <c r="Z325" s="175">
        <v>0</v>
      </c>
      <c r="AA325" s="176">
        <f t="shared" si="7"/>
        <v>0</v>
      </c>
      <c r="AR325" s="23" t="s">
        <v>169</v>
      </c>
      <c r="AT325" s="23" t="s">
        <v>165</v>
      </c>
      <c r="AU325" s="23" t="s">
        <v>86</v>
      </c>
      <c r="AY325" s="23" t="s">
        <v>164</v>
      </c>
      <c r="BE325" s="118">
        <f t="shared" si="8"/>
        <v>0</v>
      </c>
      <c r="BF325" s="118">
        <f t="shared" si="9"/>
        <v>0</v>
      </c>
      <c r="BG325" s="118">
        <f t="shared" si="10"/>
        <v>0</v>
      </c>
      <c r="BH325" s="118">
        <f t="shared" si="11"/>
        <v>0</v>
      </c>
      <c r="BI325" s="118">
        <f t="shared" si="12"/>
        <v>0</v>
      </c>
      <c r="BJ325" s="23" t="s">
        <v>86</v>
      </c>
      <c r="BK325" s="118">
        <f t="shared" si="13"/>
        <v>0</v>
      </c>
      <c r="BL325" s="23" t="s">
        <v>169</v>
      </c>
      <c r="BM325" s="23" t="s">
        <v>820</v>
      </c>
    </row>
    <row r="326" spans="2:65" s="1" customFormat="1" ht="25.5" customHeight="1">
      <c r="B326" s="141"/>
      <c r="C326" s="170" t="s">
        <v>427</v>
      </c>
      <c r="D326" s="170" t="s">
        <v>165</v>
      </c>
      <c r="E326" s="171" t="s">
        <v>574</v>
      </c>
      <c r="F326" s="289" t="s">
        <v>575</v>
      </c>
      <c r="G326" s="289"/>
      <c r="H326" s="289"/>
      <c r="I326" s="289"/>
      <c r="J326" s="172" t="s">
        <v>442</v>
      </c>
      <c r="K326" s="173">
        <v>48.954999999999998</v>
      </c>
      <c r="L326" s="290"/>
      <c r="M326" s="290"/>
      <c r="N326" s="291"/>
      <c r="O326" s="291"/>
      <c r="P326" s="291"/>
      <c r="Q326" s="291"/>
      <c r="R326" s="144"/>
      <c r="T326" s="174" t="s">
        <v>5</v>
      </c>
      <c r="U326" s="48" t="s">
        <v>41</v>
      </c>
      <c r="V326" s="40"/>
      <c r="W326" s="175">
        <f t="shared" si="5"/>
        <v>0</v>
      </c>
      <c r="X326" s="175">
        <v>0</v>
      </c>
      <c r="Y326" s="175">
        <f t="shared" si="6"/>
        <v>0</v>
      </c>
      <c r="Z326" s="175">
        <v>0</v>
      </c>
      <c r="AA326" s="176">
        <f t="shared" si="7"/>
        <v>0</v>
      </c>
      <c r="AR326" s="23" t="s">
        <v>169</v>
      </c>
      <c r="AT326" s="23" t="s">
        <v>165</v>
      </c>
      <c r="AU326" s="23" t="s">
        <v>86</v>
      </c>
      <c r="AY326" s="23" t="s">
        <v>164</v>
      </c>
      <c r="BE326" s="118">
        <f t="shared" si="8"/>
        <v>0</v>
      </c>
      <c r="BF326" s="118">
        <f t="shared" si="9"/>
        <v>0</v>
      </c>
      <c r="BG326" s="118">
        <f t="shared" si="10"/>
        <v>0</v>
      </c>
      <c r="BH326" s="118">
        <f t="shared" si="11"/>
        <v>0</v>
      </c>
      <c r="BI326" s="118">
        <f t="shared" si="12"/>
        <v>0</v>
      </c>
      <c r="BJ326" s="23" t="s">
        <v>86</v>
      </c>
      <c r="BK326" s="118">
        <f t="shared" si="13"/>
        <v>0</v>
      </c>
      <c r="BL326" s="23" t="s">
        <v>169</v>
      </c>
      <c r="BM326" s="23" t="s">
        <v>821</v>
      </c>
    </row>
    <row r="327" spans="2:65" s="1" customFormat="1" ht="25.5" customHeight="1">
      <c r="B327" s="141"/>
      <c r="C327" s="170" t="s">
        <v>439</v>
      </c>
      <c r="D327" s="170" t="s">
        <v>165</v>
      </c>
      <c r="E327" s="171" t="s">
        <v>577</v>
      </c>
      <c r="F327" s="289" t="s">
        <v>578</v>
      </c>
      <c r="G327" s="289"/>
      <c r="H327" s="289"/>
      <c r="I327" s="289"/>
      <c r="J327" s="172" t="s">
        <v>442</v>
      </c>
      <c r="K327" s="173">
        <v>488.05</v>
      </c>
      <c r="L327" s="290"/>
      <c r="M327" s="290"/>
      <c r="N327" s="291"/>
      <c r="O327" s="291"/>
      <c r="P327" s="291"/>
      <c r="Q327" s="291"/>
      <c r="R327" s="144"/>
      <c r="T327" s="174" t="s">
        <v>5</v>
      </c>
      <c r="U327" s="48" t="s">
        <v>41</v>
      </c>
      <c r="V327" s="40"/>
      <c r="W327" s="175">
        <f t="shared" si="5"/>
        <v>0</v>
      </c>
      <c r="X327" s="175">
        <v>0</v>
      </c>
      <c r="Y327" s="175">
        <f t="shared" si="6"/>
        <v>0</v>
      </c>
      <c r="Z327" s="175">
        <v>0</v>
      </c>
      <c r="AA327" s="176">
        <f t="shared" si="7"/>
        <v>0</v>
      </c>
      <c r="AR327" s="23" t="s">
        <v>169</v>
      </c>
      <c r="AT327" s="23" t="s">
        <v>165</v>
      </c>
      <c r="AU327" s="23" t="s">
        <v>86</v>
      </c>
      <c r="AY327" s="23" t="s">
        <v>164</v>
      </c>
      <c r="BE327" s="118">
        <f t="shared" si="8"/>
        <v>0</v>
      </c>
      <c r="BF327" s="118">
        <f t="shared" si="9"/>
        <v>0</v>
      </c>
      <c r="BG327" s="118">
        <f t="shared" si="10"/>
        <v>0</v>
      </c>
      <c r="BH327" s="118">
        <f t="shared" si="11"/>
        <v>0</v>
      </c>
      <c r="BI327" s="118">
        <f t="shared" si="12"/>
        <v>0</v>
      </c>
      <c r="BJ327" s="23" t="s">
        <v>86</v>
      </c>
      <c r="BK327" s="118">
        <f t="shared" si="13"/>
        <v>0</v>
      </c>
      <c r="BL327" s="23" t="s">
        <v>169</v>
      </c>
      <c r="BM327" s="23" t="s">
        <v>822</v>
      </c>
    </row>
    <row r="328" spans="2:65" s="1" customFormat="1" ht="25.5" customHeight="1">
      <c r="B328" s="141"/>
      <c r="C328" s="170" t="s">
        <v>823</v>
      </c>
      <c r="D328" s="170" t="s">
        <v>165</v>
      </c>
      <c r="E328" s="171" t="s">
        <v>580</v>
      </c>
      <c r="F328" s="289" t="s">
        <v>581</v>
      </c>
      <c r="G328" s="289"/>
      <c r="H328" s="289"/>
      <c r="I328" s="289"/>
      <c r="J328" s="172" t="s">
        <v>442</v>
      </c>
      <c r="K328" s="173">
        <v>48.954999999999998</v>
      </c>
      <c r="L328" s="290"/>
      <c r="M328" s="290"/>
      <c r="N328" s="291"/>
      <c r="O328" s="291"/>
      <c r="P328" s="291"/>
      <c r="Q328" s="291"/>
      <c r="R328" s="144"/>
      <c r="T328" s="174" t="s">
        <v>5</v>
      </c>
      <c r="U328" s="48" t="s">
        <v>41</v>
      </c>
      <c r="V328" s="40"/>
      <c r="W328" s="175">
        <f t="shared" si="5"/>
        <v>0</v>
      </c>
      <c r="X328" s="175">
        <v>0</v>
      </c>
      <c r="Y328" s="175">
        <f t="shared" si="6"/>
        <v>0</v>
      </c>
      <c r="Z328" s="175">
        <v>0</v>
      </c>
      <c r="AA328" s="176">
        <f t="shared" si="7"/>
        <v>0</v>
      </c>
      <c r="AR328" s="23" t="s">
        <v>169</v>
      </c>
      <c r="AT328" s="23" t="s">
        <v>165</v>
      </c>
      <c r="AU328" s="23" t="s">
        <v>86</v>
      </c>
      <c r="AY328" s="23" t="s">
        <v>164</v>
      </c>
      <c r="BE328" s="118">
        <f t="shared" si="8"/>
        <v>0</v>
      </c>
      <c r="BF328" s="118">
        <f t="shared" si="9"/>
        <v>0</v>
      </c>
      <c r="BG328" s="118">
        <f t="shared" si="10"/>
        <v>0</v>
      </c>
      <c r="BH328" s="118">
        <f t="shared" si="11"/>
        <v>0</v>
      </c>
      <c r="BI328" s="118">
        <f t="shared" si="12"/>
        <v>0</v>
      </c>
      <c r="BJ328" s="23" t="s">
        <v>86</v>
      </c>
      <c r="BK328" s="118">
        <f t="shared" si="13"/>
        <v>0</v>
      </c>
      <c r="BL328" s="23" t="s">
        <v>169</v>
      </c>
      <c r="BM328" s="23" t="s">
        <v>824</v>
      </c>
    </row>
    <row r="329" spans="2:65" s="1" customFormat="1" ht="25.5" customHeight="1">
      <c r="B329" s="141"/>
      <c r="C329" s="170" t="s">
        <v>636</v>
      </c>
      <c r="D329" s="170" t="s">
        <v>165</v>
      </c>
      <c r="E329" s="171" t="s">
        <v>583</v>
      </c>
      <c r="F329" s="289" t="s">
        <v>584</v>
      </c>
      <c r="G329" s="289"/>
      <c r="H329" s="289"/>
      <c r="I329" s="289"/>
      <c r="J329" s="172" t="s">
        <v>442</v>
      </c>
      <c r="K329" s="173">
        <v>878.49</v>
      </c>
      <c r="L329" s="290"/>
      <c r="M329" s="290"/>
      <c r="N329" s="291"/>
      <c r="O329" s="291"/>
      <c r="P329" s="291"/>
      <c r="Q329" s="291"/>
      <c r="R329" s="144"/>
      <c r="T329" s="174" t="s">
        <v>5</v>
      </c>
      <c r="U329" s="48" t="s">
        <v>41</v>
      </c>
      <c r="V329" s="40"/>
      <c r="W329" s="175">
        <f t="shared" si="5"/>
        <v>0</v>
      </c>
      <c r="X329" s="175">
        <v>0</v>
      </c>
      <c r="Y329" s="175">
        <f t="shared" si="6"/>
        <v>0</v>
      </c>
      <c r="Z329" s="175">
        <v>0</v>
      </c>
      <c r="AA329" s="176">
        <f t="shared" si="7"/>
        <v>0</v>
      </c>
      <c r="AR329" s="23" t="s">
        <v>169</v>
      </c>
      <c r="AT329" s="23" t="s">
        <v>165</v>
      </c>
      <c r="AU329" s="23" t="s">
        <v>86</v>
      </c>
      <c r="AY329" s="23" t="s">
        <v>164</v>
      </c>
      <c r="BE329" s="118">
        <f t="shared" si="8"/>
        <v>0</v>
      </c>
      <c r="BF329" s="118">
        <f t="shared" si="9"/>
        <v>0</v>
      </c>
      <c r="BG329" s="118">
        <f t="shared" si="10"/>
        <v>0</v>
      </c>
      <c r="BH329" s="118">
        <f t="shared" si="11"/>
        <v>0</v>
      </c>
      <c r="BI329" s="118">
        <f t="shared" si="12"/>
        <v>0</v>
      </c>
      <c r="BJ329" s="23" t="s">
        <v>86</v>
      </c>
      <c r="BK329" s="118">
        <f t="shared" si="13"/>
        <v>0</v>
      </c>
      <c r="BL329" s="23" t="s">
        <v>169</v>
      </c>
      <c r="BM329" s="23" t="s">
        <v>825</v>
      </c>
    </row>
    <row r="330" spans="2:65" s="1" customFormat="1" ht="25.5" customHeight="1">
      <c r="B330" s="141"/>
      <c r="C330" s="170" t="s">
        <v>640</v>
      </c>
      <c r="D330" s="170" t="s">
        <v>165</v>
      </c>
      <c r="E330" s="171" t="s">
        <v>586</v>
      </c>
      <c r="F330" s="289" t="s">
        <v>587</v>
      </c>
      <c r="G330" s="289"/>
      <c r="H330" s="289"/>
      <c r="I330" s="289"/>
      <c r="J330" s="172" t="s">
        <v>442</v>
      </c>
      <c r="K330" s="173">
        <v>48.954999999999998</v>
      </c>
      <c r="L330" s="290"/>
      <c r="M330" s="290"/>
      <c r="N330" s="291"/>
      <c r="O330" s="291"/>
      <c r="P330" s="291"/>
      <c r="Q330" s="291"/>
      <c r="R330" s="144"/>
      <c r="T330" s="174" t="s">
        <v>5</v>
      </c>
      <c r="U330" s="48" t="s">
        <v>41</v>
      </c>
      <c r="V330" s="40"/>
      <c r="W330" s="175">
        <f t="shared" si="5"/>
        <v>0</v>
      </c>
      <c r="X330" s="175">
        <v>0</v>
      </c>
      <c r="Y330" s="175">
        <f t="shared" si="6"/>
        <v>0</v>
      </c>
      <c r="Z330" s="175">
        <v>0</v>
      </c>
      <c r="AA330" s="176">
        <f t="shared" si="7"/>
        <v>0</v>
      </c>
      <c r="AR330" s="23" t="s">
        <v>169</v>
      </c>
      <c r="AT330" s="23" t="s">
        <v>165</v>
      </c>
      <c r="AU330" s="23" t="s">
        <v>86</v>
      </c>
      <c r="AY330" s="23" t="s">
        <v>164</v>
      </c>
      <c r="BE330" s="118">
        <f t="shared" si="8"/>
        <v>0</v>
      </c>
      <c r="BF330" s="118">
        <f t="shared" si="9"/>
        <v>0</v>
      </c>
      <c r="BG330" s="118">
        <f t="shared" si="10"/>
        <v>0</v>
      </c>
      <c r="BH330" s="118">
        <f t="shared" si="11"/>
        <v>0</v>
      </c>
      <c r="BI330" s="118">
        <f t="shared" si="12"/>
        <v>0</v>
      </c>
      <c r="BJ330" s="23" t="s">
        <v>86</v>
      </c>
      <c r="BK330" s="118">
        <f t="shared" si="13"/>
        <v>0</v>
      </c>
      <c r="BL330" s="23" t="s">
        <v>169</v>
      </c>
      <c r="BM330" s="23" t="s">
        <v>826</v>
      </c>
    </row>
    <row r="331" spans="2:65" s="1" customFormat="1" ht="16.5" customHeight="1">
      <c r="B331" s="141"/>
      <c r="C331" s="170" t="s">
        <v>459</v>
      </c>
      <c r="D331" s="170" t="s">
        <v>165</v>
      </c>
      <c r="E331" s="171" t="s">
        <v>589</v>
      </c>
      <c r="F331" s="289" t="s">
        <v>590</v>
      </c>
      <c r="G331" s="289"/>
      <c r="H331" s="289"/>
      <c r="I331" s="289"/>
      <c r="J331" s="172" t="s">
        <v>566</v>
      </c>
      <c r="K331" s="173">
        <v>7</v>
      </c>
      <c r="L331" s="290"/>
      <c r="M331" s="290"/>
      <c r="N331" s="291"/>
      <c r="O331" s="291"/>
      <c r="P331" s="291"/>
      <c r="Q331" s="291"/>
      <c r="R331" s="144"/>
      <c r="T331" s="174" t="s">
        <v>5</v>
      </c>
      <c r="U331" s="48" t="s">
        <v>41</v>
      </c>
      <c r="V331" s="40"/>
      <c r="W331" s="175">
        <f t="shared" si="5"/>
        <v>0</v>
      </c>
      <c r="X331" s="175">
        <v>0</v>
      </c>
      <c r="Y331" s="175">
        <f t="shared" si="6"/>
        <v>0</v>
      </c>
      <c r="Z331" s="175">
        <v>0</v>
      </c>
      <c r="AA331" s="176">
        <f t="shared" si="7"/>
        <v>0</v>
      </c>
      <c r="AR331" s="23" t="s">
        <v>169</v>
      </c>
      <c r="AT331" s="23" t="s">
        <v>165</v>
      </c>
      <c r="AU331" s="23" t="s">
        <v>86</v>
      </c>
      <c r="AY331" s="23" t="s">
        <v>164</v>
      </c>
      <c r="BE331" s="118">
        <f t="shared" si="8"/>
        <v>0</v>
      </c>
      <c r="BF331" s="118">
        <f t="shared" si="9"/>
        <v>0</v>
      </c>
      <c r="BG331" s="118">
        <f t="shared" si="10"/>
        <v>0</v>
      </c>
      <c r="BH331" s="118">
        <f t="shared" si="11"/>
        <v>0</v>
      </c>
      <c r="BI331" s="118">
        <f t="shared" si="12"/>
        <v>0</v>
      </c>
      <c r="BJ331" s="23" t="s">
        <v>86</v>
      </c>
      <c r="BK331" s="118">
        <f t="shared" si="13"/>
        <v>0</v>
      </c>
      <c r="BL331" s="23" t="s">
        <v>169</v>
      </c>
      <c r="BM331" s="23" t="s">
        <v>827</v>
      </c>
    </row>
    <row r="332" spans="2:65" s="1" customFormat="1" ht="16.5" customHeight="1">
      <c r="B332" s="141"/>
      <c r="C332" s="170" t="s">
        <v>828</v>
      </c>
      <c r="D332" s="170" t="s">
        <v>165</v>
      </c>
      <c r="E332" s="171" t="s">
        <v>592</v>
      </c>
      <c r="F332" s="289" t="s">
        <v>593</v>
      </c>
      <c r="G332" s="289"/>
      <c r="H332" s="289"/>
      <c r="I332" s="289"/>
      <c r="J332" s="172" t="s">
        <v>442</v>
      </c>
      <c r="K332" s="173">
        <v>48.954999999999998</v>
      </c>
      <c r="L332" s="290"/>
      <c r="M332" s="290"/>
      <c r="N332" s="291"/>
      <c r="O332" s="291"/>
      <c r="P332" s="291"/>
      <c r="Q332" s="291"/>
      <c r="R332" s="144"/>
      <c r="T332" s="174" t="s">
        <v>5</v>
      </c>
      <c r="U332" s="48" t="s">
        <v>41</v>
      </c>
      <c r="V332" s="40"/>
      <c r="W332" s="175">
        <f t="shared" si="5"/>
        <v>0</v>
      </c>
      <c r="X332" s="175">
        <v>0</v>
      </c>
      <c r="Y332" s="175">
        <f t="shared" si="6"/>
        <v>0</v>
      </c>
      <c r="Z332" s="175">
        <v>0</v>
      </c>
      <c r="AA332" s="176">
        <f t="shared" si="7"/>
        <v>0</v>
      </c>
      <c r="AR332" s="23" t="s">
        <v>169</v>
      </c>
      <c r="AT332" s="23" t="s">
        <v>165</v>
      </c>
      <c r="AU332" s="23" t="s">
        <v>86</v>
      </c>
      <c r="AY332" s="23" t="s">
        <v>164</v>
      </c>
      <c r="BE332" s="118">
        <f t="shared" si="8"/>
        <v>0</v>
      </c>
      <c r="BF332" s="118">
        <f t="shared" si="9"/>
        <v>0</v>
      </c>
      <c r="BG332" s="118">
        <f t="shared" si="10"/>
        <v>0</v>
      </c>
      <c r="BH332" s="118">
        <f t="shared" si="11"/>
        <v>0</v>
      </c>
      <c r="BI332" s="118">
        <f t="shared" si="12"/>
        <v>0</v>
      </c>
      <c r="BJ332" s="23" t="s">
        <v>86</v>
      </c>
      <c r="BK332" s="118">
        <f t="shared" si="13"/>
        <v>0</v>
      </c>
      <c r="BL332" s="23" t="s">
        <v>169</v>
      </c>
      <c r="BM332" s="23" t="s">
        <v>829</v>
      </c>
    </row>
    <row r="333" spans="2:65" s="10" customFormat="1" ht="29.85" customHeight="1">
      <c r="B333" s="159"/>
      <c r="C333" s="160"/>
      <c r="D333" s="169" t="s">
        <v>139</v>
      </c>
      <c r="E333" s="169"/>
      <c r="F333" s="169"/>
      <c r="G333" s="169"/>
      <c r="H333" s="169"/>
      <c r="I333" s="169"/>
      <c r="J333" s="169"/>
      <c r="K333" s="169"/>
      <c r="L333" s="169"/>
      <c r="M333" s="169"/>
      <c r="N333" s="316"/>
      <c r="O333" s="317"/>
      <c r="P333" s="317"/>
      <c r="Q333" s="317"/>
      <c r="R333" s="162"/>
      <c r="T333" s="163"/>
      <c r="U333" s="160"/>
      <c r="V333" s="160"/>
      <c r="W333" s="164">
        <f>W334</f>
        <v>0</v>
      </c>
      <c r="X333" s="160"/>
      <c r="Y333" s="164">
        <f>Y334</f>
        <v>0</v>
      </c>
      <c r="Z333" s="160"/>
      <c r="AA333" s="165">
        <f>AA334</f>
        <v>0</v>
      </c>
      <c r="AR333" s="166" t="s">
        <v>81</v>
      </c>
      <c r="AT333" s="167" t="s">
        <v>73</v>
      </c>
      <c r="AU333" s="167" t="s">
        <v>81</v>
      </c>
      <c r="AY333" s="166" t="s">
        <v>164</v>
      </c>
      <c r="BK333" s="168">
        <f>BK334</f>
        <v>0</v>
      </c>
    </row>
    <row r="334" spans="2:65" s="1" customFormat="1" ht="38.25" customHeight="1">
      <c r="B334" s="141"/>
      <c r="C334" s="170" t="s">
        <v>830</v>
      </c>
      <c r="D334" s="170" t="s">
        <v>165</v>
      </c>
      <c r="E334" s="171" t="s">
        <v>440</v>
      </c>
      <c r="F334" s="289" t="s">
        <v>441</v>
      </c>
      <c r="G334" s="289"/>
      <c r="H334" s="289"/>
      <c r="I334" s="289"/>
      <c r="J334" s="172" t="s">
        <v>442</v>
      </c>
      <c r="K334" s="173">
        <v>40.481000000000002</v>
      </c>
      <c r="L334" s="290"/>
      <c r="M334" s="290"/>
      <c r="N334" s="291"/>
      <c r="O334" s="291"/>
      <c r="P334" s="291"/>
      <c r="Q334" s="291"/>
      <c r="R334" s="144"/>
      <c r="T334" s="174" t="s">
        <v>5</v>
      </c>
      <c r="U334" s="48" t="s">
        <v>41</v>
      </c>
      <c r="V334" s="40"/>
      <c r="W334" s="175">
        <f>V334*K334</f>
        <v>0</v>
      </c>
      <c r="X334" s="175">
        <v>0</v>
      </c>
      <c r="Y334" s="175">
        <f>X334*K334</f>
        <v>0</v>
      </c>
      <c r="Z334" s="175">
        <v>0</v>
      </c>
      <c r="AA334" s="176">
        <f>Z334*K334</f>
        <v>0</v>
      </c>
      <c r="AR334" s="23" t="s">
        <v>169</v>
      </c>
      <c r="AT334" s="23" t="s">
        <v>165</v>
      </c>
      <c r="AU334" s="23" t="s">
        <v>86</v>
      </c>
      <c r="AY334" s="23" t="s">
        <v>164</v>
      </c>
      <c r="BE334" s="118">
        <f>IF(U334="základná",N334,0)</f>
        <v>0</v>
      </c>
      <c r="BF334" s="118">
        <f>IF(U334="znížená",N334,0)</f>
        <v>0</v>
      </c>
      <c r="BG334" s="118">
        <f>IF(U334="zákl. prenesená",N334,0)</f>
        <v>0</v>
      </c>
      <c r="BH334" s="118">
        <f>IF(U334="zníž. prenesená",N334,0)</f>
        <v>0</v>
      </c>
      <c r="BI334" s="118">
        <f>IF(U334="nulová",N334,0)</f>
        <v>0</v>
      </c>
      <c r="BJ334" s="23" t="s">
        <v>86</v>
      </c>
      <c r="BK334" s="118">
        <f>ROUND(L334*K334,2)</f>
        <v>0</v>
      </c>
      <c r="BL334" s="23" t="s">
        <v>169</v>
      </c>
      <c r="BM334" s="23" t="s">
        <v>831</v>
      </c>
    </row>
    <row r="335" spans="2:65" s="10" customFormat="1" ht="37.35" customHeight="1">
      <c r="B335" s="159"/>
      <c r="C335" s="160"/>
      <c r="D335" s="161" t="s">
        <v>538</v>
      </c>
      <c r="E335" s="161"/>
      <c r="F335" s="161"/>
      <c r="G335" s="161"/>
      <c r="H335" s="161"/>
      <c r="I335" s="161"/>
      <c r="J335" s="161"/>
      <c r="K335" s="161"/>
      <c r="L335" s="161"/>
      <c r="M335" s="161"/>
      <c r="N335" s="318"/>
      <c r="O335" s="319"/>
      <c r="P335" s="319"/>
      <c r="Q335" s="319"/>
      <c r="R335" s="162"/>
      <c r="T335" s="163"/>
      <c r="U335" s="160"/>
      <c r="V335" s="160"/>
      <c r="W335" s="164">
        <f>W336+W347+W356+W416+W428+W496+W517+W533+W563+W574+W587</f>
        <v>0</v>
      </c>
      <c r="X335" s="160"/>
      <c r="Y335" s="164">
        <f>Y336+Y347+Y356+Y416+Y428+Y496+Y517+Y533+Y563+Y574+Y587</f>
        <v>26.084218072000002</v>
      </c>
      <c r="Z335" s="160"/>
      <c r="AA335" s="165">
        <f>AA336+AA347+AA356+AA416+AA428+AA496+AA517+AA533+AA563+AA574+AA587</f>
        <v>3.5137405000000004</v>
      </c>
      <c r="AR335" s="166" t="s">
        <v>86</v>
      </c>
      <c r="AT335" s="167" t="s">
        <v>73</v>
      </c>
      <c r="AU335" s="167" t="s">
        <v>74</v>
      </c>
      <c r="AY335" s="166" t="s">
        <v>164</v>
      </c>
      <c r="BK335" s="168">
        <f>BK336+BK347+BK356+BK416+BK428+BK496+BK517+BK533+BK563+BK574+BK587</f>
        <v>0</v>
      </c>
    </row>
    <row r="336" spans="2:65" s="10" customFormat="1" ht="19.899999999999999" customHeight="1">
      <c r="B336" s="159"/>
      <c r="C336" s="160"/>
      <c r="D336" s="169" t="s">
        <v>448</v>
      </c>
      <c r="E336" s="169"/>
      <c r="F336" s="169"/>
      <c r="G336" s="169"/>
      <c r="H336" s="169"/>
      <c r="I336" s="169"/>
      <c r="J336" s="169"/>
      <c r="K336" s="169"/>
      <c r="L336" s="169"/>
      <c r="M336" s="169"/>
      <c r="N336" s="296"/>
      <c r="O336" s="297"/>
      <c r="P336" s="297"/>
      <c r="Q336" s="297"/>
      <c r="R336" s="162"/>
      <c r="T336" s="163"/>
      <c r="U336" s="160"/>
      <c r="V336" s="160"/>
      <c r="W336" s="164">
        <f>SUM(W337:W346)</f>
        <v>0</v>
      </c>
      <c r="X336" s="160"/>
      <c r="Y336" s="164">
        <f>SUM(Y337:Y346)</f>
        <v>8.1075000000000008E-2</v>
      </c>
      <c r="Z336" s="160"/>
      <c r="AA336" s="165">
        <f>SUM(AA337:AA346)</f>
        <v>0</v>
      </c>
      <c r="AR336" s="166" t="s">
        <v>86</v>
      </c>
      <c r="AT336" s="167" t="s">
        <v>73</v>
      </c>
      <c r="AU336" s="167" t="s">
        <v>81</v>
      </c>
      <c r="AY336" s="166" t="s">
        <v>164</v>
      </c>
      <c r="BK336" s="168">
        <f>SUM(BK337:BK346)</f>
        <v>0</v>
      </c>
    </row>
    <row r="337" spans="2:65" s="1" customFormat="1" ht="25.5" customHeight="1">
      <c r="B337" s="141"/>
      <c r="C337" s="170" t="s">
        <v>832</v>
      </c>
      <c r="D337" s="170" t="s">
        <v>165</v>
      </c>
      <c r="E337" s="171" t="s">
        <v>833</v>
      </c>
      <c r="F337" s="289" t="s">
        <v>834</v>
      </c>
      <c r="G337" s="289"/>
      <c r="H337" s="289"/>
      <c r="I337" s="289"/>
      <c r="J337" s="172" t="s">
        <v>168</v>
      </c>
      <c r="K337" s="173">
        <v>8</v>
      </c>
      <c r="L337" s="290"/>
      <c r="M337" s="290"/>
      <c r="N337" s="291"/>
      <c r="O337" s="291"/>
      <c r="P337" s="291"/>
      <c r="Q337" s="291"/>
      <c r="R337" s="144"/>
      <c r="T337" s="174" t="s">
        <v>5</v>
      </c>
      <c r="U337" s="48" t="s">
        <v>41</v>
      </c>
      <c r="V337" s="40"/>
      <c r="W337" s="175">
        <f>V337*K337</f>
        <v>0</v>
      </c>
      <c r="X337" s="175">
        <v>0</v>
      </c>
      <c r="Y337" s="175">
        <f>X337*K337</f>
        <v>0</v>
      </c>
      <c r="Z337" s="175">
        <v>0</v>
      </c>
      <c r="AA337" s="176">
        <f>Z337*K337</f>
        <v>0</v>
      </c>
      <c r="AR337" s="23" t="s">
        <v>344</v>
      </c>
      <c r="AT337" s="23" t="s">
        <v>165</v>
      </c>
      <c r="AU337" s="23" t="s">
        <v>86</v>
      </c>
      <c r="AY337" s="23" t="s">
        <v>164</v>
      </c>
      <c r="BE337" s="118">
        <f>IF(U337="základná",N337,0)</f>
        <v>0</v>
      </c>
      <c r="BF337" s="118">
        <f>IF(U337="znížená",N337,0)</f>
        <v>0</v>
      </c>
      <c r="BG337" s="118">
        <f>IF(U337="zákl. prenesená",N337,0)</f>
        <v>0</v>
      </c>
      <c r="BH337" s="118">
        <f>IF(U337="zníž. prenesená",N337,0)</f>
        <v>0</v>
      </c>
      <c r="BI337" s="118">
        <f>IF(U337="nulová",N337,0)</f>
        <v>0</v>
      </c>
      <c r="BJ337" s="23" t="s">
        <v>86</v>
      </c>
      <c r="BK337" s="118">
        <f>ROUND(L337*K337,2)</f>
        <v>0</v>
      </c>
      <c r="BL337" s="23" t="s">
        <v>344</v>
      </c>
      <c r="BM337" s="23" t="s">
        <v>835</v>
      </c>
    </row>
    <row r="338" spans="2:65" s="11" customFormat="1" ht="16.5" customHeight="1">
      <c r="B338" s="177"/>
      <c r="C338" s="178"/>
      <c r="D338" s="178"/>
      <c r="E338" s="179" t="s">
        <v>5</v>
      </c>
      <c r="F338" s="292" t="s">
        <v>664</v>
      </c>
      <c r="G338" s="293"/>
      <c r="H338" s="293"/>
      <c r="I338" s="293"/>
      <c r="J338" s="178"/>
      <c r="K338" s="179" t="s">
        <v>5</v>
      </c>
      <c r="L338" s="178"/>
      <c r="M338" s="178"/>
      <c r="N338" s="178"/>
      <c r="O338" s="178"/>
      <c r="P338" s="178"/>
      <c r="Q338" s="178"/>
      <c r="R338" s="180"/>
      <c r="T338" s="181"/>
      <c r="U338" s="178"/>
      <c r="V338" s="178"/>
      <c r="W338" s="178"/>
      <c r="X338" s="178"/>
      <c r="Y338" s="178"/>
      <c r="Z338" s="178"/>
      <c r="AA338" s="182"/>
      <c r="AT338" s="183" t="s">
        <v>172</v>
      </c>
      <c r="AU338" s="183" t="s">
        <v>86</v>
      </c>
      <c r="AV338" s="11" t="s">
        <v>81</v>
      </c>
      <c r="AW338" s="11" t="s">
        <v>31</v>
      </c>
      <c r="AX338" s="11" t="s">
        <v>74</v>
      </c>
      <c r="AY338" s="183" t="s">
        <v>164</v>
      </c>
    </row>
    <row r="339" spans="2:65" s="12" customFormat="1" ht="16.5" customHeight="1">
      <c r="B339" s="184"/>
      <c r="C339" s="185"/>
      <c r="D339" s="185"/>
      <c r="E339" s="186" t="s">
        <v>5</v>
      </c>
      <c r="F339" s="298" t="s">
        <v>665</v>
      </c>
      <c r="G339" s="299"/>
      <c r="H339" s="299"/>
      <c r="I339" s="299"/>
      <c r="J339" s="185"/>
      <c r="K339" s="187">
        <v>8</v>
      </c>
      <c r="L339" s="185"/>
      <c r="M339" s="185"/>
      <c r="N339" s="185"/>
      <c r="O339" s="185"/>
      <c r="P339" s="185"/>
      <c r="Q339" s="185"/>
      <c r="R339" s="188"/>
      <c r="T339" s="189"/>
      <c r="U339" s="185"/>
      <c r="V339" s="185"/>
      <c r="W339" s="185"/>
      <c r="X339" s="185"/>
      <c r="Y339" s="185"/>
      <c r="Z339" s="185"/>
      <c r="AA339" s="190"/>
      <c r="AT339" s="191" t="s">
        <v>172</v>
      </c>
      <c r="AU339" s="191" t="s">
        <v>86</v>
      </c>
      <c r="AV339" s="12" t="s">
        <v>86</v>
      </c>
      <c r="AW339" s="12" t="s">
        <v>31</v>
      </c>
      <c r="AX339" s="12" t="s">
        <v>74</v>
      </c>
      <c r="AY339" s="191" t="s">
        <v>164</v>
      </c>
    </row>
    <row r="340" spans="2:65" s="14" customFormat="1" ht="16.5" customHeight="1">
      <c r="B340" s="200"/>
      <c r="C340" s="201"/>
      <c r="D340" s="201"/>
      <c r="E340" s="202" t="s">
        <v>5</v>
      </c>
      <c r="F340" s="304" t="s">
        <v>191</v>
      </c>
      <c r="G340" s="305"/>
      <c r="H340" s="305"/>
      <c r="I340" s="305"/>
      <c r="J340" s="201"/>
      <c r="K340" s="203">
        <v>8</v>
      </c>
      <c r="L340" s="201"/>
      <c r="M340" s="201"/>
      <c r="N340" s="201"/>
      <c r="O340" s="201"/>
      <c r="P340" s="201"/>
      <c r="Q340" s="201"/>
      <c r="R340" s="204"/>
      <c r="T340" s="205"/>
      <c r="U340" s="201"/>
      <c r="V340" s="201"/>
      <c r="W340" s="201"/>
      <c r="X340" s="201"/>
      <c r="Y340" s="201"/>
      <c r="Z340" s="201"/>
      <c r="AA340" s="206"/>
      <c r="AT340" s="207" t="s">
        <v>172</v>
      </c>
      <c r="AU340" s="207" t="s">
        <v>86</v>
      </c>
      <c r="AV340" s="14" t="s">
        <v>169</v>
      </c>
      <c r="AW340" s="14" t="s">
        <v>31</v>
      </c>
      <c r="AX340" s="14" t="s">
        <v>81</v>
      </c>
      <c r="AY340" s="207" t="s">
        <v>164</v>
      </c>
    </row>
    <row r="341" spans="2:65" s="1" customFormat="1" ht="16.5" customHeight="1">
      <c r="B341" s="141"/>
      <c r="C341" s="214" t="s">
        <v>836</v>
      </c>
      <c r="D341" s="214" t="s">
        <v>456</v>
      </c>
      <c r="E341" s="215" t="s">
        <v>837</v>
      </c>
      <c r="F341" s="313" t="s">
        <v>838</v>
      </c>
      <c r="G341" s="313"/>
      <c r="H341" s="313"/>
      <c r="I341" s="313"/>
      <c r="J341" s="216" t="s">
        <v>442</v>
      </c>
      <c r="K341" s="217">
        <v>3.0000000000000001E-3</v>
      </c>
      <c r="L341" s="314"/>
      <c r="M341" s="314"/>
      <c r="N341" s="315"/>
      <c r="O341" s="291"/>
      <c r="P341" s="291"/>
      <c r="Q341" s="291"/>
      <c r="R341" s="144"/>
      <c r="T341" s="174" t="s">
        <v>5</v>
      </c>
      <c r="U341" s="48" t="s">
        <v>41</v>
      </c>
      <c r="V341" s="40"/>
      <c r="W341" s="175">
        <f t="shared" ref="W341:W346" si="14">V341*K341</f>
        <v>0</v>
      </c>
      <c r="X341" s="175">
        <v>1</v>
      </c>
      <c r="Y341" s="175">
        <f t="shared" ref="Y341:Y346" si="15">X341*K341</f>
        <v>3.0000000000000001E-3</v>
      </c>
      <c r="Z341" s="175">
        <v>0</v>
      </c>
      <c r="AA341" s="176">
        <f t="shared" ref="AA341:AA346" si="16">Z341*K341</f>
        <v>0</v>
      </c>
      <c r="AR341" s="23" t="s">
        <v>459</v>
      </c>
      <c r="AT341" s="23" t="s">
        <v>456</v>
      </c>
      <c r="AU341" s="23" t="s">
        <v>86</v>
      </c>
      <c r="AY341" s="23" t="s">
        <v>164</v>
      </c>
      <c r="BE341" s="118">
        <f t="shared" ref="BE341:BE346" si="17">IF(U341="základná",N341,0)</f>
        <v>0</v>
      </c>
      <c r="BF341" s="118">
        <f t="shared" ref="BF341:BF346" si="18">IF(U341="znížená",N341,0)</f>
        <v>0</v>
      </c>
      <c r="BG341" s="118">
        <f t="shared" ref="BG341:BG346" si="19">IF(U341="zákl. prenesená",N341,0)</f>
        <v>0</v>
      </c>
      <c r="BH341" s="118">
        <f t="shared" ref="BH341:BH346" si="20">IF(U341="zníž. prenesená",N341,0)</f>
        <v>0</v>
      </c>
      <c r="BI341" s="118">
        <f t="shared" ref="BI341:BI346" si="21">IF(U341="nulová",N341,0)</f>
        <v>0</v>
      </c>
      <c r="BJ341" s="23" t="s">
        <v>86</v>
      </c>
      <c r="BK341" s="118">
        <f t="shared" ref="BK341:BK346" si="22">ROUND(L341*K341,2)</f>
        <v>0</v>
      </c>
      <c r="BL341" s="23" t="s">
        <v>344</v>
      </c>
      <c r="BM341" s="23" t="s">
        <v>839</v>
      </c>
    </row>
    <row r="342" spans="2:65" s="1" customFormat="1" ht="38.25" customHeight="1">
      <c r="B342" s="141"/>
      <c r="C342" s="170" t="s">
        <v>840</v>
      </c>
      <c r="D342" s="170" t="s">
        <v>165</v>
      </c>
      <c r="E342" s="171" t="s">
        <v>841</v>
      </c>
      <c r="F342" s="289" t="s">
        <v>842</v>
      </c>
      <c r="G342" s="289"/>
      <c r="H342" s="289"/>
      <c r="I342" s="289"/>
      <c r="J342" s="172" t="s">
        <v>168</v>
      </c>
      <c r="K342" s="173">
        <v>10</v>
      </c>
      <c r="L342" s="290"/>
      <c r="M342" s="290"/>
      <c r="N342" s="291"/>
      <c r="O342" s="291"/>
      <c r="P342" s="291"/>
      <c r="Q342" s="291"/>
      <c r="R342" s="144"/>
      <c r="T342" s="174" t="s">
        <v>5</v>
      </c>
      <c r="U342" s="48" t="s">
        <v>41</v>
      </c>
      <c r="V342" s="40"/>
      <c r="W342" s="175">
        <f t="shared" si="14"/>
        <v>0</v>
      </c>
      <c r="X342" s="175">
        <v>8.0000000000000007E-5</v>
      </c>
      <c r="Y342" s="175">
        <f t="shared" si="15"/>
        <v>8.0000000000000004E-4</v>
      </c>
      <c r="Z342" s="175">
        <v>0</v>
      </c>
      <c r="AA342" s="176">
        <f t="shared" si="16"/>
        <v>0</v>
      </c>
      <c r="AR342" s="23" t="s">
        <v>344</v>
      </c>
      <c r="AT342" s="23" t="s">
        <v>165</v>
      </c>
      <c r="AU342" s="23" t="s">
        <v>86</v>
      </c>
      <c r="AY342" s="23" t="s">
        <v>164</v>
      </c>
      <c r="BE342" s="118">
        <f t="shared" si="17"/>
        <v>0</v>
      </c>
      <c r="BF342" s="118">
        <f t="shared" si="18"/>
        <v>0</v>
      </c>
      <c r="BG342" s="118">
        <f t="shared" si="19"/>
        <v>0</v>
      </c>
      <c r="BH342" s="118">
        <f t="shared" si="20"/>
        <v>0</v>
      </c>
      <c r="BI342" s="118">
        <f t="shared" si="21"/>
        <v>0</v>
      </c>
      <c r="BJ342" s="23" t="s">
        <v>86</v>
      </c>
      <c r="BK342" s="118">
        <f t="shared" si="22"/>
        <v>0</v>
      </c>
      <c r="BL342" s="23" t="s">
        <v>344</v>
      </c>
      <c r="BM342" s="23" t="s">
        <v>843</v>
      </c>
    </row>
    <row r="343" spans="2:65" s="1" customFormat="1" ht="38.25" customHeight="1">
      <c r="B343" s="141"/>
      <c r="C343" s="214" t="s">
        <v>844</v>
      </c>
      <c r="D343" s="214" t="s">
        <v>456</v>
      </c>
      <c r="E343" s="215" t="s">
        <v>845</v>
      </c>
      <c r="F343" s="313" t="s">
        <v>846</v>
      </c>
      <c r="G343" s="313"/>
      <c r="H343" s="313"/>
      <c r="I343" s="313"/>
      <c r="J343" s="216" t="s">
        <v>168</v>
      </c>
      <c r="K343" s="217">
        <v>11.5</v>
      </c>
      <c r="L343" s="314"/>
      <c r="M343" s="314"/>
      <c r="N343" s="315"/>
      <c r="O343" s="291"/>
      <c r="P343" s="291"/>
      <c r="Q343" s="291"/>
      <c r="R343" s="144"/>
      <c r="T343" s="174" t="s">
        <v>5</v>
      </c>
      <c r="U343" s="48" t="s">
        <v>41</v>
      </c>
      <c r="V343" s="40"/>
      <c r="W343" s="175">
        <f t="shared" si="14"/>
        <v>0</v>
      </c>
      <c r="X343" s="175">
        <v>2E-3</v>
      </c>
      <c r="Y343" s="175">
        <f t="shared" si="15"/>
        <v>2.3E-2</v>
      </c>
      <c r="Z343" s="175">
        <v>0</v>
      </c>
      <c r="AA343" s="176">
        <f t="shared" si="16"/>
        <v>0</v>
      </c>
      <c r="AR343" s="23" t="s">
        <v>459</v>
      </c>
      <c r="AT343" s="23" t="s">
        <v>456</v>
      </c>
      <c r="AU343" s="23" t="s">
        <v>86</v>
      </c>
      <c r="AY343" s="23" t="s">
        <v>164</v>
      </c>
      <c r="BE343" s="118">
        <f t="shared" si="17"/>
        <v>0</v>
      </c>
      <c r="BF343" s="118">
        <f t="shared" si="18"/>
        <v>0</v>
      </c>
      <c r="BG343" s="118">
        <f t="shared" si="19"/>
        <v>0</v>
      </c>
      <c r="BH343" s="118">
        <f t="shared" si="20"/>
        <v>0</v>
      </c>
      <c r="BI343" s="118">
        <f t="shared" si="21"/>
        <v>0</v>
      </c>
      <c r="BJ343" s="23" t="s">
        <v>86</v>
      </c>
      <c r="BK343" s="118">
        <f t="shared" si="22"/>
        <v>0</v>
      </c>
      <c r="BL343" s="23" t="s">
        <v>344</v>
      </c>
      <c r="BM343" s="23" t="s">
        <v>847</v>
      </c>
    </row>
    <row r="344" spans="2:65" s="1" customFormat="1" ht="38.25" customHeight="1">
      <c r="B344" s="141"/>
      <c r="C344" s="170" t="s">
        <v>848</v>
      </c>
      <c r="D344" s="170" t="s">
        <v>165</v>
      </c>
      <c r="E344" s="171" t="s">
        <v>849</v>
      </c>
      <c r="F344" s="289" t="s">
        <v>850</v>
      </c>
      <c r="G344" s="289"/>
      <c r="H344" s="289"/>
      <c r="I344" s="289"/>
      <c r="J344" s="172" t="s">
        <v>168</v>
      </c>
      <c r="K344" s="173">
        <v>10</v>
      </c>
      <c r="L344" s="290"/>
      <c r="M344" s="290"/>
      <c r="N344" s="291"/>
      <c r="O344" s="291"/>
      <c r="P344" s="291"/>
      <c r="Q344" s="291"/>
      <c r="R344" s="144"/>
      <c r="T344" s="174" t="s">
        <v>5</v>
      </c>
      <c r="U344" s="48" t="s">
        <v>41</v>
      </c>
      <c r="V344" s="40"/>
      <c r="W344" s="175">
        <f t="shared" si="14"/>
        <v>0</v>
      </c>
      <c r="X344" s="175">
        <v>5.4000000000000001E-4</v>
      </c>
      <c r="Y344" s="175">
        <f t="shared" si="15"/>
        <v>5.4000000000000003E-3</v>
      </c>
      <c r="Z344" s="175">
        <v>0</v>
      </c>
      <c r="AA344" s="176">
        <f t="shared" si="16"/>
        <v>0</v>
      </c>
      <c r="AR344" s="23" t="s">
        <v>344</v>
      </c>
      <c r="AT344" s="23" t="s">
        <v>165</v>
      </c>
      <c r="AU344" s="23" t="s">
        <v>86</v>
      </c>
      <c r="AY344" s="23" t="s">
        <v>164</v>
      </c>
      <c r="BE344" s="118">
        <f t="shared" si="17"/>
        <v>0</v>
      </c>
      <c r="BF344" s="118">
        <f t="shared" si="18"/>
        <v>0</v>
      </c>
      <c r="BG344" s="118">
        <f t="shared" si="19"/>
        <v>0</v>
      </c>
      <c r="BH344" s="118">
        <f t="shared" si="20"/>
        <v>0</v>
      </c>
      <c r="BI344" s="118">
        <f t="shared" si="21"/>
        <v>0</v>
      </c>
      <c r="BJ344" s="23" t="s">
        <v>86</v>
      </c>
      <c r="BK344" s="118">
        <f t="shared" si="22"/>
        <v>0</v>
      </c>
      <c r="BL344" s="23" t="s">
        <v>344</v>
      </c>
      <c r="BM344" s="23" t="s">
        <v>851</v>
      </c>
    </row>
    <row r="345" spans="2:65" s="1" customFormat="1" ht="38.25" customHeight="1">
      <c r="B345" s="141"/>
      <c r="C345" s="214" t="s">
        <v>852</v>
      </c>
      <c r="D345" s="214" t="s">
        <v>456</v>
      </c>
      <c r="E345" s="215" t="s">
        <v>853</v>
      </c>
      <c r="F345" s="313" t="s">
        <v>854</v>
      </c>
      <c r="G345" s="313"/>
      <c r="H345" s="313"/>
      <c r="I345" s="313"/>
      <c r="J345" s="216" t="s">
        <v>168</v>
      </c>
      <c r="K345" s="217">
        <v>11.5</v>
      </c>
      <c r="L345" s="314"/>
      <c r="M345" s="314"/>
      <c r="N345" s="315"/>
      <c r="O345" s="291"/>
      <c r="P345" s="291"/>
      <c r="Q345" s="291"/>
      <c r="R345" s="144"/>
      <c r="T345" s="174" t="s">
        <v>5</v>
      </c>
      <c r="U345" s="48" t="s">
        <v>41</v>
      </c>
      <c r="V345" s="40"/>
      <c r="W345" s="175">
        <f t="shared" si="14"/>
        <v>0</v>
      </c>
      <c r="X345" s="175">
        <v>4.2500000000000003E-3</v>
      </c>
      <c r="Y345" s="175">
        <f t="shared" si="15"/>
        <v>4.8875000000000002E-2</v>
      </c>
      <c r="Z345" s="175">
        <v>0</v>
      </c>
      <c r="AA345" s="176">
        <f t="shared" si="16"/>
        <v>0</v>
      </c>
      <c r="AR345" s="23" t="s">
        <v>459</v>
      </c>
      <c r="AT345" s="23" t="s">
        <v>456</v>
      </c>
      <c r="AU345" s="23" t="s">
        <v>86</v>
      </c>
      <c r="AY345" s="23" t="s">
        <v>164</v>
      </c>
      <c r="BE345" s="118">
        <f t="shared" si="17"/>
        <v>0</v>
      </c>
      <c r="BF345" s="118">
        <f t="shared" si="18"/>
        <v>0</v>
      </c>
      <c r="BG345" s="118">
        <f t="shared" si="19"/>
        <v>0</v>
      </c>
      <c r="BH345" s="118">
        <f t="shared" si="20"/>
        <v>0</v>
      </c>
      <c r="BI345" s="118">
        <f t="shared" si="21"/>
        <v>0</v>
      </c>
      <c r="BJ345" s="23" t="s">
        <v>86</v>
      </c>
      <c r="BK345" s="118">
        <f t="shared" si="22"/>
        <v>0</v>
      </c>
      <c r="BL345" s="23" t="s">
        <v>344</v>
      </c>
      <c r="BM345" s="23" t="s">
        <v>855</v>
      </c>
    </row>
    <row r="346" spans="2:65" s="1" customFormat="1" ht="25.5" customHeight="1">
      <c r="B346" s="141"/>
      <c r="C346" s="170" t="s">
        <v>856</v>
      </c>
      <c r="D346" s="170" t="s">
        <v>165</v>
      </c>
      <c r="E346" s="171" t="s">
        <v>461</v>
      </c>
      <c r="F346" s="289" t="s">
        <v>462</v>
      </c>
      <c r="G346" s="289"/>
      <c r="H346" s="289"/>
      <c r="I346" s="289"/>
      <c r="J346" s="172" t="s">
        <v>463</v>
      </c>
      <c r="K346" s="212">
        <v>0</v>
      </c>
      <c r="L346" s="290"/>
      <c r="M346" s="290"/>
      <c r="N346" s="291"/>
      <c r="O346" s="291"/>
      <c r="P346" s="291"/>
      <c r="Q346" s="291"/>
      <c r="R346" s="144"/>
      <c r="T346" s="174" t="s">
        <v>5</v>
      </c>
      <c r="U346" s="48" t="s">
        <v>41</v>
      </c>
      <c r="V346" s="40"/>
      <c r="W346" s="175">
        <f t="shared" si="14"/>
        <v>0</v>
      </c>
      <c r="X346" s="175">
        <v>0</v>
      </c>
      <c r="Y346" s="175">
        <f t="shared" si="15"/>
        <v>0</v>
      </c>
      <c r="Z346" s="175">
        <v>0</v>
      </c>
      <c r="AA346" s="176">
        <f t="shared" si="16"/>
        <v>0</v>
      </c>
      <c r="AR346" s="23" t="s">
        <v>344</v>
      </c>
      <c r="AT346" s="23" t="s">
        <v>165</v>
      </c>
      <c r="AU346" s="23" t="s">
        <v>86</v>
      </c>
      <c r="AY346" s="23" t="s">
        <v>164</v>
      </c>
      <c r="BE346" s="118">
        <f t="shared" si="17"/>
        <v>0</v>
      </c>
      <c r="BF346" s="118">
        <f t="shared" si="18"/>
        <v>0</v>
      </c>
      <c r="BG346" s="118">
        <f t="shared" si="19"/>
        <v>0</v>
      </c>
      <c r="BH346" s="118">
        <f t="shared" si="20"/>
        <v>0</v>
      </c>
      <c r="BI346" s="118">
        <f t="shared" si="21"/>
        <v>0</v>
      </c>
      <c r="BJ346" s="23" t="s">
        <v>86</v>
      </c>
      <c r="BK346" s="118">
        <f t="shared" si="22"/>
        <v>0</v>
      </c>
      <c r="BL346" s="23" t="s">
        <v>344</v>
      </c>
      <c r="BM346" s="23" t="s">
        <v>857</v>
      </c>
    </row>
    <row r="347" spans="2:65" s="10" customFormat="1" ht="29.85" customHeight="1">
      <c r="B347" s="159"/>
      <c r="C347" s="160"/>
      <c r="D347" s="169" t="s">
        <v>652</v>
      </c>
      <c r="E347" s="169"/>
      <c r="F347" s="169"/>
      <c r="G347" s="169"/>
      <c r="H347" s="169"/>
      <c r="I347" s="169"/>
      <c r="J347" s="169"/>
      <c r="K347" s="169"/>
      <c r="L347" s="169"/>
      <c r="M347" s="169"/>
      <c r="N347" s="316"/>
      <c r="O347" s="317"/>
      <c r="P347" s="317"/>
      <c r="Q347" s="317"/>
      <c r="R347" s="162"/>
      <c r="T347" s="163"/>
      <c r="U347" s="160"/>
      <c r="V347" s="160"/>
      <c r="W347" s="164">
        <f>SUM(W348:W355)</f>
        <v>0</v>
      </c>
      <c r="X347" s="160"/>
      <c r="Y347" s="164">
        <f>SUM(Y348:Y355)</f>
        <v>0.39720774199999997</v>
      </c>
      <c r="Z347" s="160"/>
      <c r="AA347" s="165">
        <f>SUM(AA348:AA355)</f>
        <v>0</v>
      </c>
      <c r="AR347" s="166" t="s">
        <v>86</v>
      </c>
      <c r="AT347" s="167" t="s">
        <v>73</v>
      </c>
      <c r="AU347" s="167" t="s">
        <v>81</v>
      </c>
      <c r="AY347" s="166" t="s">
        <v>164</v>
      </c>
      <c r="BK347" s="168">
        <f>SUM(BK348:BK355)</f>
        <v>0</v>
      </c>
    </row>
    <row r="348" spans="2:65" s="1" customFormat="1" ht="38.25" customHeight="1">
      <c r="B348" s="141"/>
      <c r="C348" s="170" t="s">
        <v>858</v>
      </c>
      <c r="D348" s="170" t="s">
        <v>165</v>
      </c>
      <c r="E348" s="171" t="s">
        <v>859</v>
      </c>
      <c r="F348" s="289" t="s">
        <v>860</v>
      </c>
      <c r="G348" s="289"/>
      <c r="H348" s="289"/>
      <c r="I348" s="289"/>
      <c r="J348" s="172" t="s">
        <v>168</v>
      </c>
      <c r="K348" s="173">
        <v>132.46</v>
      </c>
      <c r="L348" s="290"/>
      <c r="M348" s="290"/>
      <c r="N348" s="291"/>
      <c r="O348" s="291"/>
      <c r="P348" s="291"/>
      <c r="Q348" s="291"/>
      <c r="R348" s="144"/>
      <c r="T348" s="174" t="s">
        <v>5</v>
      </c>
      <c r="U348" s="48" t="s">
        <v>41</v>
      </c>
      <c r="V348" s="40"/>
      <c r="W348" s="175">
        <f>V348*K348</f>
        <v>0</v>
      </c>
      <c r="X348" s="175">
        <v>0</v>
      </c>
      <c r="Y348" s="175">
        <f>X348*K348</f>
        <v>0</v>
      </c>
      <c r="Z348" s="175">
        <v>0</v>
      </c>
      <c r="AA348" s="176">
        <f>Z348*K348</f>
        <v>0</v>
      </c>
      <c r="AR348" s="23" t="s">
        <v>344</v>
      </c>
      <c r="AT348" s="23" t="s">
        <v>165</v>
      </c>
      <c r="AU348" s="23" t="s">
        <v>86</v>
      </c>
      <c r="AY348" s="23" t="s">
        <v>164</v>
      </c>
      <c r="BE348" s="118">
        <f>IF(U348="základná",N348,0)</f>
        <v>0</v>
      </c>
      <c r="BF348" s="118">
        <f>IF(U348="znížená",N348,0)</f>
        <v>0</v>
      </c>
      <c r="BG348" s="118">
        <f>IF(U348="zákl. prenesená",N348,0)</f>
        <v>0</v>
      </c>
      <c r="BH348" s="118">
        <f>IF(U348="zníž. prenesená",N348,0)</f>
        <v>0</v>
      </c>
      <c r="BI348" s="118">
        <f>IF(U348="nulová",N348,0)</f>
        <v>0</v>
      </c>
      <c r="BJ348" s="23" t="s">
        <v>86</v>
      </c>
      <c r="BK348" s="118">
        <f>ROUND(L348*K348,2)</f>
        <v>0</v>
      </c>
      <c r="BL348" s="23" t="s">
        <v>344</v>
      </c>
      <c r="BM348" s="23" t="s">
        <v>861</v>
      </c>
    </row>
    <row r="349" spans="2:65" s="11" customFormat="1" ht="16.5" customHeight="1">
      <c r="B349" s="177"/>
      <c r="C349" s="178"/>
      <c r="D349" s="178"/>
      <c r="E349" s="179" t="s">
        <v>5</v>
      </c>
      <c r="F349" s="292" t="s">
        <v>511</v>
      </c>
      <c r="G349" s="293"/>
      <c r="H349" s="293"/>
      <c r="I349" s="293"/>
      <c r="J349" s="178"/>
      <c r="K349" s="179" t="s">
        <v>5</v>
      </c>
      <c r="L349" s="178"/>
      <c r="M349" s="178"/>
      <c r="N349" s="178"/>
      <c r="O349" s="178"/>
      <c r="P349" s="178"/>
      <c r="Q349" s="178"/>
      <c r="R349" s="180"/>
      <c r="T349" s="181"/>
      <c r="U349" s="178"/>
      <c r="V349" s="178"/>
      <c r="W349" s="178"/>
      <c r="X349" s="178"/>
      <c r="Y349" s="178"/>
      <c r="Z349" s="178"/>
      <c r="AA349" s="182"/>
      <c r="AT349" s="183" t="s">
        <v>172</v>
      </c>
      <c r="AU349" s="183" t="s">
        <v>86</v>
      </c>
      <c r="AV349" s="11" t="s">
        <v>81</v>
      </c>
      <c r="AW349" s="11" t="s">
        <v>31</v>
      </c>
      <c r="AX349" s="11" t="s">
        <v>74</v>
      </c>
      <c r="AY349" s="183" t="s">
        <v>164</v>
      </c>
    </row>
    <row r="350" spans="2:65" s="12" customFormat="1" ht="16.5" customHeight="1">
      <c r="B350" s="184"/>
      <c r="C350" s="185"/>
      <c r="D350" s="185"/>
      <c r="E350" s="186" t="s">
        <v>5</v>
      </c>
      <c r="F350" s="298" t="s">
        <v>862</v>
      </c>
      <c r="G350" s="299"/>
      <c r="H350" s="299"/>
      <c r="I350" s="299"/>
      <c r="J350" s="185"/>
      <c r="K350" s="187">
        <v>93.641999999999996</v>
      </c>
      <c r="L350" s="185"/>
      <c r="M350" s="185"/>
      <c r="N350" s="185"/>
      <c r="O350" s="185"/>
      <c r="P350" s="185"/>
      <c r="Q350" s="185"/>
      <c r="R350" s="188"/>
      <c r="T350" s="189"/>
      <c r="U350" s="185"/>
      <c r="V350" s="185"/>
      <c r="W350" s="185"/>
      <c r="X350" s="185"/>
      <c r="Y350" s="185"/>
      <c r="Z350" s="185"/>
      <c r="AA350" s="190"/>
      <c r="AT350" s="191" t="s">
        <v>172</v>
      </c>
      <c r="AU350" s="191" t="s">
        <v>86</v>
      </c>
      <c r="AV350" s="12" t="s">
        <v>86</v>
      </c>
      <c r="AW350" s="12" t="s">
        <v>31</v>
      </c>
      <c r="AX350" s="12" t="s">
        <v>74</v>
      </c>
      <c r="AY350" s="191" t="s">
        <v>164</v>
      </c>
    </row>
    <row r="351" spans="2:65" s="12" customFormat="1" ht="16.5" customHeight="1">
      <c r="B351" s="184"/>
      <c r="C351" s="185"/>
      <c r="D351" s="185"/>
      <c r="E351" s="186" t="s">
        <v>5</v>
      </c>
      <c r="F351" s="298" t="s">
        <v>863</v>
      </c>
      <c r="G351" s="299"/>
      <c r="H351" s="299"/>
      <c r="I351" s="299"/>
      <c r="J351" s="185"/>
      <c r="K351" s="187">
        <v>38.817999999999998</v>
      </c>
      <c r="L351" s="185"/>
      <c r="M351" s="185"/>
      <c r="N351" s="185"/>
      <c r="O351" s="185"/>
      <c r="P351" s="185"/>
      <c r="Q351" s="185"/>
      <c r="R351" s="188"/>
      <c r="T351" s="189"/>
      <c r="U351" s="185"/>
      <c r="V351" s="185"/>
      <c r="W351" s="185"/>
      <c r="X351" s="185"/>
      <c r="Y351" s="185"/>
      <c r="Z351" s="185"/>
      <c r="AA351" s="190"/>
      <c r="AT351" s="191" t="s">
        <v>172</v>
      </c>
      <c r="AU351" s="191" t="s">
        <v>86</v>
      </c>
      <c r="AV351" s="12" t="s">
        <v>86</v>
      </c>
      <c r="AW351" s="12" t="s">
        <v>31</v>
      </c>
      <c r="AX351" s="12" t="s">
        <v>74</v>
      </c>
      <c r="AY351" s="191" t="s">
        <v>164</v>
      </c>
    </row>
    <row r="352" spans="2:65" s="14" customFormat="1" ht="16.5" customHeight="1">
      <c r="B352" s="200"/>
      <c r="C352" s="201"/>
      <c r="D352" s="201"/>
      <c r="E352" s="202" t="s">
        <v>5</v>
      </c>
      <c r="F352" s="304" t="s">
        <v>191</v>
      </c>
      <c r="G352" s="305"/>
      <c r="H352" s="305"/>
      <c r="I352" s="305"/>
      <c r="J352" s="201"/>
      <c r="K352" s="203">
        <v>132.46</v>
      </c>
      <c r="L352" s="201"/>
      <c r="M352" s="201"/>
      <c r="N352" s="201"/>
      <c r="O352" s="201"/>
      <c r="P352" s="201"/>
      <c r="Q352" s="201"/>
      <c r="R352" s="204"/>
      <c r="T352" s="205"/>
      <c r="U352" s="201"/>
      <c r="V352" s="201"/>
      <c r="W352" s="201"/>
      <c r="X352" s="201"/>
      <c r="Y352" s="201"/>
      <c r="Z352" s="201"/>
      <c r="AA352" s="206"/>
      <c r="AT352" s="207" t="s">
        <v>172</v>
      </c>
      <c r="AU352" s="207" t="s">
        <v>86</v>
      </c>
      <c r="AV352" s="14" t="s">
        <v>169</v>
      </c>
      <c r="AW352" s="14" t="s">
        <v>31</v>
      </c>
      <c r="AX352" s="14" t="s">
        <v>81</v>
      </c>
      <c r="AY352" s="207" t="s">
        <v>164</v>
      </c>
    </row>
    <row r="353" spans="2:65" s="1" customFormat="1" ht="38.25" customHeight="1">
      <c r="B353" s="141"/>
      <c r="C353" s="214" t="s">
        <v>864</v>
      </c>
      <c r="D353" s="214" t="s">
        <v>456</v>
      </c>
      <c r="E353" s="215" t="s">
        <v>865</v>
      </c>
      <c r="F353" s="313" t="s">
        <v>866</v>
      </c>
      <c r="G353" s="313"/>
      <c r="H353" s="313"/>
      <c r="I353" s="313"/>
      <c r="J353" s="216" t="s">
        <v>168</v>
      </c>
      <c r="K353" s="217">
        <v>152.32900000000001</v>
      </c>
      <c r="L353" s="314"/>
      <c r="M353" s="314"/>
      <c r="N353" s="315"/>
      <c r="O353" s="291"/>
      <c r="P353" s="291"/>
      <c r="Q353" s="291"/>
      <c r="R353" s="144"/>
      <c r="T353" s="174" t="s">
        <v>5</v>
      </c>
      <c r="U353" s="48" t="s">
        <v>41</v>
      </c>
      <c r="V353" s="40"/>
      <c r="W353" s="175">
        <f>V353*K353</f>
        <v>0</v>
      </c>
      <c r="X353" s="175">
        <v>2.1979999999999999E-3</v>
      </c>
      <c r="Y353" s="175">
        <f>X353*K353</f>
        <v>0.33481914200000001</v>
      </c>
      <c r="Z353" s="175">
        <v>0</v>
      </c>
      <c r="AA353" s="176">
        <f>Z353*K353</f>
        <v>0</v>
      </c>
      <c r="AR353" s="23" t="s">
        <v>459</v>
      </c>
      <c r="AT353" s="23" t="s">
        <v>456</v>
      </c>
      <c r="AU353" s="23" t="s">
        <v>86</v>
      </c>
      <c r="AY353" s="23" t="s">
        <v>164</v>
      </c>
      <c r="BE353" s="118">
        <f>IF(U353="základná",N353,0)</f>
        <v>0</v>
      </c>
      <c r="BF353" s="118">
        <f>IF(U353="znížená",N353,0)</f>
        <v>0</v>
      </c>
      <c r="BG353" s="118">
        <f>IF(U353="zákl. prenesená",N353,0)</f>
        <v>0</v>
      </c>
      <c r="BH353" s="118">
        <f>IF(U353="zníž. prenesená",N353,0)</f>
        <v>0</v>
      </c>
      <c r="BI353" s="118">
        <f>IF(U353="nulová",N353,0)</f>
        <v>0</v>
      </c>
      <c r="BJ353" s="23" t="s">
        <v>86</v>
      </c>
      <c r="BK353" s="118">
        <f>ROUND(L353*K353,2)</f>
        <v>0</v>
      </c>
      <c r="BL353" s="23" t="s">
        <v>344</v>
      </c>
      <c r="BM353" s="23" t="s">
        <v>867</v>
      </c>
    </row>
    <row r="354" spans="2:65" s="1" customFormat="1" ht="25.5" customHeight="1">
      <c r="B354" s="141"/>
      <c r="C354" s="214" t="s">
        <v>868</v>
      </c>
      <c r="D354" s="214" t="s">
        <v>456</v>
      </c>
      <c r="E354" s="215" t="s">
        <v>869</v>
      </c>
      <c r="F354" s="313" t="s">
        <v>870</v>
      </c>
      <c r="G354" s="313"/>
      <c r="H354" s="313"/>
      <c r="I354" s="313"/>
      <c r="J354" s="216" t="s">
        <v>566</v>
      </c>
      <c r="K354" s="217">
        <v>415.92399999999998</v>
      </c>
      <c r="L354" s="314"/>
      <c r="M354" s="314"/>
      <c r="N354" s="315"/>
      <c r="O354" s="291"/>
      <c r="P354" s="291"/>
      <c r="Q354" s="291"/>
      <c r="R354" s="144"/>
      <c r="T354" s="174" t="s">
        <v>5</v>
      </c>
      <c r="U354" s="48" t="s">
        <v>41</v>
      </c>
      <c r="V354" s="40"/>
      <c r="W354" s="175">
        <f>V354*K354</f>
        <v>0</v>
      </c>
      <c r="X354" s="175">
        <v>1.4999999999999999E-4</v>
      </c>
      <c r="Y354" s="175">
        <f>X354*K354</f>
        <v>6.2388599999999989E-2</v>
      </c>
      <c r="Z354" s="175">
        <v>0</v>
      </c>
      <c r="AA354" s="176">
        <f>Z354*K354</f>
        <v>0</v>
      </c>
      <c r="AR354" s="23" t="s">
        <v>459</v>
      </c>
      <c r="AT354" s="23" t="s">
        <v>456</v>
      </c>
      <c r="AU354" s="23" t="s">
        <v>86</v>
      </c>
      <c r="AY354" s="23" t="s">
        <v>164</v>
      </c>
      <c r="BE354" s="118">
        <f>IF(U354="základná",N354,0)</f>
        <v>0</v>
      </c>
      <c r="BF354" s="118">
        <f>IF(U354="znížená",N354,0)</f>
        <v>0</v>
      </c>
      <c r="BG354" s="118">
        <f>IF(U354="zákl. prenesená",N354,0)</f>
        <v>0</v>
      </c>
      <c r="BH354" s="118">
        <f>IF(U354="zníž. prenesená",N354,0)</f>
        <v>0</v>
      </c>
      <c r="BI354" s="118">
        <f>IF(U354="nulová",N354,0)</f>
        <v>0</v>
      </c>
      <c r="BJ354" s="23" t="s">
        <v>86</v>
      </c>
      <c r="BK354" s="118">
        <f>ROUND(L354*K354,2)</f>
        <v>0</v>
      </c>
      <c r="BL354" s="23" t="s">
        <v>344</v>
      </c>
      <c r="BM354" s="23" t="s">
        <v>871</v>
      </c>
    </row>
    <row r="355" spans="2:65" s="1" customFormat="1" ht="38.25" customHeight="1">
      <c r="B355" s="141"/>
      <c r="C355" s="170" t="s">
        <v>872</v>
      </c>
      <c r="D355" s="170" t="s">
        <v>165</v>
      </c>
      <c r="E355" s="171" t="s">
        <v>873</v>
      </c>
      <c r="F355" s="289" t="s">
        <v>874</v>
      </c>
      <c r="G355" s="289"/>
      <c r="H355" s="289"/>
      <c r="I355" s="289"/>
      <c r="J355" s="172" t="s">
        <v>463</v>
      </c>
      <c r="K355" s="212">
        <v>0</v>
      </c>
      <c r="L355" s="290"/>
      <c r="M355" s="290"/>
      <c r="N355" s="291"/>
      <c r="O355" s="291"/>
      <c r="P355" s="291"/>
      <c r="Q355" s="291"/>
      <c r="R355" s="144"/>
      <c r="T355" s="174" t="s">
        <v>5</v>
      </c>
      <c r="U355" s="48" t="s">
        <v>41</v>
      </c>
      <c r="V355" s="40"/>
      <c r="W355" s="175">
        <f>V355*K355</f>
        <v>0</v>
      </c>
      <c r="X355" s="175">
        <v>0</v>
      </c>
      <c r="Y355" s="175">
        <f>X355*K355</f>
        <v>0</v>
      </c>
      <c r="Z355" s="175">
        <v>0</v>
      </c>
      <c r="AA355" s="176">
        <f>Z355*K355</f>
        <v>0</v>
      </c>
      <c r="AR355" s="23" t="s">
        <v>344</v>
      </c>
      <c r="AT355" s="23" t="s">
        <v>165</v>
      </c>
      <c r="AU355" s="23" t="s">
        <v>86</v>
      </c>
      <c r="AY355" s="23" t="s">
        <v>164</v>
      </c>
      <c r="BE355" s="118">
        <f>IF(U355="základná",N355,0)</f>
        <v>0</v>
      </c>
      <c r="BF355" s="118">
        <f>IF(U355="znížená",N355,0)</f>
        <v>0</v>
      </c>
      <c r="BG355" s="118">
        <f>IF(U355="zákl. prenesená",N355,0)</f>
        <v>0</v>
      </c>
      <c r="BH355" s="118">
        <f>IF(U355="zníž. prenesená",N355,0)</f>
        <v>0</v>
      </c>
      <c r="BI355" s="118">
        <f>IF(U355="nulová",N355,0)</f>
        <v>0</v>
      </c>
      <c r="BJ355" s="23" t="s">
        <v>86</v>
      </c>
      <c r="BK355" s="118">
        <f>ROUND(L355*K355,2)</f>
        <v>0</v>
      </c>
      <c r="BL355" s="23" t="s">
        <v>344</v>
      </c>
      <c r="BM355" s="23" t="s">
        <v>875</v>
      </c>
    </row>
    <row r="356" spans="2:65" s="10" customFormat="1" ht="29.85" customHeight="1">
      <c r="B356" s="159"/>
      <c r="C356" s="160"/>
      <c r="D356" s="169" t="s">
        <v>653</v>
      </c>
      <c r="E356" s="169"/>
      <c r="F356" s="169"/>
      <c r="G356" s="169"/>
      <c r="H356" s="169"/>
      <c r="I356" s="169"/>
      <c r="J356" s="169"/>
      <c r="K356" s="169"/>
      <c r="L356" s="169"/>
      <c r="M356" s="169"/>
      <c r="N356" s="316"/>
      <c r="O356" s="317"/>
      <c r="P356" s="317"/>
      <c r="Q356" s="317"/>
      <c r="R356" s="162"/>
      <c r="T356" s="163"/>
      <c r="U356" s="160"/>
      <c r="V356" s="160"/>
      <c r="W356" s="164">
        <f>SUM(W357:W415)</f>
        <v>0</v>
      </c>
      <c r="X356" s="160"/>
      <c r="Y356" s="164">
        <f>SUM(Y357:Y415)</f>
        <v>14.021050680000002</v>
      </c>
      <c r="Z356" s="160"/>
      <c r="AA356" s="165">
        <f>SUM(AA357:AA415)</f>
        <v>0</v>
      </c>
      <c r="AR356" s="166" t="s">
        <v>86</v>
      </c>
      <c r="AT356" s="167" t="s">
        <v>73</v>
      </c>
      <c r="AU356" s="167" t="s">
        <v>81</v>
      </c>
      <c r="AY356" s="166" t="s">
        <v>164</v>
      </c>
      <c r="BK356" s="168">
        <f>SUM(BK357:BK415)</f>
        <v>0</v>
      </c>
    </row>
    <row r="357" spans="2:65" s="1" customFormat="1" ht="38.25" customHeight="1">
      <c r="B357" s="141"/>
      <c r="C357" s="170" t="s">
        <v>876</v>
      </c>
      <c r="D357" s="170" t="s">
        <v>165</v>
      </c>
      <c r="E357" s="171" t="s">
        <v>877</v>
      </c>
      <c r="F357" s="289" t="s">
        <v>878</v>
      </c>
      <c r="G357" s="289"/>
      <c r="H357" s="289"/>
      <c r="I357" s="289"/>
      <c r="J357" s="172" t="s">
        <v>234</v>
      </c>
      <c r="K357" s="173">
        <v>1252.4680000000001</v>
      </c>
      <c r="L357" s="290"/>
      <c r="M357" s="290"/>
      <c r="N357" s="291"/>
      <c r="O357" s="291"/>
      <c r="P357" s="291"/>
      <c r="Q357" s="291"/>
      <c r="R357" s="144"/>
      <c r="T357" s="174" t="s">
        <v>5</v>
      </c>
      <c r="U357" s="48" t="s">
        <v>41</v>
      </c>
      <c r="V357" s="40"/>
      <c r="W357" s="175">
        <f>V357*K357</f>
        <v>0</v>
      </c>
      <c r="X357" s="175">
        <v>2.5999999999999998E-4</v>
      </c>
      <c r="Y357" s="175">
        <f>X357*K357</f>
        <v>0.32564167999999999</v>
      </c>
      <c r="Z357" s="175">
        <v>0</v>
      </c>
      <c r="AA357" s="176">
        <f>Z357*K357</f>
        <v>0</v>
      </c>
      <c r="AR357" s="23" t="s">
        <v>344</v>
      </c>
      <c r="AT357" s="23" t="s">
        <v>165</v>
      </c>
      <c r="AU357" s="23" t="s">
        <v>86</v>
      </c>
      <c r="AY357" s="23" t="s">
        <v>164</v>
      </c>
      <c r="BE357" s="118">
        <f>IF(U357="základná",N357,0)</f>
        <v>0</v>
      </c>
      <c r="BF357" s="118">
        <f>IF(U357="znížená",N357,0)</f>
        <v>0</v>
      </c>
      <c r="BG357" s="118">
        <f>IF(U357="zákl. prenesená",N357,0)</f>
        <v>0</v>
      </c>
      <c r="BH357" s="118">
        <f>IF(U357="zníž. prenesená",N357,0)</f>
        <v>0</v>
      </c>
      <c r="BI357" s="118">
        <f>IF(U357="nulová",N357,0)</f>
        <v>0</v>
      </c>
      <c r="BJ357" s="23" t="s">
        <v>86</v>
      </c>
      <c r="BK357" s="118">
        <f>ROUND(L357*K357,2)</f>
        <v>0</v>
      </c>
      <c r="BL357" s="23" t="s">
        <v>344</v>
      </c>
      <c r="BM357" s="23" t="s">
        <v>879</v>
      </c>
    </row>
    <row r="358" spans="2:65" s="11" customFormat="1" ht="16.5" customHeight="1">
      <c r="B358" s="177"/>
      <c r="C358" s="178"/>
      <c r="D358" s="178"/>
      <c r="E358" s="179" t="s">
        <v>5</v>
      </c>
      <c r="F358" s="292" t="s">
        <v>479</v>
      </c>
      <c r="G358" s="293"/>
      <c r="H358" s="293"/>
      <c r="I358" s="293"/>
      <c r="J358" s="178"/>
      <c r="K358" s="179" t="s">
        <v>5</v>
      </c>
      <c r="L358" s="178"/>
      <c r="M358" s="178"/>
      <c r="N358" s="178"/>
      <c r="O358" s="178"/>
      <c r="P358" s="178"/>
      <c r="Q358" s="178"/>
      <c r="R358" s="180"/>
      <c r="T358" s="181"/>
      <c r="U358" s="178"/>
      <c r="V358" s="178"/>
      <c r="W358" s="178"/>
      <c r="X358" s="178"/>
      <c r="Y358" s="178"/>
      <c r="Z358" s="178"/>
      <c r="AA358" s="182"/>
      <c r="AT358" s="183" t="s">
        <v>172</v>
      </c>
      <c r="AU358" s="183" t="s">
        <v>86</v>
      </c>
      <c r="AV358" s="11" t="s">
        <v>81</v>
      </c>
      <c r="AW358" s="11" t="s">
        <v>31</v>
      </c>
      <c r="AX358" s="11" t="s">
        <v>74</v>
      </c>
      <c r="AY358" s="183" t="s">
        <v>164</v>
      </c>
    </row>
    <row r="359" spans="2:65" s="11" customFormat="1" ht="16.5" customHeight="1">
      <c r="B359" s="177"/>
      <c r="C359" s="178"/>
      <c r="D359" s="178"/>
      <c r="E359" s="179" t="s">
        <v>5</v>
      </c>
      <c r="F359" s="302" t="s">
        <v>880</v>
      </c>
      <c r="G359" s="303"/>
      <c r="H359" s="303"/>
      <c r="I359" s="303"/>
      <c r="J359" s="178"/>
      <c r="K359" s="179" t="s">
        <v>5</v>
      </c>
      <c r="L359" s="178"/>
      <c r="M359" s="178"/>
      <c r="N359" s="178"/>
      <c r="O359" s="178"/>
      <c r="P359" s="178"/>
      <c r="Q359" s="178"/>
      <c r="R359" s="180"/>
      <c r="T359" s="181"/>
      <c r="U359" s="178"/>
      <c r="V359" s="178"/>
      <c r="W359" s="178"/>
      <c r="X359" s="178"/>
      <c r="Y359" s="178"/>
      <c r="Z359" s="178"/>
      <c r="AA359" s="182"/>
      <c r="AT359" s="183" t="s">
        <v>172</v>
      </c>
      <c r="AU359" s="183" t="s">
        <v>86</v>
      </c>
      <c r="AV359" s="11" t="s">
        <v>81</v>
      </c>
      <c r="AW359" s="11" t="s">
        <v>31</v>
      </c>
      <c r="AX359" s="11" t="s">
        <v>74</v>
      </c>
      <c r="AY359" s="183" t="s">
        <v>164</v>
      </c>
    </row>
    <row r="360" spans="2:65" s="12" customFormat="1" ht="16.5" customHeight="1">
      <c r="B360" s="184"/>
      <c r="C360" s="185"/>
      <c r="D360" s="185"/>
      <c r="E360" s="186" t="s">
        <v>5</v>
      </c>
      <c r="F360" s="298" t="s">
        <v>881</v>
      </c>
      <c r="G360" s="299"/>
      <c r="H360" s="299"/>
      <c r="I360" s="299"/>
      <c r="J360" s="185"/>
      <c r="K360" s="187">
        <v>135</v>
      </c>
      <c r="L360" s="185"/>
      <c r="M360" s="185"/>
      <c r="N360" s="185"/>
      <c r="O360" s="185"/>
      <c r="P360" s="185"/>
      <c r="Q360" s="185"/>
      <c r="R360" s="188"/>
      <c r="T360" s="189"/>
      <c r="U360" s="185"/>
      <c r="V360" s="185"/>
      <c r="W360" s="185"/>
      <c r="X360" s="185"/>
      <c r="Y360" s="185"/>
      <c r="Z360" s="185"/>
      <c r="AA360" s="190"/>
      <c r="AT360" s="191" t="s">
        <v>172</v>
      </c>
      <c r="AU360" s="191" t="s">
        <v>86</v>
      </c>
      <c r="AV360" s="12" t="s">
        <v>86</v>
      </c>
      <c r="AW360" s="12" t="s">
        <v>31</v>
      </c>
      <c r="AX360" s="12" t="s">
        <v>74</v>
      </c>
      <c r="AY360" s="191" t="s">
        <v>164</v>
      </c>
    </row>
    <row r="361" spans="2:65" s="11" customFormat="1" ht="16.5" customHeight="1">
      <c r="B361" s="177"/>
      <c r="C361" s="178"/>
      <c r="D361" s="178"/>
      <c r="E361" s="179" t="s">
        <v>5</v>
      </c>
      <c r="F361" s="302" t="s">
        <v>882</v>
      </c>
      <c r="G361" s="303"/>
      <c r="H361" s="303"/>
      <c r="I361" s="303"/>
      <c r="J361" s="178"/>
      <c r="K361" s="179" t="s">
        <v>5</v>
      </c>
      <c r="L361" s="178"/>
      <c r="M361" s="178"/>
      <c r="N361" s="178"/>
      <c r="O361" s="178"/>
      <c r="P361" s="178"/>
      <c r="Q361" s="178"/>
      <c r="R361" s="180"/>
      <c r="T361" s="181"/>
      <c r="U361" s="178"/>
      <c r="V361" s="178"/>
      <c r="W361" s="178"/>
      <c r="X361" s="178"/>
      <c r="Y361" s="178"/>
      <c r="Z361" s="178"/>
      <c r="AA361" s="182"/>
      <c r="AT361" s="183" t="s">
        <v>172</v>
      </c>
      <c r="AU361" s="183" t="s">
        <v>86</v>
      </c>
      <c r="AV361" s="11" t="s">
        <v>81</v>
      </c>
      <c r="AW361" s="11" t="s">
        <v>31</v>
      </c>
      <c r="AX361" s="11" t="s">
        <v>74</v>
      </c>
      <c r="AY361" s="183" t="s">
        <v>164</v>
      </c>
    </row>
    <row r="362" spans="2:65" s="12" customFormat="1" ht="16.5" customHeight="1">
      <c r="B362" s="184"/>
      <c r="C362" s="185"/>
      <c r="D362" s="185"/>
      <c r="E362" s="186" t="s">
        <v>5</v>
      </c>
      <c r="F362" s="298" t="s">
        <v>883</v>
      </c>
      <c r="G362" s="299"/>
      <c r="H362" s="299"/>
      <c r="I362" s="299"/>
      <c r="J362" s="185"/>
      <c r="K362" s="187">
        <v>612</v>
      </c>
      <c r="L362" s="185"/>
      <c r="M362" s="185"/>
      <c r="N362" s="185"/>
      <c r="O362" s="185"/>
      <c r="P362" s="185"/>
      <c r="Q362" s="185"/>
      <c r="R362" s="188"/>
      <c r="T362" s="189"/>
      <c r="U362" s="185"/>
      <c r="V362" s="185"/>
      <c r="W362" s="185"/>
      <c r="X362" s="185"/>
      <c r="Y362" s="185"/>
      <c r="Z362" s="185"/>
      <c r="AA362" s="190"/>
      <c r="AT362" s="191" t="s">
        <v>172</v>
      </c>
      <c r="AU362" s="191" t="s">
        <v>86</v>
      </c>
      <c r="AV362" s="12" t="s">
        <v>86</v>
      </c>
      <c r="AW362" s="12" t="s">
        <v>31</v>
      </c>
      <c r="AX362" s="12" t="s">
        <v>74</v>
      </c>
      <c r="AY362" s="191" t="s">
        <v>164</v>
      </c>
    </row>
    <row r="363" spans="2:65" s="11" customFormat="1" ht="16.5" customHeight="1">
      <c r="B363" s="177"/>
      <c r="C363" s="178"/>
      <c r="D363" s="178"/>
      <c r="E363" s="179" t="s">
        <v>5</v>
      </c>
      <c r="F363" s="302" t="s">
        <v>884</v>
      </c>
      <c r="G363" s="303"/>
      <c r="H363" s="303"/>
      <c r="I363" s="303"/>
      <c r="J363" s="178"/>
      <c r="K363" s="179" t="s">
        <v>5</v>
      </c>
      <c r="L363" s="178"/>
      <c r="M363" s="178"/>
      <c r="N363" s="178"/>
      <c r="O363" s="178"/>
      <c r="P363" s="178"/>
      <c r="Q363" s="178"/>
      <c r="R363" s="180"/>
      <c r="T363" s="181"/>
      <c r="U363" s="178"/>
      <c r="V363" s="178"/>
      <c r="W363" s="178"/>
      <c r="X363" s="178"/>
      <c r="Y363" s="178"/>
      <c r="Z363" s="178"/>
      <c r="AA363" s="182"/>
      <c r="AT363" s="183" t="s">
        <v>172</v>
      </c>
      <c r="AU363" s="183" t="s">
        <v>86</v>
      </c>
      <c r="AV363" s="11" t="s">
        <v>81</v>
      </c>
      <c r="AW363" s="11" t="s">
        <v>31</v>
      </c>
      <c r="AX363" s="11" t="s">
        <v>74</v>
      </c>
      <c r="AY363" s="183" t="s">
        <v>164</v>
      </c>
    </row>
    <row r="364" spans="2:65" s="12" customFormat="1" ht="16.5" customHeight="1">
      <c r="B364" s="184"/>
      <c r="C364" s="185"/>
      <c r="D364" s="185"/>
      <c r="E364" s="186" t="s">
        <v>5</v>
      </c>
      <c r="F364" s="298" t="s">
        <v>885</v>
      </c>
      <c r="G364" s="299"/>
      <c r="H364" s="299"/>
      <c r="I364" s="299"/>
      <c r="J364" s="185"/>
      <c r="K364" s="187">
        <v>120</v>
      </c>
      <c r="L364" s="185"/>
      <c r="M364" s="185"/>
      <c r="N364" s="185"/>
      <c r="O364" s="185"/>
      <c r="P364" s="185"/>
      <c r="Q364" s="185"/>
      <c r="R364" s="188"/>
      <c r="T364" s="189"/>
      <c r="U364" s="185"/>
      <c r="V364" s="185"/>
      <c r="W364" s="185"/>
      <c r="X364" s="185"/>
      <c r="Y364" s="185"/>
      <c r="Z364" s="185"/>
      <c r="AA364" s="190"/>
      <c r="AT364" s="191" t="s">
        <v>172</v>
      </c>
      <c r="AU364" s="191" t="s">
        <v>86</v>
      </c>
      <c r="AV364" s="12" t="s">
        <v>86</v>
      </c>
      <c r="AW364" s="12" t="s">
        <v>31</v>
      </c>
      <c r="AX364" s="12" t="s">
        <v>74</v>
      </c>
      <c r="AY364" s="191" t="s">
        <v>164</v>
      </c>
    </row>
    <row r="365" spans="2:65" s="11" customFormat="1" ht="16.5" customHeight="1">
      <c r="B365" s="177"/>
      <c r="C365" s="178"/>
      <c r="D365" s="178"/>
      <c r="E365" s="179" t="s">
        <v>5</v>
      </c>
      <c r="F365" s="302" t="s">
        <v>886</v>
      </c>
      <c r="G365" s="303"/>
      <c r="H365" s="303"/>
      <c r="I365" s="303"/>
      <c r="J365" s="178"/>
      <c r="K365" s="179" t="s">
        <v>5</v>
      </c>
      <c r="L365" s="178"/>
      <c r="M365" s="178"/>
      <c r="N365" s="178"/>
      <c r="O365" s="178"/>
      <c r="P365" s="178"/>
      <c r="Q365" s="178"/>
      <c r="R365" s="180"/>
      <c r="T365" s="181"/>
      <c r="U365" s="178"/>
      <c r="V365" s="178"/>
      <c r="W365" s="178"/>
      <c r="X365" s="178"/>
      <c r="Y365" s="178"/>
      <c r="Z365" s="178"/>
      <c r="AA365" s="182"/>
      <c r="AT365" s="183" t="s">
        <v>172</v>
      </c>
      <c r="AU365" s="183" t="s">
        <v>86</v>
      </c>
      <c r="AV365" s="11" t="s">
        <v>81</v>
      </c>
      <c r="AW365" s="11" t="s">
        <v>31</v>
      </c>
      <c r="AX365" s="11" t="s">
        <v>74</v>
      </c>
      <c r="AY365" s="183" t="s">
        <v>164</v>
      </c>
    </row>
    <row r="366" spans="2:65" s="12" customFormat="1" ht="16.5" customHeight="1">
      <c r="B366" s="184"/>
      <c r="C366" s="185"/>
      <c r="D366" s="185"/>
      <c r="E366" s="186" t="s">
        <v>5</v>
      </c>
      <c r="F366" s="298" t="s">
        <v>887</v>
      </c>
      <c r="G366" s="299"/>
      <c r="H366" s="299"/>
      <c r="I366" s="299"/>
      <c r="J366" s="185"/>
      <c r="K366" s="187">
        <v>295</v>
      </c>
      <c r="L366" s="185"/>
      <c r="M366" s="185"/>
      <c r="N366" s="185"/>
      <c r="O366" s="185"/>
      <c r="P366" s="185"/>
      <c r="Q366" s="185"/>
      <c r="R366" s="188"/>
      <c r="T366" s="189"/>
      <c r="U366" s="185"/>
      <c r="V366" s="185"/>
      <c r="W366" s="185"/>
      <c r="X366" s="185"/>
      <c r="Y366" s="185"/>
      <c r="Z366" s="185"/>
      <c r="AA366" s="190"/>
      <c r="AT366" s="191" t="s">
        <v>172</v>
      </c>
      <c r="AU366" s="191" t="s">
        <v>86</v>
      </c>
      <c r="AV366" s="12" t="s">
        <v>86</v>
      </c>
      <c r="AW366" s="12" t="s">
        <v>31</v>
      </c>
      <c r="AX366" s="12" t="s">
        <v>74</v>
      </c>
      <c r="AY366" s="191" t="s">
        <v>164</v>
      </c>
    </row>
    <row r="367" spans="2:65" s="11" customFormat="1" ht="16.5" customHeight="1">
      <c r="B367" s="177"/>
      <c r="C367" s="178"/>
      <c r="D367" s="178"/>
      <c r="E367" s="179" t="s">
        <v>5</v>
      </c>
      <c r="F367" s="302" t="s">
        <v>888</v>
      </c>
      <c r="G367" s="303"/>
      <c r="H367" s="303"/>
      <c r="I367" s="303"/>
      <c r="J367" s="178"/>
      <c r="K367" s="179" t="s">
        <v>5</v>
      </c>
      <c r="L367" s="178"/>
      <c r="M367" s="178"/>
      <c r="N367" s="178"/>
      <c r="O367" s="178"/>
      <c r="P367" s="178"/>
      <c r="Q367" s="178"/>
      <c r="R367" s="180"/>
      <c r="T367" s="181"/>
      <c r="U367" s="178"/>
      <c r="V367" s="178"/>
      <c r="W367" s="178"/>
      <c r="X367" s="178"/>
      <c r="Y367" s="178"/>
      <c r="Z367" s="178"/>
      <c r="AA367" s="182"/>
      <c r="AT367" s="183" t="s">
        <v>172</v>
      </c>
      <c r="AU367" s="183" t="s">
        <v>86</v>
      </c>
      <c r="AV367" s="11" t="s">
        <v>81</v>
      </c>
      <c r="AW367" s="11" t="s">
        <v>31</v>
      </c>
      <c r="AX367" s="11" t="s">
        <v>74</v>
      </c>
      <c r="AY367" s="183" t="s">
        <v>164</v>
      </c>
    </row>
    <row r="368" spans="2:65" s="12" customFormat="1" ht="16.5" customHeight="1">
      <c r="B368" s="184"/>
      <c r="C368" s="185"/>
      <c r="D368" s="185"/>
      <c r="E368" s="186" t="s">
        <v>5</v>
      </c>
      <c r="F368" s="298" t="s">
        <v>889</v>
      </c>
      <c r="G368" s="299"/>
      <c r="H368" s="299"/>
      <c r="I368" s="299"/>
      <c r="J368" s="185"/>
      <c r="K368" s="187">
        <v>29.04</v>
      </c>
      <c r="L368" s="185"/>
      <c r="M368" s="185"/>
      <c r="N368" s="185"/>
      <c r="O368" s="185"/>
      <c r="P368" s="185"/>
      <c r="Q368" s="185"/>
      <c r="R368" s="188"/>
      <c r="T368" s="189"/>
      <c r="U368" s="185"/>
      <c r="V368" s="185"/>
      <c r="W368" s="185"/>
      <c r="X368" s="185"/>
      <c r="Y368" s="185"/>
      <c r="Z368" s="185"/>
      <c r="AA368" s="190"/>
      <c r="AT368" s="191" t="s">
        <v>172</v>
      </c>
      <c r="AU368" s="191" t="s">
        <v>86</v>
      </c>
      <c r="AV368" s="12" t="s">
        <v>86</v>
      </c>
      <c r="AW368" s="12" t="s">
        <v>31</v>
      </c>
      <c r="AX368" s="12" t="s">
        <v>74</v>
      </c>
      <c r="AY368" s="191" t="s">
        <v>164</v>
      </c>
    </row>
    <row r="369" spans="2:65" s="12" customFormat="1" ht="16.5" customHeight="1">
      <c r="B369" s="184"/>
      <c r="C369" s="185"/>
      <c r="D369" s="185"/>
      <c r="E369" s="186" t="s">
        <v>5</v>
      </c>
      <c r="F369" s="298" t="s">
        <v>890</v>
      </c>
      <c r="G369" s="299"/>
      <c r="H369" s="299"/>
      <c r="I369" s="299"/>
      <c r="J369" s="185"/>
      <c r="K369" s="187">
        <v>25.74</v>
      </c>
      <c r="L369" s="185"/>
      <c r="M369" s="185"/>
      <c r="N369" s="185"/>
      <c r="O369" s="185"/>
      <c r="P369" s="185"/>
      <c r="Q369" s="185"/>
      <c r="R369" s="188"/>
      <c r="T369" s="189"/>
      <c r="U369" s="185"/>
      <c r="V369" s="185"/>
      <c r="W369" s="185"/>
      <c r="X369" s="185"/>
      <c r="Y369" s="185"/>
      <c r="Z369" s="185"/>
      <c r="AA369" s="190"/>
      <c r="AT369" s="191" t="s">
        <v>172</v>
      </c>
      <c r="AU369" s="191" t="s">
        <v>86</v>
      </c>
      <c r="AV369" s="12" t="s">
        <v>86</v>
      </c>
      <c r="AW369" s="12" t="s">
        <v>31</v>
      </c>
      <c r="AX369" s="12" t="s">
        <v>74</v>
      </c>
      <c r="AY369" s="191" t="s">
        <v>164</v>
      </c>
    </row>
    <row r="370" spans="2:65" s="12" customFormat="1" ht="16.5" customHeight="1">
      <c r="B370" s="184"/>
      <c r="C370" s="185"/>
      <c r="D370" s="185"/>
      <c r="E370" s="186" t="s">
        <v>5</v>
      </c>
      <c r="F370" s="298" t="s">
        <v>891</v>
      </c>
      <c r="G370" s="299"/>
      <c r="H370" s="299"/>
      <c r="I370" s="299"/>
      <c r="J370" s="185"/>
      <c r="K370" s="187">
        <v>20.648</v>
      </c>
      <c r="L370" s="185"/>
      <c r="M370" s="185"/>
      <c r="N370" s="185"/>
      <c r="O370" s="185"/>
      <c r="P370" s="185"/>
      <c r="Q370" s="185"/>
      <c r="R370" s="188"/>
      <c r="T370" s="189"/>
      <c r="U370" s="185"/>
      <c r="V370" s="185"/>
      <c r="W370" s="185"/>
      <c r="X370" s="185"/>
      <c r="Y370" s="185"/>
      <c r="Z370" s="185"/>
      <c r="AA370" s="190"/>
      <c r="AT370" s="191" t="s">
        <v>172</v>
      </c>
      <c r="AU370" s="191" t="s">
        <v>86</v>
      </c>
      <c r="AV370" s="12" t="s">
        <v>86</v>
      </c>
      <c r="AW370" s="12" t="s">
        <v>31</v>
      </c>
      <c r="AX370" s="12" t="s">
        <v>74</v>
      </c>
      <c r="AY370" s="191" t="s">
        <v>164</v>
      </c>
    </row>
    <row r="371" spans="2:65" s="12" customFormat="1" ht="16.5" customHeight="1">
      <c r="B371" s="184"/>
      <c r="C371" s="185"/>
      <c r="D371" s="185"/>
      <c r="E371" s="186" t="s">
        <v>5</v>
      </c>
      <c r="F371" s="298" t="s">
        <v>892</v>
      </c>
      <c r="G371" s="299"/>
      <c r="H371" s="299"/>
      <c r="I371" s="299"/>
      <c r="J371" s="185"/>
      <c r="K371" s="187">
        <v>15.04</v>
      </c>
      <c r="L371" s="185"/>
      <c r="M371" s="185"/>
      <c r="N371" s="185"/>
      <c r="O371" s="185"/>
      <c r="P371" s="185"/>
      <c r="Q371" s="185"/>
      <c r="R371" s="188"/>
      <c r="T371" s="189"/>
      <c r="U371" s="185"/>
      <c r="V371" s="185"/>
      <c r="W371" s="185"/>
      <c r="X371" s="185"/>
      <c r="Y371" s="185"/>
      <c r="Z371" s="185"/>
      <c r="AA371" s="190"/>
      <c r="AT371" s="191" t="s">
        <v>172</v>
      </c>
      <c r="AU371" s="191" t="s">
        <v>86</v>
      </c>
      <c r="AV371" s="12" t="s">
        <v>86</v>
      </c>
      <c r="AW371" s="12" t="s">
        <v>31</v>
      </c>
      <c r="AX371" s="12" t="s">
        <v>74</v>
      </c>
      <c r="AY371" s="191" t="s">
        <v>164</v>
      </c>
    </row>
    <row r="372" spans="2:65" s="14" customFormat="1" ht="16.5" customHeight="1">
      <c r="B372" s="200"/>
      <c r="C372" s="201"/>
      <c r="D372" s="201"/>
      <c r="E372" s="202" t="s">
        <v>5</v>
      </c>
      <c r="F372" s="304" t="s">
        <v>191</v>
      </c>
      <c r="G372" s="305"/>
      <c r="H372" s="305"/>
      <c r="I372" s="305"/>
      <c r="J372" s="201"/>
      <c r="K372" s="203">
        <v>1252.4680000000001</v>
      </c>
      <c r="L372" s="201"/>
      <c r="M372" s="201"/>
      <c r="N372" s="201"/>
      <c r="O372" s="201"/>
      <c r="P372" s="201"/>
      <c r="Q372" s="201"/>
      <c r="R372" s="204"/>
      <c r="T372" s="205"/>
      <c r="U372" s="201"/>
      <c r="V372" s="201"/>
      <c r="W372" s="201"/>
      <c r="X372" s="201"/>
      <c r="Y372" s="201"/>
      <c r="Z372" s="201"/>
      <c r="AA372" s="206"/>
      <c r="AT372" s="207" t="s">
        <v>172</v>
      </c>
      <c r="AU372" s="207" t="s">
        <v>86</v>
      </c>
      <c r="AV372" s="14" t="s">
        <v>169</v>
      </c>
      <c r="AW372" s="14" t="s">
        <v>31</v>
      </c>
      <c r="AX372" s="14" t="s">
        <v>81</v>
      </c>
      <c r="AY372" s="207" t="s">
        <v>164</v>
      </c>
    </row>
    <row r="373" spans="2:65" s="1" customFormat="1" ht="38.25" customHeight="1">
      <c r="B373" s="141"/>
      <c r="C373" s="170" t="s">
        <v>893</v>
      </c>
      <c r="D373" s="170" t="s">
        <v>165</v>
      </c>
      <c r="E373" s="171" t="s">
        <v>894</v>
      </c>
      <c r="F373" s="289" t="s">
        <v>895</v>
      </c>
      <c r="G373" s="289"/>
      <c r="H373" s="289"/>
      <c r="I373" s="289"/>
      <c r="J373" s="172" t="s">
        <v>234</v>
      </c>
      <c r="K373" s="173">
        <v>170</v>
      </c>
      <c r="L373" s="290"/>
      <c r="M373" s="290"/>
      <c r="N373" s="291"/>
      <c r="O373" s="291"/>
      <c r="P373" s="291"/>
      <c r="Q373" s="291"/>
      <c r="R373" s="144"/>
      <c r="T373" s="174" t="s">
        <v>5</v>
      </c>
      <c r="U373" s="48" t="s">
        <v>41</v>
      </c>
      <c r="V373" s="40"/>
      <c r="W373" s="175">
        <f>V373*K373</f>
        <v>0</v>
      </c>
      <c r="X373" s="175">
        <v>2.5999999999999998E-4</v>
      </c>
      <c r="Y373" s="175">
        <f>X373*K373</f>
        <v>4.4199999999999996E-2</v>
      </c>
      <c r="Z373" s="175">
        <v>0</v>
      </c>
      <c r="AA373" s="176">
        <f>Z373*K373</f>
        <v>0</v>
      </c>
      <c r="AR373" s="23" t="s">
        <v>344</v>
      </c>
      <c r="AT373" s="23" t="s">
        <v>165</v>
      </c>
      <c r="AU373" s="23" t="s">
        <v>86</v>
      </c>
      <c r="AY373" s="23" t="s">
        <v>164</v>
      </c>
      <c r="BE373" s="118">
        <f>IF(U373="základná",N373,0)</f>
        <v>0</v>
      </c>
      <c r="BF373" s="118">
        <f>IF(U373="znížená",N373,0)</f>
        <v>0</v>
      </c>
      <c r="BG373" s="118">
        <f>IF(U373="zákl. prenesená",N373,0)</f>
        <v>0</v>
      </c>
      <c r="BH373" s="118">
        <f>IF(U373="zníž. prenesená",N373,0)</f>
        <v>0</v>
      </c>
      <c r="BI373" s="118">
        <f>IF(U373="nulová",N373,0)</f>
        <v>0</v>
      </c>
      <c r="BJ373" s="23" t="s">
        <v>86</v>
      </c>
      <c r="BK373" s="118">
        <f>ROUND(L373*K373,2)</f>
        <v>0</v>
      </c>
      <c r="BL373" s="23" t="s">
        <v>344</v>
      </c>
      <c r="BM373" s="23" t="s">
        <v>896</v>
      </c>
    </row>
    <row r="374" spans="2:65" s="11" customFormat="1" ht="16.5" customHeight="1">
      <c r="B374" s="177"/>
      <c r="C374" s="178"/>
      <c r="D374" s="178"/>
      <c r="E374" s="179" t="s">
        <v>5</v>
      </c>
      <c r="F374" s="292" t="s">
        <v>479</v>
      </c>
      <c r="G374" s="293"/>
      <c r="H374" s="293"/>
      <c r="I374" s="293"/>
      <c r="J374" s="178"/>
      <c r="K374" s="179" t="s">
        <v>5</v>
      </c>
      <c r="L374" s="178"/>
      <c r="M374" s="178"/>
      <c r="N374" s="178"/>
      <c r="O374" s="178"/>
      <c r="P374" s="178"/>
      <c r="Q374" s="178"/>
      <c r="R374" s="180"/>
      <c r="T374" s="181"/>
      <c r="U374" s="178"/>
      <c r="V374" s="178"/>
      <c r="W374" s="178"/>
      <c r="X374" s="178"/>
      <c r="Y374" s="178"/>
      <c r="Z374" s="178"/>
      <c r="AA374" s="182"/>
      <c r="AT374" s="183" t="s">
        <v>172</v>
      </c>
      <c r="AU374" s="183" t="s">
        <v>86</v>
      </c>
      <c r="AV374" s="11" t="s">
        <v>81</v>
      </c>
      <c r="AW374" s="11" t="s">
        <v>31</v>
      </c>
      <c r="AX374" s="11" t="s">
        <v>74</v>
      </c>
      <c r="AY374" s="183" t="s">
        <v>164</v>
      </c>
    </row>
    <row r="375" spans="2:65" s="11" customFormat="1" ht="16.5" customHeight="1">
      <c r="B375" s="177"/>
      <c r="C375" s="178"/>
      <c r="D375" s="178"/>
      <c r="E375" s="179" t="s">
        <v>5</v>
      </c>
      <c r="F375" s="302" t="s">
        <v>897</v>
      </c>
      <c r="G375" s="303"/>
      <c r="H375" s="303"/>
      <c r="I375" s="303"/>
      <c r="J375" s="178"/>
      <c r="K375" s="179" t="s">
        <v>5</v>
      </c>
      <c r="L375" s="178"/>
      <c r="M375" s="178"/>
      <c r="N375" s="178"/>
      <c r="O375" s="178"/>
      <c r="P375" s="178"/>
      <c r="Q375" s="178"/>
      <c r="R375" s="180"/>
      <c r="T375" s="181"/>
      <c r="U375" s="178"/>
      <c r="V375" s="178"/>
      <c r="W375" s="178"/>
      <c r="X375" s="178"/>
      <c r="Y375" s="178"/>
      <c r="Z375" s="178"/>
      <c r="AA375" s="182"/>
      <c r="AT375" s="183" t="s">
        <v>172</v>
      </c>
      <c r="AU375" s="183" t="s">
        <v>86</v>
      </c>
      <c r="AV375" s="11" t="s">
        <v>81</v>
      </c>
      <c r="AW375" s="11" t="s">
        <v>31</v>
      </c>
      <c r="AX375" s="11" t="s">
        <v>74</v>
      </c>
      <c r="AY375" s="183" t="s">
        <v>164</v>
      </c>
    </row>
    <row r="376" spans="2:65" s="12" customFormat="1" ht="16.5" customHeight="1">
      <c r="B376" s="184"/>
      <c r="C376" s="185"/>
      <c r="D376" s="185"/>
      <c r="E376" s="186" t="s">
        <v>5</v>
      </c>
      <c r="F376" s="298" t="s">
        <v>898</v>
      </c>
      <c r="G376" s="299"/>
      <c r="H376" s="299"/>
      <c r="I376" s="299"/>
      <c r="J376" s="185"/>
      <c r="K376" s="187">
        <v>20</v>
      </c>
      <c r="L376" s="185"/>
      <c r="M376" s="185"/>
      <c r="N376" s="185"/>
      <c r="O376" s="185"/>
      <c r="P376" s="185"/>
      <c r="Q376" s="185"/>
      <c r="R376" s="188"/>
      <c r="T376" s="189"/>
      <c r="U376" s="185"/>
      <c r="V376" s="185"/>
      <c r="W376" s="185"/>
      <c r="X376" s="185"/>
      <c r="Y376" s="185"/>
      <c r="Z376" s="185"/>
      <c r="AA376" s="190"/>
      <c r="AT376" s="191" t="s">
        <v>172</v>
      </c>
      <c r="AU376" s="191" t="s">
        <v>86</v>
      </c>
      <c r="AV376" s="12" t="s">
        <v>86</v>
      </c>
      <c r="AW376" s="12" t="s">
        <v>31</v>
      </c>
      <c r="AX376" s="12" t="s">
        <v>74</v>
      </c>
      <c r="AY376" s="191" t="s">
        <v>164</v>
      </c>
    </row>
    <row r="377" spans="2:65" s="11" customFormat="1" ht="16.5" customHeight="1">
      <c r="B377" s="177"/>
      <c r="C377" s="178"/>
      <c r="D377" s="178"/>
      <c r="E377" s="179" t="s">
        <v>5</v>
      </c>
      <c r="F377" s="302" t="s">
        <v>899</v>
      </c>
      <c r="G377" s="303"/>
      <c r="H377" s="303"/>
      <c r="I377" s="303"/>
      <c r="J377" s="178"/>
      <c r="K377" s="179" t="s">
        <v>5</v>
      </c>
      <c r="L377" s="178"/>
      <c r="M377" s="178"/>
      <c r="N377" s="178"/>
      <c r="O377" s="178"/>
      <c r="P377" s="178"/>
      <c r="Q377" s="178"/>
      <c r="R377" s="180"/>
      <c r="T377" s="181"/>
      <c r="U377" s="178"/>
      <c r="V377" s="178"/>
      <c r="W377" s="178"/>
      <c r="X377" s="178"/>
      <c r="Y377" s="178"/>
      <c r="Z377" s="178"/>
      <c r="AA377" s="182"/>
      <c r="AT377" s="183" t="s">
        <v>172</v>
      </c>
      <c r="AU377" s="183" t="s">
        <v>86</v>
      </c>
      <c r="AV377" s="11" t="s">
        <v>81</v>
      </c>
      <c r="AW377" s="11" t="s">
        <v>31</v>
      </c>
      <c r="AX377" s="11" t="s">
        <v>74</v>
      </c>
      <c r="AY377" s="183" t="s">
        <v>164</v>
      </c>
    </row>
    <row r="378" spans="2:65" s="12" customFormat="1" ht="16.5" customHeight="1">
      <c r="B378" s="184"/>
      <c r="C378" s="185"/>
      <c r="D378" s="185"/>
      <c r="E378" s="186" t="s">
        <v>5</v>
      </c>
      <c r="F378" s="298" t="s">
        <v>900</v>
      </c>
      <c r="G378" s="299"/>
      <c r="H378" s="299"/>
      <c r="I378" s="299"/>
      <c r="J378" s="185"/>
      <c r="K378" s="187">
        <v>150</v>
      </c>
      <c r="L378" s="185"/>
      <c r="M378" s="185"/>
      <c r="N378" s="185"/>
      <c r="O378" s="185"/>
      <c r="P378" s="185"/>
      <c r="Q378" s="185"/>
      <c r="R378" s="188"/>
      <c r="T378" s="189"/>
      <c r="U378" s="185"/>
      <c r="V378" s="185"/>
      <c r="W378" s="185"/>
      <c r="X378" s="185"/>
      <c r="Y378" s="185"/>
      <c r="Z378" s="185"/>
      <c r="AA378" s="190"/>
      <c r="AT378" s="191" t="s">
        <v>172</v>
      </c>
      <c r="AU378" s="191" t="s">
        <v>86</v>
      </c>
      <c r="AV378" s="12" t="s">
        <v>86</v>
      </c>
      <c r="AW378" s="12" t="s">
        <v>31</v>
      </c>
      <c r="AX378" s="12" t="s">
        <v>74</v>
      </c>
      <c r="AY378" s="191" t="s">
        <v>164</v>
      </c>
    </row>
    <row r="379" spans="2:65" s="14" customFormat="1" ht="16.5" customHeight="1">
      <c r="B379" s="200"/>
      <c r="C379" s="201"/>
      <c r="D379" s="201"/>
      <c r="E379" s="202" t="s">
        <v>5</v>
      </c>
      <c r="F379" s="304" t="s">
        <v>191</v>
      </c>
      <c r="G379" s="305"/>
      <c r="H379" s="305"/>
      <c r="I379" s="305"/>
      <c r="J379" s="201"/>
      <c r="K379" s="203">
        <v>170</v>
      </c>
      <c r="L379" s="201"/>
      <c r="M379" s="201"/>
      <c r="N379" s="201"/>
      <c r="O379" s="201"/>
      <c r="P379" s="201"/>
      <c r="Q379" s="201"/>
      <c r="R379" s="204"/>
      <c r="T379" s="205"/>
      <c r="U379" s="201"/>
      <c r="V379" s="201"/>
      <c r="W379" s="201"/>
      <c r="X379" s="201"/>
      <c r="Y379" s="201"/>
      <c r="Z379" s="201"/>
      <c r="AA379" s="206"/>
      <c r="AT379" s="207" t="s">
        <v>172</v>
      </c>
      <c r="AU379" s="207" t="s">
        <v>86</v>
      </c>
      <c r="AV379" s="14" t="s">
        <v>169</v>
      </c>
      <c r="AW379" s="14" t="s">
        <v>31</v>
      </c>
      <c r="AX379" s="14" t="s">
        <v>81</v>
      </c>
      <c r="AY379" s="207" t="s">
        <v>164</v>
      </c>
    </row>
    <row r="380" spans="2:65" s="1" customFormat="1" ht="38.25" customHeight="1">
      <c r="B380" s="141"/>
      <c r="C380" s="170" t="s">
        <v>901</v>
      </c>
      <c r="D380" s="170" t="s">
        <v>165</v>
      </c>
      <c r="E380" s="171" t="s">
        <v>902</v>
      </c>
      <c r="F380" s="289" t="s">
        <v>903</v>
      </c>
      <c r="G380" s="289"/>
      <c r="H380" s="289"/>
      <c r="I380" s="289"/>
      <c r="J380" s="172" t="s">
        <v>234</v>
      </c>
      <c r="K380" s="173">
        <v>9</v>
      </c>
      <c r="L380" s="290"/>
      <c r="M380" s="290"/>
      <c r="N380" s="291"/>
      <c r="O380" s="291"/>
      <c r="P380" s="291"/>
      <c r="Q380" s="291"/>
      <c r="R380" s="144"/>
      <c r="T380" s="174" t="s">
        <v>5</v>
      </c>
      <c r="U380" s="48" t="s">
        <v>41</v>
      </c>
      <c r="V380" s="40"/>
      <c r="W380" s="175">
        <f>V380*K380</f>
        <v>0</v>
      </c>
      <c r="X380" s="175">
        <v>2.5999999999999998E-4</v>
      </c>
      <c r="Y380" s="175">
        <f>X380*K380</f>
        <v>2.3399999999999996E-3</v>
      </c>
      <c r="Z380" s="175">
        <v>0</v>
      </c>
      <c r="AA380" s="176">
        <f>Z380*K380</f>
        <v>0</v>
      </c>
      <c r="AR380" s="23" t="s">
        <v>344</v>
      </c>
      <c r="AT380" s="23" t="s">
        <v>165</v>
      </c>
      <c r="AU380" s="23" t="s">
        <v>86</v>
      </c>
      <c r="AY380" s="23" t="s">
        <v>164</v>
      </c>
      <c r="BE380" s="118">
        <f>IF(U380="základná",N380,0)</f>
        <v>0</v>
      </c>
      <c r="BF380" s="118">
        <f>IF(U380="znížená",N380,0)</f>
        <v>0</v>
      </c>
      <c r="BG380" s="118">
        <f>IF(U380="zákl. prenesená",N380,0)</f>
        <v>0</v>
      </c>
      <c r="BH380" s="118">
        <f>IF(U380="zníž. prenesená",N380,0)</f>
        <v>0</v>
      </c>
      <c r="BI380" s="118">
        <f>IF(U380="nulová",N380,0)</f>
        <v>0</v>
      </c>
      <c r="BJ380" s="23" t="s">
        <v>86</v>
      </c>
      <c r="BK380" s="118">
        <f>ROUND(L380*K380,2)</f>
        <v>0</v>
      </c>
      <c r="BL380" s="23" t="s">
        <v>344</v>
      </c>
      <c r="BM380" s="23" t="s">
        <v>904</v>
      </c>
    </row>
    <row r="381" spans="2:65" s="1" customFormat="1" ht="25.5" customHeight="1">
      <c r="B381" s="141"/>
      <c r="C381" s="214" t="s">
        <v>905</v>
      </c>
      <c r="D381" s="214" t="s">
        <v>456</v>
      </c>
      <c r="E381" s="215" t="s">
        <v>906</v>
      </c>
      <c r="F381" s="313" t="s">
        <v>907</v>
      </c>
      <c r="G381" s="313"/>
      <c r="H381" s="313"/>
      <c r="I381" s="313"/>
      <c r="J381" s="216" t="s">
        <v>662</v>
      </c>
      <c r="K381" s="217">
        <v>10.43</v>
      </c>
      <c r="L381" s="314"/>
      <c r="M381" s="314"/>
      <c r="N381" s="315"/>
      <c r="O381" s="291"/>
      <c r="P381" s="291"/>
      <c r="Q381" s="291"/>
      <c r="R381" s="144"/>
      <c r="T381" s="174" t="s">
        <v>5</v>
      </c>
      <c r="U381" s="48" t="s">
        <v>41</v>
      </c>
      <c r="V381" s="40"/>
      <c r="W381" s="175">
        <f>V381*K381</f>
        <v>0</v>
      </c>
      <c r="X381" s="175">
        <v>0.78</v>
      </c>
      <c r="Y381" s="175">
        <f>X381*K381</f>
        <v>8.1354000000000006</v>
      </c>
      <c r="Z381" s="175">
        <v>0</v>
      </c>
      <c r="AA381" s="176">
        <f>Z381*K381</f>
        <v>0</v>
      </c>
      <c r="AR381" s="23" t="s">
        <v>459</v>
      </c>
      <c r="AT381" s="23" t="s">
        <v>456</v>
      </c>
      <c r="AU381" s="23" t="s">
        <v>86</v>
      </c>
      <c r="AY381" s="23" t="s">
        <v>164</v>
      </c>
      <c r="BE381" s="118">
        <f>IF(U381="základná",N381,0)</f>
        <v>0</v>
      </c>
      <c r="BF381" s="118">
        <f>IF(U381="znížená",N381,0)</f>
        <v>0</v>
      </c>
      <c r="BG381" s="118">
        <f>IF(U381="zákl. prenesená",N381,0)</f>
        <v>0</v>
      </c>
      <c r="BH381" s="118">
        <f>IF(U381="zníž. prenesená",N381,0)</f>
        <v>0</v>
      </c>
      <c r="BI381" s="118">
        <f>IF(U381="nulová",N381,0)</f>
        <v>0</v>
      </c>
      <c r="BJ381" s="23" t="s">
        <v>86</v>
      </c>
      <c r="BK381" s="118">
        <f>ROUND(L381*K381,2)</f>
        <v>0</v>
      </c>
      <c r="BL381" s="23" t="s">
        <v>344</v>
      </c>
      <c r="BM381" s="23" t="s">
        <v>908</v>
      </c>
    </row>
    <row r="382" spans="2:65" s="12" customFormat="1" ht="16.5" customHeight="1">
      <c r="B382" s="184"/>
      <c r="C382" s="185"/>
      <c r="D382" s="185"/>
      <c r="E382" s="186" t="s">
        <v>5</v>
      </c>
      <c r="F382" s="306" t="s">
        <v>909</v>
      </c>
      <c r="G382" s="307"/>
      <c r="H382" s="307"/>
      <c r="I382" s="307"/>
      <c r="J382" s="185"/>
      <c r="K382" s="187">
        <v>1.4850000000000001</v>
      </c>
      <c r="L382" s="185"/>
      <c r="M382" s="185"/>
      <c r="N382" s="185"/>
      <c r="O382" s="185"/>
      <c r="P382" s="185"/>
      <c r="Q382" s="185"/>
      <c r="R382" s="188"/>
      <c r="T382" s="189"/>
      <c r="U382" s="185"/>
      <c r="V382" s="185"/>
      <c r="W382" s="185"/>
      <c r="X382" s="185"/>
      <c r="Y382" s="185"/>
      <c r="Z382" s="185"/>
      <c r="AA382" s="190"/>
      <c r="AT382" s="191" t="s">
        <v>172</v>
      </c>
      <c r="AU382" s="191" t="s">
        <v>86</v>
      </c>
      <c r="AV382" s="12" t="s">
        <v>86</v>
      </c>
      <c r="AW382" s="12" t="s">
        <v>31</v>
      </c>
      <c r="AX382" s="12" t="s">
        <v>74</v>
      </c>
      <c r="AY382" s="191" t="s">
        <v>164</v>
      </c>
    </row>
    <row r="383" spans="2:65" s="12" customFormat="1" ht="16.5" customHeight="1">
      <c r="B383" s="184"/>
      <c r="C383" s="185"/>
      <c r="D383" s="185"/>
      <c r="E383" s="186" t="s">
        <v>5</v>
      </c>
      <c r="F383" s="298" t="s">
        <v>910</v>
      </c>
      <c r="G383" s="299"/>
      <c r="H383" s="299"/>
      <c r="I383" s="299"/>
      <c r="J383" s="185"/>
      <c r="K383" s="187">
        <v>2.3559999999999999</v>
      </c>
      <c r="L383" s="185"/>
      <c r="M383" s="185"/>
      <c r="N383" s="185"/>
      <c r="O383" s="185"/>
      <c r="P383" s="185"/>
      <c r="Q383" s="185"/>
      <c r="R383" s="188"/>
      <c r="T383" s="189"/>
      <c r="U383" s="185"/>
      <c r="V383" s="185"/>
      <c r="W383" s="185"/>
      <c r="X383" s="185"/>
      <c r="Y383" s="185"/>
      <c r="Z383" s="185"/>
      <c r="AA383" s="190"/>
      <c r="AT383" s="191" t="s">
        <v>172</v>
      </c>
      <c r="AU383" s="191" t="s">
        <v>86</v>
      </c>
      <c r="AV383" s="12" t="s">
        <v>86</v>
      </c>
      <c r="AW383" s="12" t="s">
        <v>31</v>
      </c>
      <c r="AX383" s="12" t="s">
        <v>74</v>
      </c>
      <c r="AY383" s="191" t="s">
        <v>164</v>
      </c>
    </row>
    <row r="384" spans="2:65" s="12" customFormat="1" ht="16.5" customHeight="1">
      <c r="B384" s="184"/>
      <c r="C384" s="185"/>
      <c r="D384" s="185"/>
      <c r="E384" s="186" t="s">
        <v>5</v>
      </c>
      <c r="F384" s="298" t="s">
        <v>911</v>
      </c>
      <c r="G384" s="299"/>
      <c r="H384" s="299"/>
      <c r="I384" s="299"/>
      <c r="J384" s="185"/>
      <c r="K384" s="187">
        <v>0.66</v>
      </c>
      <c r="L384" s="185"/>
      <c r="M384" s="185"/>
      <c r="N384" s="185"/>
      <c r="O384" s="185"/>
      <c r="P384" s="185"/>
      <c r="Q384" s="185"/>
      <c r="R384" s="188"/>
      <c r="T384" s="189"/>
      <c r="U384" s="185"/>
      <c r="V384" s="185"/>
      <c r="W384" s="185"/>
      <c r="X384" s="185"/>
      <c r="Y384" s="185"/>
      <c r="Z384" s="185"/>
      <c r="AA384" s="190"/>
      <c r="AT384" s="191" t="s">
        <v>172</v>
      </c>
      <c r="AU384" s="191" t="s">
        <v>86</v>
      </c>
      <c r="AV384" s="12" t="s">
        <v>86</v>
      </c>
      <c r="AW384" s="12" t="s">
        <v>31</v>
      </c>
      <c r="AX384" s="12" t="s">
        <v>74</v>
      </c>
      <c r="AY384" s="191" t="s">
        <v>164</v>
      </c>
    </row>
    <row r="385" spans="2:65" s="12" customFormat="1" ht="16.5" customHeight="1">
      <c r="B385" s="184"/>
      <c r="C385" s="185"/>
      <c r="D385" s="185"/>
      <c r="E385" s="186" t="s">
        <v>5</v>
      </c>
      <c r="F385" s="298" t="s">
        <v>912</v>
      </c>
      <c r="G385" s="299"/>
      <c r="H385" s="299"/>
      <c r="I385" s="299"/>
      <c r="J385" s="185"/>
      <c r="K385" s="187">
        <v>0.23799999999999999</v>
      </c>
      <c r="L385" s="185"/>
      <c r="M385" s="185"/>
      <c r="N385" s="185"/>
      <c r="O385" s="185"/>
      <c r="P385" s="185"/>
      <c r="Q385" s="185"/>
      <c r="R385" s="188"/>
      <c r="T385" s="189"/>
      <c r="U385" s="185"/>
      <c r="V385" s="185"/>
      <c r="W385" s="185"/>
      <c r="X385" s="185"/>
      <c r="Y385" s="185"/>
      <c r="Z385" s="185"/>
      <c r="AA385" s="190"/>
      <c r="AT385" s="191" t="s">
        <v>172</v>
      </c>
      <c r="AU385" s="191" t="s">
        <v>86</v>
      </c>
      <c r="AV385" s="12" t="s">
        <v>86</v>
      </c>
      <c r="AW385" s="12" t="s">
        <v>31</v>
      </c>
      <c r="AX385" s="12" t="s">
        <v>74</v>
      </c>
      <c r="AY385" s="191" t="s">
        <v>164</v>
      </c>
    </row>
    <row r="386" spans="2:65" s="12" customFormat="1" ht="16.5" customHeight="1">
      <c r="B386" s="184"/>
      <c r="C386" s="185"/>
      <c r="D386" s="185"/>
      <c r="E386" s="186" t="s">
        <v>5</v>
      </c>
      <c r="F386" s="298" t="s">
        <v>913</v>
      </c>
      <c r="G386" s="299"/>
      <c r="H386" s="299"/>
      <c r="I386" s="299"/>
      <c r="J386" s="185"/>
      <c r="K386" s="187">
        <v>0.28199999999999997</v>
      </c>
      <c r="L386" s="185"/>
      <c r="M386" s="185"/>
      <c r="N386" s="185"/>
      <c r="O386" s="185"/>
      <c r="P386" s="185"/>
      <c r="Q386" s="185"/>
      <c r="R386" s="188"/>
      <c r="T386" s="189"/>
      <c r="U386" s="185"/>
      <c r="V386" s="185"/>
      <c r="W386" s="185"/>
      <c r="X386" s="185"/>
      <c r="Y386" s="185"/>
      <c r="Z386" s="185"/>
      <c r="AA386" s="190"/>
      <c r="AT386" s="191" t="s">
        <v>172</v>
      </c>
      <c r="AU386" s="191" t="s">
        <v>86</v>
      </c>
      <c r="AV386" s="12" t="s">
        <v>86</v>
      </c>
      <c r="AW386" s="12" t="s">
        <v>31</v>
      </c>
      <c r="AX386" s="12" t="s">
        <v>74</v>
      </c>
      <c r="AY386" s="191" t="s">
        <v>164</v>
      </c>
    </row>
    <row r="387" spans="2:65" s="12" customFormat="1" ht="16.5" customHeight="1">
      <c r="B387" s="184"/>
      <c r="C387" s="185"/>
      <c r="D387" s="185"/>
      <c r="E387" s="186" t="s">
        <v>5</v>
      </c>
      <c r="F387" s="298" t="s">
        <v>914</v>
      </c>
      <c r="G387" s="299"/>
      <c r="H387" s="299"/>
      <c r="I387" s="299"/>
      <c r="J387" s="185"/>
      <c r="K387" s="187">
        <v>2.97</v>
      </c>
      <c r="L387" s="185"/>
      <c r="M387" s="185"/>
      <c r="N387" s="185"/>
      <c r="O387" s="185"/>
      <c r="P387" s="185"/>
      <c r="Q387" s="185"/>
      <c r="R387" s="188"/>
      <c r="T387" s="189"/>
      <c r="U387" s="185"/>
      <c r="V387" s="185"/>
      <c r="W387" s="185"/>
      <c r="X387" s="185"/>
      <c r="Y387" s="185"/>
      <c r="Z387" s="185"/>
      <c r="AA387" s="190"/>
      <c r="AT387" s="191" t="s">
        <v>172</v>
      </c>
      <c r="AU387" s="191" t="s">
        <v>86</v>
      </c>
      <c r="AV387" s="12" t="s">
        <v>86</v>
      </c>
      <c r="AW387" s="12" t="s">
        <v>31</v>
      </c>
      <c r="AX387" s="12" t="s">
        <v>74</v>
      </c>
      <c r="AY387" s="191" t="s">
        <v>164</v>
      </c>
    </row>
    <row r="388" spans="2:65" s="12" customFormat="1" ht="16.5" customHeight="1">
      <c r="B388" s="184"/>
      <c r="C388" s="185"/>
      <c r="D388" s="185"/>
      <c r="E388" s="186" t="s">
        <v>5</v>
      </c>
      <c r="F388" s="298" t="s">
        <v>915</v>
      </c>
      <c r="G388" s="299"/>
      <c r="H388" s="299"/>
      <c r="I388" s="299"/>
      <c r="J388" s="185"/>
      <c r="K388" s="187">
        <v>0.81100000000000005</v>
      </c>
      <c r="L388" s="185"/>
      <c r="M388" s="185"/>
      <c r="N388" s="185"/>
      <c r="O388" s="185"/>
      <c r="P388" s="185"/>
      <c r="Q388" s="185"/>
      <c r="R388" s="188"/>
      <c r="T388" s="189"/>
      <c r="U388" s="185"/>
      <c r="V388" s="185"/>
      <c r="W388" s="185"/>
      <c r="X388" s="185"/>
      <c r="Y388" s="185"/>
      <c r="Z388" s="185"/>
      <c r="AA388" s="190"/>
      <c r="AT388" s="191" t="s">
        <v>172</v>
      </c>
      <c r="AU388" s="191" t="s">
        <v>86</v>
      </c>
      <c r="AV388" s="12" t="s">
        <v>86</v>
      </c>
      <c r="AW388" s="12" t="s">
        <v>31</v>
      </c>
      <c r="AX388" s="12" t="s">
        <v>74</v>
      </c>
      <c r="AY388" s="191" t="s">
        <v>164</v>
      </c>
    </row>
    <row r="389" spans="2:65" s="11" customFormat="1" ht="16.5" customHeight="1">
      <c r="B389" s="177"/>
      <c r="C389" s="178"/>
      <c r="D389" s="178"/>
      <c r="E389" s="179" t="s">
        <v>5</v>
      </c>
      <c r="F389" s="302" t="s">
        <v>511</v>
      </c>
      <c r="G389" s="303"/>
      <c r="H389" s="303"/>
      <c r="I389" s="303"/>
      <c r="J389" s="178"/>
      <c r="K389" s="179" t="s">
        <v>5</v>
      </c>
      <c r="L389" s="178"/>
      <c r="M389" s="178"/>
      <c r="N389" s="178"/>
      <c r="O389" s="178"/>
      <c r="P389" s="178"/>
      <c r="Q389" s="178"/>
      <c r="R389" s="180"/>
      <c r="T389" s="181"/>
      <c r="U389" s="178"/>
      <c r="V389" s="178"/>
      <c r="W389" s="178"/>
      <c r="X389" s="178"/>
      <c r="Y389" s="178"/>
      <c r="Z389" s="178"/>
      <c r="AA389" s="182"/>
      <c r="AT389" s="183" t="s">
        <v>172</v>
      </c>
      <c r="AU389" s="183" t="s">
        <v>86</v>
      </c>
      <c r="AV389" s="11" t="s">
        <v>81</v>
      </c>
      <c r="AW389" s="11" t="s">
        <v>31</v>
      </c>
      <c r="AX389" s="11" t="s">
        <v>74</v>
      </c>
      <c r="AY389" s="183" t="s">
        <v>164</v>
      </c>
    </row>
    <row r="390" spans="2:65" s="12" customFormat="1" ht="16.5" customHeight="1">
      <c r="B390" s="184"/>
      <c r="C390" s="185"/>
      <c r="D390" s="185"/>
      <c r="E390" s="186" t="s">
        <v>5</v>
      </c>
      <c r="F390" s="298" t="s">
        <v>916</v>
      </c>
      <c r="G390" s="299"/>
      <c r="H390" s="299"/>
      <c r="I390" s="299"/>
      <c r="J390" s="185"/>
      <c r="K390" s="187">
        <v>1.6279999999999999</v>
      </c>
      <c r="L390" s="185"/>
      <c r="M390" s="185"/>
      <c r="N390" s="185"/>
      <c r="O390" s="185"/>
      <c r="P390" s="185"/>
      <c r="Q390" s="185"/>
      <c r="R390" s="188"/>
      <c r="T390" s="189"/>
      <c r="U390" s="185"/>
      <c r="V390" s="185"/>
      <c r="W390" s="185"/>
      <c r="X390" s="185"/>
      <c r="Y390" s="185"/>
      <c r="Z390" s="185"/>
      <c r="AA390" s="190"/>
      <c r="AT390" s="191" t="s">
        <v>172</v>
      </c>
      <c r="AU390" s="191" t="s">
        <v>86</v>
      </c>
      <c r="AV390" s="12" t="s">
        <v>86</v>
      </c>
      <c r="AW390" s="12" t="s">
        <v>31</v>
      </c>
      <c r="AX390" s="12" t="s">
        <v>74</v>
      </c>
      <c r="AY390" s="191" t="s">
        <v>164</v>
      </c>
    </row>
    <row r="391" spans="2:65" s="14" customFormat="1" ht="16.5" customHeight="1">
      <c r="B391" s="200"/>
      <c r="C391" s="201"/>
      <c r="D391" s="201"/>
      <c r="E391" s="202" t="s">
        <v>5</v>
      </c>
      <c r="F391" s="304" t="s">
        <v>191</v>
      </c>
      <c r="G391" s="305"/>
      <c r="H391" s="305"/>
      <c r="I391" s="305"/>
      <c r="J391" s="201"/>
      <c r="K391" s="203">
        <v>10.43</v>
      </c>
      <c r="L391" s="201"/>
      <c r="M391" s="201"/>
      <c r="N391" s="201"/>
      <c r="O391" s="201"/>
      <c r="P391" s="201"/>
      <c r="Q391" s="201"/>
      <c r="R391" s="204"/>
      <c r="T391" s="205"/>
      <c r="U391" s="201"/>
      <c r="V391" s="201"/>
      <c r="W391" s="201"/>
      <c r="X391" s="201"/>
      <c r="Y391" s="201"/>
      <c r="Z391" s="201"/>
      <c r="AA391" s="206"/>
      <c r="AT391" s="207" t="s">
        <v>172</v>
      </c>
      <c r="AU391" s="207" t="s">
        <v>86</v>
      </c>
      <c r="AV391" s="14" t="s">
        <v>169</v>
      </c>
      <c r="AW391" s="14" t="s">
        <v>31</v>
      </c>
      <c r="AX391" s="14" t="s">
        <v>81</v>
      </c>
      <c r="AY391" s="207" t="s">
        <v>164</v>
      </c>
    </row>
    <row r="392" spans="2:65" s="1" customFormat="1" ht="25.5" customHeight="1">
      <c r="B392" s="141"/>
      <c r="C392" s="170" t="s">
        <v>917</v>
      </c>
      <c r="D392" s="170" t="s">
        <v>165</v>
      </c>
      <c r="E392" s="171" t="s">
        <v>918</v>
      </c>
      <c r="F392" s="289" t="s">
        <v>919</v>
      </c>
      <c r="G392" s="289"/>
      <c r="H392" s="289"/>
      <c r="I392" s="289"/>
      <c r="J392" s="172" t="s">
        <v>168</v>
      </c>
      <c r="K392" s="173">
        <v>132.46</v>
      </c>
      <c r="L392" s="290"/>
      <c r="M392" s="290"/>
      <c r="N392" s="291"/>
      <c r="O392" s="291"/>
      <c r="P392" s="291"/>
      <c r="Q392" s="291"/>
      <c r="R392" s="144"/>
      <c r="T392" s="174" t="s">
        <v>5</v>
      </c>
      <c r="U392" s="48" t="s">
        <v>41</v>
      </c>
      <c r="V392" s="40"/>
      <c r="W392" s="175">
        <f>V392*K392</f>
        <v>0</v>
      </c>
      <c r="X392" s="175">
        <v>0</v>
      </c>
      <c r="Y392" s="175">
        <f>X392*K392</f>
        <v>0</v>
      </c>
      <c r="Z392" s="175">
        <v>0</v>
      </c>
      <c r="AA392" s="176">
        <f>Z392*K392</f>
        <v>0</v>
      </c>
      <c r="AR392" s="23" t="s">
        <v>344</v>
      </c>
      <c r="AT392" s="23" t="s">
        <v>165</v>
      </c>
      <c r="AU392" s="23" t="s">
        <v>86</v>
      </c>
      <c r="AY392" s="23" t="s">
        <v>164</v>
      </c>
      <c r="BE392" s="118">
        <f>IF(U392="základná",N392,0)</f>
        <v>0</v>
      </c>
      <c r="BF392" s="118">
        <f>IF(U392="znížená",N392,0)</f>
        <v>0</v>
      </c>
      <c r="BG392" s="118">
        <f>IF(U392="zákl. prenesená",N392,0)</f>
        <v>0</v>
      </c>
      <c r="BH392" s="118">
        <f>IF(U392="zníž. prenesená",N392,0)</f>
        <v>0</v>
      </c>
      <c r="BI392" s="118">
        <f>IF(U392="nulová",N392,0)</f>
        <v>0</v>
      </c>
      <c r="BJ392" s="23" t="s">
        <v>86</v>
      </c>
      <c r="BK392" s="118">
        <f>ROUND(L392*K392,2)</f>
        <v>0</v>
      </c>
      <c r="BL392" s="23" t="s">
        <v>344</v>
      </c>
      <c r="BM392" s="23" t="s">
        <v>920</v>
      </c>
    </row>
    <row r="393" spans="2:65" s="11" customFormat="1" ht="16.5" customHeight="1">
      <c r="B393" s="177"/>
      <c r="C393" s="178"/>
      <c r="D393" s="178"/>
      <c r="E393" s="179" t="s">
        <v>5</v>
      </c>
      <c r="F393" s="292" t="s">
        <v>511</v>
      </c>
      <c r="G393" s="293"/>
      <c r="H393" s="293"/>
      <c r="I393" s="293"/>
      <c r="J393" s="178"/>
      <c r="K393" s="179" t="s">
        <v>5</v>
      </c>
      <c r="L393" s="178"/>
      <c r="M393" s="178"/>
      <c r="N393" s="178"/>
      <c r="O393" s="178"/>
      <c r="P393" s="178"/>
      <c r="Q393" s="178"/>
      <c r="R393" s="180"/>
      <c r="T393" s="181"/>
      <c r="U393" s="178"/>
      <c r="V393" s="178"/>
      <c r="W393" s="178"/>
      <c r="X393" s="178"/>
      <c r="Y393" s="178"/>
      <c r="Z393" s="178"/>
      <c r="AA393" s="182"/>
      <c r="AT393" s="183" t="s">
        <v>172</v>
      </c>
      <c r="AU393" s="183" t="s">
        <v>86</v>
      </c>
      <c r="AV393" s="11" t="s">
        <v>81</v>
      </c>
      <c r="AW393" s="11" t="s">
        <v>31</v>
      </c>
      <c r="AX393" s="11" t="s">
        <v>74</v>
      </c>
      <c r="AY393" s="183" t="s">
        <v>164</v>
      </c>
    </row>
    <row r="394" spans="2:65" s="12" customFormat="1" ht="16.5" customHeight="1">
      <c r="B394" s="184"/>
      <c r="C394" s="185"/>
      <c r="D394" s="185"/>
      <c r="E394" s="186" t="s">
        <v>5</v>
      </c>
      <c r="F394" s="298" t="s">
        <v>862</v>
      </c>
      <c r="G394" s="299"/>
      <c r="H394" s="299"/>
      <c r="I394" s="299"/>
      <c r="J394" s="185"/>
      <c r="K394" s="187">
        <v>93.641999999999996</v>
      </c>
      <c r="L394" s="185"/>
      <c r="M394" s="185"/>
      <c r="N394" s="185"/>
      <c r="O394" s="185"/>
      <c r="P394" s="185"/>
      <c r="Q394" s="185"/>
      <c r="R394" s="188"/>
      <c r="T394" s="189"/>
      <c r="U394" s="185"/>
      <c r="V394" s="185"/>
      <c r="W394" s="185"/>
      <c r="X394" s="185"/>
      <c r="Y394" s="185"/>
      <c r="Z394" s="185"/>
      <c r="AA394" s="190"/>
      <c r="AT394" s="191" t="s">
        <v>172</v>
      </c>
      <c r="AU394" s="191" t="s">
        <v>86</v>
      </c>
      <c r="AV394" s="12" t="s">
        <v>86</v>
      </c>
      <c r="AW394" s="12" t="s">
        <v>31</v>
      </c>
      <c r="AX394" s="12" t="s">
        <v>74</v>
      </c>
      <c r="AY394" s="191" t="s">
        <v>164</v>
      </c>
    </row>
    <row r="395" spans="2:65" s="12" customFormat="1" ht="16.5" customHeight="1">
      <c r="B395" s="184"/>
      <c r="C395" s="185"/>
      <c r="D395" s="185"/>
      <c r="E395" s="186" t="s">
        <v>5</v>
      </c>
      <c r="F395" s="298" t="s">
        <v>863</v>
      </c>
      <c r="G395" s="299"/>
      <c r="H395" s="299"/>
      <c r="I395" s="299"/>
      <c r="J395" s="185"/>
      <c r="K395" s="187">
        <v>38.817999999999998</v>
      </c>
      <c r="L395" s="185"/>
      <c r="M395" s="185"/>
      <c r="N395" s="185"/>
      <c r="O395" s="185"/>
      <c r="P395" s="185"/>
      <c r="Q395" s="185"/>
      <c r="R395" s="188"/>
      <c r="T395" s="189"/>
      <c r="U395" s="185"/>
      <c r="V395" s="185"/>
      <c r="W395" s="185"/>
      <c r="X395" s="185"/>
      <c r="Y395" s="185"/>
      <c r="Z395" s="185"/>
      <c r="AA395" s="190"/>
      <c r="AT395" s="191" t="s">
        <v>172</v>
      </c>
      <c r="AU395" s="191" t="s">
        <v>86</v>
      </c>
      <c r="AV395" s="12" t="s">
        <v>86</v>
      </c>
      <c r="AW395" s="12" t="s">
        <v>31</v>
      </c>
      <c r="AX395" s="12" t="s">
        <v>74</v>
      </c>
      <c r="AY395" s="191" t="s">
        <v>164</v>
      </c>
    </row>
    <row r="396" spans="2:65" s="14" customFormat="1" ht="16.5" customHeight="1">
      <c r="B396" s="200"/>
      <c r="C396" s="201"/>
      <c r="D396" s="201"/>
      <c r="E396" s="202" t="s">
        <v>5</v>
      </c>
      <c r="F396" s="304" t="s">
        <v>191</v>
      </c>
      <c r="G396" s="305"/>
      <c r="H396" s="305"/>
      <c r="I396" s="305"/>
      <c r="J396" s="201"/>
      <c r="K396" s="203">
        <v>132.46</v>
      </c>
      <c r="L396" s="201"/>
      <c r="M396" s="201"/>
      <c r="N396" s="201"/>
      <c r="O396" s="201"/>
      <c r="P396" s="201"/>
      <c r="Q396" s="201"/>
      <c r="R396" s="204"/>
      <c r="T396" s="205"/>
      <c r="U396" s="201"/>
      <c r="V396" s="201"/>
      <c r="W396" s="201"/>
      <c r="X396" s="201"/>
      <c r="Y396" s="201"/>
      <c r="Z396" s="201"/>
      <c r="AA396" s="206"/>
      <c r="AT396" s="207" t="s">
        <v>172</v>
      </c>
      <c r="AU396" s="207" t="s">
        <v>86</v>
      </c>
      <c r="AV396" s="14" t="s">
        <v>169</v>
      </c>
      <c r="AW396" s="14" t="s">
        <v>31</v>
      </c>
      <c r="AX396" s="14" t="s">
        <v>81</v>
      </c>
      <c r="AY396" s="207" t="s">
        <v>164</v>
      </c>
    </row>
    <row r="397" spans="2:65" s="1" customFormat="1" ht="25.5" customHeight="1">
      <c r="B397" s="141"/>
      <c r="C397" s="214" t="s">
        <v>921</v>
      </c>
      <c r="D397" s="214" t="s">
        <v>456</v>
      </c>
      <c r="E397" s="215" t="s">
        <v>922</v>
      </c>
      <c r="F397" s="313" t="s">
        <v>923</v>
      </c>
      <c r="G397" s="313"/>
      <c r="H397" s="313"/>
      <c r="I397" s="313"/>
      <c r="J397" s="216" t="s">
        <v>662</v>
      </c>
      <c r="K397" s="217">
        <v>3.4969999999999999</v>
      </c>
      <c r="L397" s="314"/>
      <c r="M397" s="314"/>
      <c r="N397" s="315"/>
      <c r="O397" s="291"/>
      <c r="P397" s="291"/>
      <c r="Q397" s="291"/>
      <c r="R397" s="144"/>
      <c r="T397" s="174" t="s">
        <v>5</v>
      </c>
      <c r="U397" s="48" t="s">
        <v>41</v>
      </c>
      <c r="V397" s="40"/>
      <c r="W397" s="175">
        <f>V397*K397</f>
        <v>0</v>
      </c>
      <c r="X397" s="175">
        <v>0.78</v>
      </c>
      <c r="Y397" s="175">
        <f>X397*K397</f>
        <v>2.7276600000000002</v>
      </c>
      <c r="Z397" s="175">
        <v>0</v>
      </c>
      <c r="AA397" s="176">
        <f>Z397*K397</f>
        <v>0</v>
      </c>
      <c r="AR397" s="23" t="s">
        <v>459</v>
      </c>
      <c r="AT397" s="23" t="s">
        <v>456</v>
      </c>
      <c r="AU397" s="23" t="s">
        <v>86</v>
      </c>
      <c r="AY397" s="23" t="s">
        <v>164</v>
      </c>
      <c r="BE397" s="118">
        <f>IF(U397="základná",N397,0)</f>
        <v>0</v>
      </c>
      <c r="BF397" s="118">
        <f>IF(U397="znížená",N397,0)</f>
        <v>0</v>
      </c>
      <c r="BG397" s="118">
        <f>IF(U397="zákl. prenesená",N397,0)</f>
        <v>0</v>
      </c>
      <c r="BH397" s="118">
        <f>IF(U397="zníž. prenesená",N397,0)</f>
        <v>0</v>
      </c>
      <c r="BI397" s="118">
        <f>IF(U397="nulová",N397,0)</f>
        <v>0</v>
      </c>
      <c r="BJ397" s="23" t="s">
        <v>86</v>
      </c>
      <c r="BK397" s="118">
        <f>ROUND(L397*K397,2)</f>
        <v>0</v>
      </c>
      <c r="BL397" s="23" t="s">
        <v>344</v>
      </c>
      <c r="BM397" s="23" t="s">
        <v>924</v>
      </c>
    </row>
    <row r="398" spans="2:65" s="1" customFormat="1" ht="25.5" customHeight="1">
      <c r="B398" s="141"/>
      <c r="C398" s="170" t="s">
        <v>925</v>
      </c>
      <c r="D398" s="170" t="s">
        <v>165</v>
      </c>
      <c r="E398" s="171" t="s">
        <v>926</v>
      </c>
      <c r="F398" s="289" t="s">
        <v>927</v>
      </c>
      <c r="G398" s="289"/>
      <c r="H398" s="289"/>
      <c r="I398" s="289"/>
      <c r="J398" s="172" t="s">
        <v>234</v>
      </c>
      <c r="K398" s="173">
        <v>265</v>
      </c>
      <c r="L398" s="290"/>
      <c r="M398" s="290"/>
      <c r="N398" s="291"/>
      <c r="O398" s="291"/>
      <c r="P398" s="291"/>
      <c r="Q398" s="291"/>
      <c r="R398" s="144"/>
      <c r="T398" s="174" t="s">
        <v>5</v>
      </c>
      <c r="U398" s="48" t="s">
        <v>41</v>
      </c>
      <c r="V398" s="40"/>
      <c r="W398" s="175">
        <f>V398*K398</f>
        <v>0</v>
      </c>
      <c r="X398" s="175">
        <v>0</v>
      </c>
      <c r="Y398" s="175">
        <f>X398*K398</f>
        <v>0</v>
      </c>
      <c r="Z398" s="175">
        <v>0</v>
      </c>
      <c r="AA398" s="176">
        <f>Z398*K398</f>
        <v>0</v>
      </c>
      <c r="AR398" s="23" t="s">
        <v>344</v>
      </c>
      <c r="AT398" s="23" t="s">
        <v>165</v>
      </c>
      <c r="AU398" s="23" t="s">
        <v>86</v>
      </c>
      <c r="AY398" s="23" t="s">
        <v>164</v>
      </c>
      <c r="BE398" s="118">
        <f>IF(U398="základná",N398,0)</f>
        <v>0</v>
      </c>
      <c r="BF398" s="118">
        <f>IF(U398="znížená",N398,0)</f>
        <v>0</v>
      </c>
      <c r="BG398" s="118">
        <f>IF(U398="zákl. prenesená",N398,0)</f>
        <v>0</v>
      </c>
      <c r="BH398" s="118">
        <f>IF(U398="zníž. prenesená",N398,0)</f>
        <v>0</v>
      </c>
      <c r="BI398" s="118">
        <f>IF(U398="nulová",N398,0)</f>
        <v>0</v>
      </c>
      <c r="BJ398" s="23" t="s">
        <v>86</v>
      </c>
      <c r="BK398" s="118">
        <f>ROUND(L398*K398,2)</f>
        <v>0</v>
      </c>
      <c r="BL398" s="23" t="s">
        <v>344</v>
      </c>
      <c r="BM398" s="23" t="s">
        <v>928</v>
      </c>
    </row>
    <row r="399" spans="2:65" s="11" customFormat="1" ht="16.5" customHeight="1">
      <c r="B399" s="177"/>
      <c r="C399" s="178"/>
      <c r="D399" s="178"/>
      <c r="E399" s="179" t="s">
        <v>5</v>
      </c>
      <c r="F399" s="292" t="s">
        <v>929</v>
      </c>
      <c r="G399" s="293"/>
      <c r="H399" s="293"/>
      <c r="I399" s="293"/>
      <c r="J399" s="178"/>
      <c r="K399" s="179" t="s">
        <v>5</v>
      </c>
      <c r="L399" s="178"/>
      <c r="M399" s="178"/>
      <c r="N399" s="178"/>
      <c r="O399" s="178"/>
      <c r="P399" s="178"/>
      <c r="Q399" s="178"/>
      <c r="R399" s="180"/>
      <c r="T399" s="181"/>
      <c r="U399" s="178"/>
      <c r="V399" s="178"/>
      <c r="W399" s="178"/>
      <c r="X399" s="178"/>
      <c r="Y399" s="178"/>
      <c r="Z399" s="178"/>
      <c r="AA399" s="182"/>
      <c r="AT399" s="183" t="s">
        <v>172</v>
      </c>
      <c r="AU399" s="183" t="s">
        <v>86</v>
      </c>
      <c r="AV399" s="11" t="s">
        <v>81</v>
      </c>
      <c r="AW399" s="11" t="s">
        <v>31</v>
      </c>
      <c r="AX399" s="11" t="s">
        <v>74</v>
      </c>
      <c r="AY399" s="183" t="s">
        <v>164</v>
      </c>
    </row>
    <row r="400" spans="2:65" s="11" customFormat="1" ht="16.5" customHeight="1">
      <c r="B400" s="177"/>
      <c r="C400" s="178"/>
      <c r="D400" s="178"/>
      <c r="E400" s="179" t="s">
        <v>5</v>
      </c>
      <c r="F400" s="302" t="s">
        <v>930</v>
      </c>
      <c r="G400" s="303"/>
      <c r="H400" s="303"/>
      <c r="I400" s="303"/>
      <c r="J400" s="178"/>
      <c r="K400" s="179" t="s">
        <v>5</v>
      </c>
      <c r="L400" s="178"/>
      <c r="M400" s="178"/>
      <c r="N400" s="178"/>
      <c r="O400" s="178"/>
      <c r="P400" s="178"/>
      <c r="Q400" s="178"/>
      <c r="R400" s="180"/>
      <c r="T400" s="181"/>
      <c r="U400" s="178"/>
      <c r="V400" s="178"/>
      <c r="W400" s="178"/>
      <c r="X400" s="178"/>
      <c r="Y400" s="178"/>
      <c r="Z400" s="178"/>
      <c r="AA400" s="182"/>
      <c r="AT400" s="183" t="s">
        <v>172</v>
      </c>
      <c r="AU400" s="183" t="s">
        <v>86</v>
      </c>
      <c r="AV400" s="11" t="s">
        <v>81</v>
      </c>
      <c r="AW400" s="11" t="s">
        <v>31</v>
      </c>
      <c r="AX400" s="11" t="s">
        <v>74</v>
      </c>
      <c r="AY400" s="183" t="s">
        <v>164</v>
      </c>
    </row>
    <row r="401" spans="2:65" s="12" customFormat="1" ht="16.5" customHeight="1">
      <c r="B401" s="184"/>
      <c r="C401" s="185"/>
      <c r="D401" s="185"/>
      <c r="E401" s="186" t="s">
        <v>5</v>
      </c>
      <c r="F401" s="298" t="s">
        <v>931</v>
      </c>
      <c r="G401" s="299"/>
      <c r="H401" s="299"/>
      <c r="I401" s="299"/>
      <c r="J401" s="185"/>
      <c r="K401" s="187">
        <v>265</v>
      </c>
      <c r="L401" s="185"/>
      <c r="M401" s="185"/>
      <c r="N401" s="185"/>
      <c r="O401" s="185"/>
      <c r="P401" s="185"/>
      <c r="Q401" s="185"/>
      <c r="R401" s="188"/>
      <c r="T401" s="189"/>
      <c r="U401" s="185"/>
      <c r="V401" s="185"/>
      <c r="W401" s="185"/>
      <c r="X401" s="185"/>
      <c r="Y401" s="185"/>
      <c r="Z401" s="185"/>
      <c r="AA401" s="190"/>
      <c r="AT401" s="191" t="s">
        <v>172</v>
      </c>
      <c r="AU401" s="191" t="s">
        <v>86</v>
      </c>
      <c r="AV401" s="12" t="s">
        <v>86</v>
      </c>
      <c r="AW401" s="12" t="s">
        <v>31</v>
      </c>
      <c r="AX401" s="12" t="s">
        <v>74</v>
      </c>
      <c r="AY401" s="191" t="s">
        <v>164</v>
      </c>
    </row>
    <row r="402" spans="2:65" s="14" customFormat="1" ht="16.5" customHeight="1">
      <c r="B402" s="200"/>
      <c r="C402" s="201"/>
      <c r="D402" s="201"/>
      <c r="E402" s="202" t="s">
        <v>5</v>
      </c>
      <c r="F402" s="304" t="s">
        <v>191</v>
      </c>
      <c r="G402" s="305"/>
      <c r="H402" s="305"/>
      <c r="I402" s="305"/>
      <c r="J402" s="201"/>
      <c r="K402" s="203">
        <v>265</v>
      </c>
      <c r="L402" s="201"/>
      <c r="M402" s="201"/>
      <c r="N402" s="201"/>
      <c r="O402" s="201"/>
      <c r="P402" s="201"/>
      <c r="Q402" s="201"/>
      <c r="R402" s="204"/>
      <c r="T402" s="205"/>
      <c r="U402" s="201"/>
      <c r="V402" s="201"/>
      <c r="W402" s="201"/>
      <c r="X402" s="201"/>
      <c r="Y402" s="201"/>
      <c r="Z402" s="201"/>
      <c r="AA402" s="206"/>
      <c r="AT402" s="207" t="s">
        <v>172</v>
      </c>
      <c r="AU402" s="207" t="s">
        <v>86</v>
      </c>
      <c r="AV402" s="14" t="s">
        <v>169</v>
      </c>
      <c r="AW402" s="14" t="s">
        <v>31</v>
      </c>
      <c r="AX402" s="14" t="s">
        <v>81</v>
      </c>
      <c r="AY402" s="207" t="s">
        <v>164</v>
      </c>
    </row>
    <row r="403" spans="2:65" s="1" customFormat="1" ht="25.5" customHeight="1">
      <c r="B403" s="141"/>
      <c r="C403" s="214" t="s">
        <v>932</v>
      </c>
      <c r="D403" s="214" t="s">
        <v>456</v>
      </c>
      <c r="E403" s="215" t="s">
        <v>933</v>
      </c>
      <c r="F403" s="313" t="s">
        <v>934</v>
      </c>
      <c r="G403" s="313"/>
      <c r="H403" s="313"/>
      <c r="I403" s="313"/>
      <c r="J403" s="216" t="s">
        <v>662</v>
      </c>
      <c r="K403" s="217">
        <v>0.58299999999999996</v>
      </c>
      <c r="L403" s="314"/>
      <c r="M403" s="314"/>
      <c r="N403" s="315"/>
      <c r="O403" s="291"/>
      <c r="P403" s="291"/>
      <c r="Q403" s="291"/>
      <c r="R403" s="144"/>
      <c r="T403" s="174" t="s">
        <v>5</v>
      </c>
      <c r="U403" s="48" t="s">
        <v>41</v>
      </c>
      <c r="V403" s="40"/>
      <c r="W403" s="175">
        <f>V403*K403</f>
        <v>0</v>
      </c>
      <c r="X403" s="175">
        <v>0.78</v>
      </c>
      <c r="Y403" s="175">
        <f>X403*K403</f>
        <v>0.45473999999999998</v>
      </c>
      <c r="Z403" s="175">
        <v>0</v>
      </c>
      <c r="AA403" s="176">
        <f>Z403*K403</f>
        <v>0</v>
      </c>
      <c r="AR403" s="23" t="s">
        <v>459</v>
      </c>
      <c r="AT403" s="23" t="s">
        <v>456</v>
      </c>
      <c r="AU403" s="23" t="s">
        <v>86</v>
      </c>
      <c r="AY403" s="23" t="s">
        <v>164</v>
      </c>
      <c r="BE403" s="118">
        <f>IF(U403="základná",N403,0)</f>
        <v>0</v>
      </c>
      <c r="BF403" s="118">
        <f>IF(U403="znížená",N403,0)</f>
        <v>0</v>
      </c>
      <c r="BG403" s="118">
        <f>IF(U403="zákl. prenesená",N403,0)</f>
        <v>0</v>
      </c>
      <c r="BH403" s="118">
        <f>IF(U403="zníž. prenesená",N403,0)</f>
        <v>0</v>
      </c>
      <c r="BI403" s="118">
        <f>IF(U403="nulová",N403,0)</f>
        <v>0</v>
      </c>
      <c r="BJ403" s="23" t="s">
        <v>86</v>
      </c>
      <c r="BK403" s="118">
        <f>ROUND(L403*K403,2)</f>
        <v>0</v>
      </c>
      <c r="BL403" s="23" t="s">
        <v>344</v>
      </c>
      <c r="BM403" s="23" t="s">
        <v>935</v>
      </c>
    </row>
    <row r="404" spans="2:65" s="1" customFormat="1" ht="16.5" customHeight="1">
      <c r="B404" s="141"/>
      <c r="C404" s="170" t="s">
        <v>936</v>
      </c>
      <c r="D404" s="170" t="s">
        <v>165</v>
      </c>
      <c r="E404" s="171" t="s">
        <v>937</v>
      </c>
      <c r="F404" s="289" t="s">
        <v>938</v>
      </c>
      <c r="G404" s="289"/>
      <c r="H404" s="289"/>
      <c r="I404" s="289"/>
      <c r="J404" s="172" t="s">
        <v>234</v>
      </c>
      <c r="K404" s="173">
        <v>95</v>
      </c>
      <c r="L404" s="290"/>
      <c r="M404" s="290"/>
      <c r="N404" s="291"/>
      <c r="O404" s="291"/>
      <c r="P404" s="291"/>
      <c r="Q404" s="291"/>
      <c r="R404" s="144"/>
      <c r="T404" s="174" t="s">
        <v>5</v>
      </c>
      <c r="U404" s="48" t="s">
        <v>41</v>
      </c>
      <c r="V404" s="40"/>
      <c r="W404" s="175">
        <f>V404*K404</f>
        <v>0</v>
      </c>
      <c r="X404" s="175">
        <v>0</v>
      </c>
      <c r="Y404" s="175">
        <f>X404*K404</f>
        <v>0</v>
      </c>
      <c r="Z404" s="175">
        <v>0</v>
      </c>
      <c r="AA404" s="176">
        <f>Z404*K404</f>
        <v>0</v>
      </c>
      <c r="AR404" s="23" t="s">
        <v>344</v>
      </c>
      <c r="AT404" s="23" t="s">
        <v>165</v>
      </c>
      <c r="AU404" s="23" t="s">
        <v>86</v>
      </c>
      <c r="AY404" s="23" t="s">
        <v>164</v>
      </c>
      <c r="BE404" s="118">
        <f>IF(U404="základná",N404,0)</f>
        <v>0</v>
      </c>
      <c r="BF404" s="118">
        <f>IF(U404="znížená",N404,0)</f>
        <v>0</v>
      </c>
      <c r="BG404" s="118">
        <f>IF(U404="zákl. prenesená",N404,0)</f>
        <v>0</v>
      </c>
      <c r="BH404" s="118">
        <f>IF(U404="zníž. prenesená",N404,0)</f>
        <v>0</v>
      </c>
      <c r="BI404" s="118">
        <f>IF(U404="nulová",N404,0)</f>
        <v>0</v>
      </c>
      <c r="BJ404" s="23" t="s">
        <v>86</v>
      </c>
      <c r="BK404" s="118">
        <f>ROUND(L404*K404,2)</f>
        <v>0</v>
      </c>
      <c r="BL404" s="23" t="s">
        <v>344</v>
      </c>
      <c r="BM404" s="23" t="s">
        <v>939</v>
      </c>
    </row>
    <row r="405" spans="2:65" s="11" customFormat="1" ht="16.5" customHeight="1">
      <c r="B405" s="177"/>
      <c r="C405" s="178"/>
      <c r="D405" s="178"/>
      <c r="E405" s="179" t="s">
        <v>5</v>
      </c>
      <c r="F405" s="292" t="s">
        <v>503</v>
      </c>
      <c r="G405" s="293"/>
      <c r="H405" s="293"/>
      <c r="I405" s="293"/>
      <c r="J405" s="178"/>
      <c r="K405" s="179" t="s">
        <v>5</v>
      </c>
      <c r="L405" s="178"/>
      <c r="M405" s="178"/>
      <c r="N405" s="178"/>
      <c r="O405" s="178"/>
      <c r="P405" s="178"/>
      <c r="Q405" s="178"/>
      <c r="R405" s="180"/>
      <c r="T405" s="181"/>
      <c r="U405" s="178"/>
      <c r="V405" s="178"/>
      <c r="W405" s="178"/>
      <c r="X405" s="178"/>
      <c r="Y405" s="178"/>
      <c r="Z405" s="178"/>
      <c r="AA405" s="182"/>
      <c r="AT405" s="183" t="s">
        <v>172</v>
      </c>
      <c r="AU405" s="183" t="s">
        <v>86</v>
      </c>
      <c r="AV405" s="11" t="s">
        <v>81</v>
      </c>
      <c r="AW405" s="11" t="s">
        <v>31</v>
      </c>
      <c r="AX405" s="11" t="s">
        <v>74</v>
      </c>
      <c r="AY405" s="183" t="s">
        <v>164</v>
      </c>
    </row>
    <row r="406" spans="2:65" s="11" customFormat="1" ht="16.5" customHeight="1">
      <c r="B406" s="177"/>
      <c r="C406" s="178"/>
      <c r="D406" s="178"/>
      <c r="E406" s="179" t="s">
        <v>5</v>
      </c>
      <c r="F406" s="302" t="s">
        <v>940</v>
      </c>
      <c r="G406" s="303"/>
      <c r="H406" s="303"/>
      <c r="I406" s="303"/>
      <c r="J406" s="178"/>
      <c r="K406" s="179" t="s">
        <v>5</v>
      </c>
      <c r="L406" s="178"/>
      <c r="M406" s="178"/>
      <c r="N406" s="178"/>
      <c r="O406" s="178"/>
      <c r="P406" s="178"/>
      <c r="Q406" s="178"/>
      <c r="R406" s="180"/>
      <c r="T406" s="181"/>
      <c r="U406" s="178"/>
      <c r="V406" s="178"/>
      <c r="W406" s="178"/>
      <c r="X406" s="178"/>
      <c r="Y406" s="178"/>
      <c r="Z406" s="178"/>
      <c r="AA406" s="182"/>
      <c r="AT406" s="183" t="s">
        <v>172</v>
      </c>
      <c r="AU406" s="183" t="s">
        <v>86</v>
      </c>
      <c r="AV406" s="11" t="s">
        <v>81</v>
      </c>
      <c r="AW406" s="11" t="s">
        <v>31</v>
      </c>
      <c r="AX406" s="11" t="s">
        <v>74</v>
      </c>
      <c r="AY406" s="183" t="s">
        <v>164</v>
      </c>
    </row>
    <row r="407" spans="2:65" s="12" customFormat="1" ht="16.5" customHeight="1">
      <c r="B407" s="184"/>
      <c r="C407" s="185"/>
      <c r="D407" s="185"/>
      <c r="E407" s="186" t="s">
        <v>5</v>
      </c>
      <c r="F407" s="298" t="s">
        <v>941</v>
      </c>
      <c r="G407" s="299"/>
      <c r="H407" s="299"/>
      <c r="I407" s="299"/>
      <c r="J407" s="185"/>
      <c r="K407" s="187">
        <v>95</v>
      </c>
      <c r="L407" s="185"/>
      <c r="M407" s="185"/>
      <c r="N407" s="185"/>
      <c r="O407" s="185"/>
      <c r="P407" s="185"/>
      <c r="Q407" s="185"/>
      <c r="R407" s="188"/>
      <c r="T407" s="189"/>
      <c r="U407" s="185"/>
      <c r="V407" s="185"/>
      <c r="W407" s="185"/>
      <c r="X407" s="185"/>
      <c r="Y407" s="185"/>
      <c r="Z407" s="185"/>
      <c r="AA407" s="190"/>
      <c r="AT407" s="191" t="s">
        <v>172</v>
      </c>
      <c r="AU407" s="191" t="s">
        <v>86</v>
      </c>
      <c r="AV407" s="12" t="s">
        <v>86</v>
      </c>
      <c r="AW407" s="12" t="s">
        <v>31</v>
      </c>
      <c r="AX407" s="12" t="s">
        <v>74</v>
      </c>
      <c r="AY407" s="191" t="s">
        <v>164</v>
      </c>
    </row>
    <row r="408" spans="2:65" s="14" customFormat="1" ht="16.5" customHeight="1">
      <c r="B408" s="200"/>
      <c r="C408" s="201"/>
      <c r="D408" s="201"/>
      <c r="E408" s="202" t="s">
        <v>5</v>
      </c>
      <c r="F408" s="304" t="s">
        <v>191</v>
      </c>
      <c r="G408" s="305"/>
      <c r="H408" s="305"/>
      <c r="I408" s="305"/>
      <c r="J408" s="201"/>
      <c r="K408" s="203">
        <v>95</v>
      </c>
      <c r="L408" s="201"/>
      <c r="M408" s="201"/>
      <c r="N408" s="201"/>
      <c r="O408" s="201"/>
      <c r="P408" s="201"/>
      <c r="Q408" s="201"/>
      <c r="R408" s="204"/>
      <c r="T408" s="205"/>
      <c r="U408" s="201"/>
      <c r="V408" s="201"/>
      <c r="W408" s="201"/>
      <c r="X408" s="201"/>
      <c r="Y408" s="201"/>
      <c r="Z408" s="201"/>
      <c r="AA408" s="206"/>
      <c r="AT408" s="207" t="s">
        <v>172</v>
      </c>
      <c r="AU408" s="207" t="s">
        <v>86</v>
      </c>
      <c r="AV408" s="14" t="s">
        <v>169</v>
      </c>
      <c r="AW408" s="14" t="s">
        <v>31</v>
      </c>
      <c r="AX408" s="14" t="s">
        <v>81</v>
      </c>
      <c r="AY408" s="207" t="s">
        <v>164</v>
      </c>
    </row>
    <row r="409" spans="2:65" s="1" customFormat="1" ht="25.5" customHeight="1">
      <c r="B409" s="141"/>
      <c r="C409" s="214" t="s">
        <v>942</v>
      </c>
      <c r="D409" s="214" t="s">
        <v>456</v>
      </c>
      <c r="E409" s="215" t="s">
        <v>943</v>
      </c>
      <c r="F409" s="313" t="s">
        <v>944</v>
      </c>
      <c r="G409" s="313"/>
      <c r="H409" s="313"/>
      <c r="I409" s="313"/>
      <c r="J409" s="216" t="s">
        <v>662</v>
      </c>
      <c r="K409" s="217">
        <v>0.627</v>
      </c>
      <c r="L409" s="314"/>
      <c r="M409" s="314"/>
      <c r="N409" s="315"/>
      <c r="O409" s="291"/>
      <c r="P409" s="291"/>
      <c r="Q409" s="291"/>
      <c r="R409" s="144"/>
      <c r="T409" s="174" t="s">
        <v>5</v>
      </c>
      <c r="U409" s="48" t="s">
        <v>41</v>
      </c>
      <c r="V409" s="40"/>
      <c r="W409" s="175">
        <f>V409*K409</f>
        <v>0</v>
      </c>
      <c r="X409" s="175">
        <v>0.78</v>
      </c>
      <c r="Y409" s="175">
        <f>X409*K409</f>
        <v>0.48905999999999999</v>
      </c>
      <c r="Z409" s="175">
        <v>0</v>
      </c>
      <c r="AA409" s="176">
        <f>Z409*K409</f>
        <v>0</v>
      </c>
      <c r="AR409" s="23" t="s">
        <v>459</v>
      </c>
      <c r="AT409" s="23" t="s">
        <v>456</v>
      </c>
      <c r="AU409" s="23" t="s">
        <v>86</v>
      </c>
      <c r="AY409" s="23" t="s">
        <v>164</v>
      </c>
      <c r="BE409" s="118">
        <f>IF(U409="základná",N409,0)</f>
        <v>0</v>
      </c>
      <c r="BF409" s="118">
        <f>IF(U409="znížená",N409,0)</f>
        <v>0</v>
      </c>
      <c r="BG409" s="118">
        <f>IF(U409="zákl. prenesená",N409,0)</f>
        <v>0</v>
      </c>
      <c r="BH409" s="118">
        <f>IF(U409="zníž. prenesená",N409,0)</f>
        <v>0</v>
      </c>
      <c r="BI409" s="118">
        <f>IF(U409="nulová",N409,0)</f>
        <v>0</v>
      </c>
      <c r="BJ409" s="23" t="s">
        <v>86</v>
      </c>
      <c r="BK409" s="118">
        <f>ROUND(L409*K409,2)</f>
        <v>0</v>
      </c>
      <c r="BL409" s="23" t="s">
        <v>344</v>
      </c>
      <c r="BM409" s="23" t="s">
        <v>945</v>
      </c>
    </row>
    <row r="410" spans="2:65" s="1" customFormat="1" ht="51" customHeight="1">
      <c r="B410" s="141"/>
      <c r="C410" s="170" t="s">
        <v>946</v>
      </c>
      <c r="D410" s="170" t="s">
        <v>165</v>
      </c>
      <c r="E410" s="171" t="s">
        <v>947</v>
      </c>
      <c r="F410" s="289" t="s">
        <v>948</v>
      </c>
      <c r="G410" s="289"/>
      <c r="H410" s="289"/>
      <c r="I410" s="289"/>
      <c r="J410" s="172" t="s">
        <v>662</v>
      </c>
      <c r="K410" s="173">
        <v>15.13</v>
      </c>
      <c r="L410" s="290"/>
      <c r="M410" s="290"/>
      <c r="N410" s="291"/>
      <c r="O410" s="291"/>
      <c r="P410" s="291"/>
      <c r="Q410" s="291"/>
      <c r="R410" s="144"/>
      <c r="T410" s="174" t="s">
        <v>5</v>
      </c>
      <c r="U410" s="48" t="s">
        <v>41</v>
      </c>
      <c r="V410" s="40"/>
      <c r="W410" s="175">
        <f>V410*K410</f>
        <v>0</v>
      </c>
      <c r="X410" s="175">
        <v>2.3099999999999999E-2</v>
      </c>
      <c r="Y410" s="175">
        <f>X410*K410</f>
        <v>0.34950300000000001</v>
      </c>
      <c r="Z410" s="175">
        <v>0</v>
      </c>
      <c r="AA410" s="176">
        <f>Z410*K410</f>
        <v>0</v>
      </c>
      <c r="AR410" s="23" t="s">
        <v>344</v>
      </c>
      <c r="AT410" s="23" t="s">
        <v>165</v>
      </c>
      <c r="AU410" s="23" t="s">
        <v>86</v>
      </c>
      <c r="AY410" s="23" t="s">
        <v>164</v>
      </c>
      <c r="BE410" s="118">
        <f>IF(U410="základná",N410,0)</f>
        <v>0</v>
      </c>
      <c r="BF410" s="118">
        <f>IF(U410="znížená",N410,0)</f>
        <v>0</v>
      </c>
      <c r="BG410" s="118">
        <f>IF(U410="zákl. prenesená",N410,0)</f>
        <v>0</v>
      </c>
      <c r="BH410" s="118">
        <f>IF(U410="zníž. prenesená",N410,0)</f>
        <v>0</v>
      </c>
      <c r="BI410" s="118">
        <f>IF(U410="nulová",N410,0)</f>
        <v>0</v>
      </c>
      <c r="BJ410" s="23" t="s">
        <v>86</v>
      </c>
      <c r="BK410" s="118">
        <f>ROUND(L410*K410,2)</f>
        <v>0</v>
      </c>
      <c r="BL410" s="23" t="s">
        <v>344</v>
      </c>
      <c r="BM410" s="23" t="s">
        <v>949</v>
      </c>
    </row>
    <row r="411" spans="2:65" s="1" customFormat="1" ht="38.25" customHeight="1">
      <c r="B411" s="141"/>
      <c r="C411" s="170" t="s">
        <v>950</v>
      </c>
      <c r="D411" s="170" t="s">
        <v>165</v>
      </c>
      <c r="E411" s="171" t="s">
        <v>951</v>
      </c>
      <c r="F411" s="289" t="s">
        <v>952</v>
      </c>
      <c r="G411" s="289"/>
      <c r="H411" s="289"/>
      <c r="I411" s="289"/>
      <c r="J411" s="172" t="s">
        <v>168</v>
      </c>
      <c r="K411" s="173">
        <v>134.46</v>
      </c>
      <c r="L411" s="290"/>
      <c r="M411" s="290"/>
      <c r="N411" s="291"/>
      <c r="O411" s="291"/>
      <c r="P411" s="291"/>
      <c r="Q411" s="291"/>
      <c r="R411" s="144"/>
      <c r="T411" s="174" t="s">
        <v>5</v>
      </c>
      <c r="U411" s="48" t="s">
        <v>41</v>
      </c>
      <c r="V411" s="40"/>
      <c r="W411" s="175">
        <f>V411*K411</f>
        <v>0</v>
      </c>
      <c r="X411" s="175">
        <v>1.11E-2</v>
      </c>
      <c r="Y411" s="175">
        <f>X411*K411</f>
        <v>1.4925060000000001</v>
      </c>
      <c r="Z411" s="175">
        <v>0</v>
      </c>
      <c r="AA411" s="176">
        <f>Z411*K411</f>
        <v>0</v>
      </c>
      <c r="AR411" s="23" t="s">
        <v>344</v>
      </c>
      <c r="AT411" s="23" t="s">
        <v>165</v>
      </c>
      <c r="AU411" s="23" t="s">
        <v>86</v>
      </c>
      <c r="AY411" s="23" t="s">
        <v>164</v>
      </c>
      <c r="BE411" s="118">
        <f>IF(U411="základná",N411,0)</f>
        <v>0</v>
      </c>
      <c r="BF411" s="118">
        <f>IF(U411="znížená",N411,0)</f>
        <v>0</v>
      </c>
      <c r="BG411" s="118">
        <f>IF(U411="zákl. prenesená",N411,0)</f>
        <v>0</v>
      </c>
      <c r="BH411" s="118">
        <f>IF(U411="zníž. prenesená",N411,0)</f>
        <v>0</v>
      </c>
      <c r="BI411" s="118">
        <f>IF(U411="nulová",N411,0)</f>
        <v>0</v>
      </c>
      <c r="BJ411" s="23" t="s">
        <v>86</v>
      </c>
      <c r="BK411" s="118">
        <f>ROUND(L411*K411,2)</f>
        <v>0</v>
      </c>
      <c r="BL411" s="23" t="s">
        <v>344</v>
      </c>
      <c r="BM411" s="23" t="s">
        <v>953</v>
      </c>
    </row>
    <row r="412" spans="2:65" s="11" customFormat="1" ht="16.5" customHeight="1">
      <c r="B412" s="177"/>
      <c r="C412" s="178"/>
      <c r="D412" s="178"/>
      <c r="E412" s="179" t="s">
        <v>5</v>
      </c>
      <c r="F412" s="292" t="s">
        <v>479</v>
      </c>
      <c r="G412" s="293"/>
      <c r="H412" s="293"/>
      <c r="I412" s="293"/>
      <c r="J412" s="178"/>
      <c r="K412" s="179" t="s">
        <v>5</v>
      </c>
      <c r="L412" s="178"/>
      <c r="M412" s="178"/>
      <c r="N412" s="178"/>
      <c r="O412" s="178"/>
      <c r="P412" s="178"/>
      <c r="Q412" s="178"/>
      <c r="R412" s="180"/>
      <c r="T412" s="181"/>
      <c r="U412" s="178"/>
      <c r="V412" s="178"/>
      <c r="W412" s="178"/>
      <c r="X412" s="178"/>
      <c r="Y412" s="178"/>
      <c r="Z412" s="178"/>
      <c r="AA412" s="182"/>
      <c r="AT412" s="183" t="s">
        <v>172</v>
      </c>
      <c r="AU412" s="183" t="s">
        <v>86</v>
      </c>
      <c r="AV412" s="11" t="s">
        <v>81</v>
      </c>
      <c r="AW412" s="11" t="s">
        <v>31</v>
      </c>
      <c r="AX412" s="11" t="s">
        <v>74</v>
      </c>
      <c r="AY412" s="183" t="s">
        <v>164</v>
      </c>
    </row>
    <row r="413" spans="2:65" s="12" customFormat="1" ht="16.5" customHeight="1">
      <c r="B413" s="184"/>
      <c r="C413" s="185"/>
      <c r="D413" s="185"/>
      <c r="E413" s="186" t="s">
        <v>5</v>
      </c>
      <c r="F413" s="298" t="s">
        <v>480</v>
      </c>
      <c r="G413" s="299"/>
      <c r="H413" s="299"/>
      <c r="I413" s="299"/>
      <c r="J413" s="185"/>
      <c r="K413" s="187">
        <v>134.46</v>
      </c>
      <c r="L413" s="185"/>
      <c r="M413" s="185"/>
      <c r="N413" s="185"/>
      <c r="O413" s="185"/>
      <c r="P413" s="185"/>
      <c r="Q413" s="185"/>
      <c r="R413" s="188"/>
      <c r="T413" s="189"/>
      <c r="U413" s="185"/>
      <c r="V413" s="185"/>
      <c r="W413" s="185"/>
      <c r="X413" s="185"/>
      <c r="Y413" s="185"/>
      <c r="Z413" s="185"/>
      <c r="AA413" s="190"/>
      <c r="AT413" s="191" t="s">
        <v>172</v>
      </c>
      <c r="AU413" s="191" t="s">
        <v>86</v>
      </c>
      <c r="AV413" s="12" t="s">
        <v>86</v>
      </c>
      <c r="AW413" s="12" t="s">
        <v>31</v>
      </c>
      <c r="AX413" s="12" t="s">
        <v>74</v>
      </c>
      <c r="AY413" s="191" t="s">
        <v>164</v>
      </c>
    </row>
    <row r="414" spans="2:65" s="14" customFormat="1" ht="16.5" customHeight="1">
      <c r="B414" s="200"/>
      <c r="C414" s="201"/>
      <c r="D414" s="201"/>
      <c r="E414" s="202" t="s">
        <v>5</v>
      </c>
      <c r="F414" s="304" t="s">
        <v>191</v>
      </c>
      <c r="G414" s="305"/>
      <c r="H414" s="305"/>
      <c r="I414" s="305"/>
      <c r="J414" s="201"/>
      <c r="K414" s="203">
        <v>134.46</v>
      </c>
      <c r="L414" s="201"/>
      <c r="M414" s="201"/>
      <c r="N414" s="201"/>
      <c r="O414" s="201"/>
      <c r="P414" s="201"/>
      <c r="Q414" s="201"/>
      <c r="R414" s="204"/>
      <c r="T414" s="205"/>
      <c r="U414" s="201"/>
      <c r="V414" s="201"/>
      <c r="W414" s="201"/>
      <c r="X414" s="201"/>
      <c r="Y414" s="201"/>
      <c r="Z414" s="201"/>
      <c r="AA414" s="206"/>
      <c r="AT414" s="207" t="s">
        <v>172</v>
      </c>
      <c r="AU414" s="207" t="s">
        <v>86</v>
      </c>
      <c r="AV414" s="14" t="s">
        <v>169</v>
      </c>
      <c r="AW414" s="14" t="s">
        <v>31</v>
      </c>
      <c r="AX414" s="14" t="s">
        <v>81</v>
      </c>
      <c r="AY414" s="207" t="s">
        <v>164</v>
      </c>
    </row>
    <row r="415" spans="2:65" s="1" customFormat="1" ht="25.5" customHeight="1">
      <c r="B415" s="141"/>
      <c r="C415" s="170" t="s">
        <v>954</v>
      </c>
      <c r="D415" s="170" t="s">
        <v>165</v>
      </c>
      <c r="E415" s="171" t="s">
        <v>955</v>
      </c>
      <c r="F415" s="289" t="s">
        <v>956</v>
      </c>
      <c r="G415" s="289"/>
      <c r="H415" s="289"/>
      <c r="I415" s="289"/>
      <c r="J415" s="172" t="s">
        <v>463</v>
      </c>
      <c r="K415" s="212">
        <v>0</v>
      </c>
      <c r="L415" s="290"/>
      <c r="M415" s="290"/>
      <c r="N415" s="291"/>
      <c r="O415" s="291"/>
      <c r="P415" s="291"/>
      <c r="Q415" s="291"/>
      <c r="R415" s="144"/>
      <c r="T415" s="174" t="s">
        <v>5</v>
      </c>
      <c r="U415" s="48" t="s">
        <v>41</v>
      </c>
      <c r="V415" s="40"/>
      <c r="W415" s="175">
        <f>V415*K415</f>
        <v>0</v>
      </c>
      <c r="X415" s="175">
        <v>0</v>
      </c>
      <c r="Y415" s="175">
        <f>X415*K415</f>
        <v>0</v>
      </c>
      <c r="Z415" s="175">
        <v>0</v>
      </c>
      <c r="AA415" s="176">
        <f>Z415*K415</f>
        <v>0</v>
      </c>
      <c r="AR415" s="23" t="s">
        <v>344</v>
      </c>
      <c r="AT415" s="23" t="s">
        <v>165</v>
      </c>
      <c r="AU415" s="23" t="s">
        <v>86</v>
      </c>
      <c r="AY415" s="23" t="s">
        <v>164</v>
      </c>
      <c r="BE415" s="118">
        <f>IF(U415="základná",N415,0)</f>
        <v>0</v>
      </c>
      <c r="BF415" s="118">
        <f>IF(U415="znížená",N415,0)</f>
        <v>0</v>
      </c>
      <c r="BG415" s="118">
        <f>IF(U415="zákl. prenesená",N415,0)</f>
        <v>0</v>
      </c>
      <c r="BH415" s="118">
        <f>IF(U415="zníž. prenesená",N415,0)</f>
        <v>0</v>
      </c>
      <c r="BI415" s="118">
        <f>IF(U415="nulová",N415,0)</f>
        <v>0</v>
      </c>
      <c r="BJ415" s="23" t="s">
        <v>86</v>
      </c>
      <c r="BK415" s="118">
        <f>ROUND(L415*K415,2)</f>
        <v>0</v>
      </c>
      <c r="BL415" s="23" t="s">
        <v>344</v>
      </c>
      <c r="BM415" s="23" t="s">
        <v>957</v>
      </c>
    </row>
    <row r="416" spans="2:65" s="10" customFormat="1" ht="29.85" customHeight="1">
      <c r="B416" s="159"/>
      <c r="C416" s="160"/>
      <c r="D416" s="169" t="s">
        <v>654</v>
      </c>
      <c r="E416" s="169"/>
      <c r="F416" s="169"/>
      <c r="G416" s="169"/>
      <c r="H416" s="169"/>
      <c r="I416" s="169"/>
      <c r="J416" s="169"/>
      <c r="K416" s="169"/>
      <c r="L416" s="169"/>
      <c r="M416" s="169"/>
      <c r="N416" s="316"/>
      <c r="O416" s="317"/>
      <c r="P416" s="317"/>
      <c r="Q416" s="317"/>
      <c r="R416" s="162"/>
      <c r="T416" s="163"/>
      <c r="U416" s="160"/>
      <c r="V416" s="160"/>
      <c r="W416" s="164">
        <f>SUM(W417:W427)</f>
        <v>0</v>
      </c>
      <c r="X416" s="160"/>
      <c r="Y416" s="164">
        <f>SUM(Y417:Y427)</f>
        <v>5.6983996300000008</v>
      </c>
      <c r="Z416" s="160"/>
      <c r="AA416" s="165">
        <f>SUM(AA417:AA427)</f>
        <v>0</v>
      </c>
      <c r="AR416" s="166" t="s">
        <v>86</v>
      </c>
      <c r="AT416" s="167" t="s">
        <v>73</v>
      </c>
      <c r="AU416" s="167" t="s">
        <v>81</v>
      </c>
      <c r="AY416" s="166" t="s">
        <v>164</v>
      </c>
      <c r="BK416" s="168">
        <f>SUM(BK417:BK427)</f>
        <v>0</v>
      </c>
    </row>
    <row r="417" spans="2:65" s="1" customFormat="1" ht="25.5" customHeight="1">
      <c r="B417" s="141"/>
      <c r="C417" s="170" t="s">
        <v>958</v>
      </c>
      <c r="D417" s="170" t="s">
        <v>165</v>
      </c>
      <c r="E417" s="171" t="s">
        <v>959</v>
      </c>
      <c r="F417" s="289" t="s">
        <v>960</v>
      </c>
      <c r="G417" s="289"/>
      <c r="H417" s="289"/>
      <c r="I417" s="289"/>
      <c r="J417" s="172" t="s">
        <v>168</v>
      </c>
      <c r="K417" s="173">
        <v>56.192999999999998</v>
      </c>
      <c r="L417" s="290"/>
      <c r="M417" s="290"/>
      <c r="N417" s="291"/>
      <c r="O417" s="291"/>
      <c r="P417" s="291"/>
      <c r="Q417" s="291"/>
      <c r="R417" s="144"/>
      <c r="T417" s="174" t="s">
        <v>5</v>
      </c>
      <c r="U417" s="48" t="s">
        <v>41</v>
      </c>
      <c r="V417" s="40"/>
      <c r="W417" s="175">
        <f>V417*K417</f>
        <v>0</v>
      </c>
      <c r="X417" s="175">
        <v>4.4909999999999999E-2</v>
      </c>
      <c r="Y417" s="175">
        <f>X417*K417</f>
        <v>2.52362763</v>
      </c>
      <c r="Z417" s="175">
        <v>0</v>
      </c>
      <c r="AA417" s="176">
        <f>Z417*K417</f>
        <v>0</v>
      </c>
      <c r="AR417" s="23" t="s">
        <v>344</v>
      </c>
      <c r="AT417" s="23" t="s">
        <v>165</v>
      </c>
      <c r="AU417" s="23" t="s">
        <v>86</v>
      </c>
      <c r="AY417" s="23" t="s">
        <v>164</v>
      </c>
      <c r="BE417" s="118">
        <f>IF(U417="základná",N417,0)</f>
        <v>0</v>
      </c>
      <c r="BF417" s="118">
        <f>IF(U417="znížená",N417,0)</f>
        <v>0</v>
      </c>
      <c r="BG417" s="118">
        <f>IF(U417="zákl. prenesená",N417,0)</f>
        <v>0</v>
      </c>
      <c r="BH417" s="118">
        <f>IF(U417="zníž. prenesená",N417,0)</f>
        <v>0</v>
      </c>
      <c r="BI417" s="118">
        <f>IF(U417="nulová",N417,0)</f>
        <v>0</v>
      </c>
      <c r="BJ417" s="23" t="s">
        <v>86</v>
      </c>
      <c r="BK417" s="118">
        <f>ROUND(L417*K417,2)</f>
        <v>0</v>
      </c>
      <c r="BL417" s="23" t="s">
        <v>344</v>
      </c>
      <c r="BM417" s="23" t="s">
        <v>961</v>
      </c>
    </row>
    <row r="418" spans="2:65" s="11" customFormat="1" ht="16.5" customHeight="1">
      <c r="B418" s="177"/>
      <c r="C418" s="178"/>
      <c r="D418" s="178"/>
      <c r="E418" s="179" t="s">
        <v>5</v>
      </c>
      <c r="F418" s="292" t="s">
        <v>479</v>
      </c>
      <c r="G418" s="293"/>
      <c r="H418" s="293"/>
      <c r="I418" s="293"/>
      <c r="J418" s="178"/>
      <c r="K418" s="179" t="s">
        <v>5</v>
      </c>
      <c r="L418" s="178"/>
      <c r="M418" s="178"/>
      <c r="N418" s="178"/>
      <c r="O418" s="178"/>
      <c r="P418" s="178"/>
      <c r="Q418" s="178"/>
      <c r="R418" s="180"/>
      <c r="T418" s="181"/>
      <c r="U418" s="178"/>
      <c r="V418" s="178"/>
      <c r="W418" s="178"/>
      <c r="X418" s="178"/>
      <c r="Y418" s="178"/>
      <c r="Z418" s="178"/>
      <c r="AA418" s="182"/>
      <c r="AT418" s="183" t="s">
        <v>172</v>
      </c>
      <c r="AU418" s="183" t="s">
        <v>86</v>
      </c>
      <c r="AV418" s="11" t="s">
        <v>81</v>
      </c>
      <c r="AW418" s="11" t="s">
        <v>31</v>
      </c>
      <c r="AX418" s="11" t="s">
        <v>74</v>
      </c>
      <c r="AY418" s="183" t="s">
        <v>164</v>
      </c>
    </row>
    <row r="419" spans="2:65" s="12" customFormat="1" ht="16.5" customHeight="1">
      <c r="B419" s="184"/>
      <c r="C419" s="185"/>
      <c r="D419" s="185"/>
      <c r="E419" s="186" t="s">
        <v>5</v>
      </c>
      <c r="F419" s="298" t="s">
        <v>962</v>
      </c>
      <c r="G419" s="299"/>
      <c r="H419" s="299"/>
      <c r="I419" s="299"/>
      <c r="J419" s="185"/>
      <c r="K419" s="187">
        <v>27.56</v>
      </c>
      <c r="L419" s="185"/>
      <c r="M419" s="185"/>
      <c r="N419" s="185"/>
      <c r="O419" s="185"/>
      <c r="P419" s="185"/>
      <c r="Q419" s="185"/>
      <c r="R419" s="188"/>
      <c r="T419" s="189"/>
      <c r="U419" s="185"/>
      <c r="V419" s="185"/>
      <c r="W419" s="185"/>
      <c r="X419" s="185"/>
      <c r="Y419" s="185"/>
      <c r="Z419" s="185"/>
      <c r="AA419" s="190"/>
      <c r="AT419" s="191" t="s">
        <v>172</v>
      </c>
      <c r="AU419" s="191" t="s">
        <v>86</v>
      </c>
      <c r="AV419" s="12" t="s">
        <v>86</v>
      </c>
      <c r="AW419" s="12" t="s">
        <v>31</v>
      </c>
      <c r="AX419" s="12" t="s">
        <v>74</v>
      </c>
      <c r="AY419" s="191" t="s">
        <v>164</v>
      </c>
    </row>
    <row r="420" spans="2:65" s="12" customFormat="1" ht="16.5" customHeight="1">
      <c r="B420" s="184"/>
      <c r="C420" s="185"/>
      <c r="D420" s="185"/>
      <c r="E420" s="186" t="s">
        <v>5</v>
      </c>
      <c r="F420" s="298" t="s">
        <v>963</v>
      </c>
      <c r="G420" s="299"/>
      <c r="H420" s="299"/>
      <c r="I420" s="299"/>
      <c r="J420" s="185"/>
      <c r="K420" s="187">
        <v>6.7309999999999999</v>
      </c>
      <c r="L420" s="185"/>
      <c r="M420" s="185"/>
      <c r="N420" s="185"/>
      <c r="O420" s="185"/>
      <c r="P420" s="185"/>
      <c r="Q420" s="185"/>
      <c r="R420" s="188"/>
      <c r="T420" s="189"/>
      <c r="U420" s="185"/>
      <c r="V420" s="185"/>
      <c r="W420" s="185"/>
      <c r="X420" s="185"/>
      <c r="Y420" s="185"/>
      <c r="Z420" s="185"/>
      <c r="AA420" s="190"/>
      <c r="AT420" s="191" t="s">
        <v>172</v>
      </c>
      <c r="AU420" s="191" t="s">
        <v>86</v>
      </c>
      <c r="AV420" s="12" t="s">
        <v>86</v>
      </c>
      <c r="AW420" s="12" t="s">
        <v>31</v>
      </c>
      <c r="AX420" s="12" t="s">
        <v>74</v>
      </c>
      <c r="AY420" s="191" t="s">
        <v>164</v>
      </c>
    </row>
    <row r="421" spans="2:65" s="12" customFormat="1" ht="16.5" customHeight="1">
      <c r="B421" s="184"/>
      <c r="C421" s="185"/>
      <c r="D421" s="185"/>
      <c r="E421" s="186" t="s">
        <v>5</v>
      </c>
      <c r="F421" s="298" t="s">
        <v>964</v>
      </c>
      <c r="G421" s="299"/>
      <c r="H421" s="299"/>
      <c r="I421" s="299"/>
      <c r="J421" s="185"/>
      <c r="K421" s="187">
        <v>21.902000000000001</v>
      </c>
      <c r="L421" s="185"/>
      <c r="M421" s="185"/>
      <c r="N421" s="185"/>
      <c r="O421" s="185"/>
      <c r="P421" s="185"/>
      <c r="Q421" s="185"/>
      <c r="R421" s="188"/>
      <c r="T421" s="189"/>
      <c r="U421" s="185"/>
      <c r="V421" s="185"/>
      <c r="W421" s="185"/>
      <c r="X421" s="185"/>
      <c r="Y421" s="185"/>
      <c r="Z421" s="185"/>
      <c r="AA421" s="190"/>
      <c r="AT421" s="191" t="s">
        <v>172</v>
      </c>
      <c r="AU421" s="191" t="s">
        <v>86</v>
      </c>
      <c r="AV421" s="12" t="s">
        <v>86</v>
      </c>
      <c r="AW421" s="12" t="s">
        <v>31</v>
      </c>
      <c r="AX421" s="12" t="s">
        <v>74</v>
      </c>
      <c r="AY421" s="191" t="s">
        <v>164</v>
      </c>
    </row>
    <row r="422" spans="2:65" s="14" customFormat="1" ht="16.5" customHeight="1">
      <c r="B422" s="200"/>
      <c r="C422" s="201"/>
      <c r="D422" s="201"/>
      <c r="E422" s="202" t="s">
        <v>5</v>
      </c>
      <c r="F422" s="304" t="s">
        <v>191</v>
      </c>
      <c r="G422" s="305"/>
      <c r="H422" s="305"/>
      <c r="I422" s="305"/>
      <c r="J422" s="201"/>
      <c r="K422" s="203">
        <v>56.192999999999998</v>
      </c>
      <c r="L422" s="201"/>
      <c r="M422" s="201"/>
      <c r="N422" s="201"/>
      <c r="O422" s="201"/>
      <c r="P422" s="201"/>
      <c r="Q422" s="201"/>
      <c r="R422" s="204"/>
      <c r="T422" s="205"/>
      <c r="U422" s="201"/>
      <c r="V422" s="201"/>
      <c r="W422" s="201"/>
      <c r="X422" s="201"/>
      <c r="Y422" s="201"/>
      <c r="Z422" s="201"/>
      <c r="AA422" s="206"/>
      <c r="AT422" s="207" t="s">
        <v>172</v>
      </c>
      <c r="AU422" s="207" t="s">
        <v>86</v>
      </c>
      <c r="AV422" s="14" t="s">
        <v>169</v>
      </c>
      <c r="AW422" s="14" t="s">
        <v>31</v>
      </c>
      <c r="AX422" s="14" t="s">
        <v>81</v>
      </c>
      <c r="AY422" s="207" t="s">
        <v>164</v>
      </c>
    </row>
    <row r="423" spans="2:65" s="1" customFormat="1" ht="38.25" customHeight="1">
      <c r="B423" s="141"/>
      <c r="C423" s="170" t="s">
        <v>965</v>
      </c>
      <c r="D423" s="170" t="s">
        <v>165</v>
      </c>
      <c r="E423" s="171" t="s">
        <v>966</v>
      </c>
      <c r="F423" s="289" t="s">
        <v>967</v>
      </c>
      <c r="G423" s="289"/>
      <c r="H423" s="289"/>
      <c r="I423" s="289"/>
      <c r="J423" s="172" t="s">
        <v>168</v>
      </c>
      <c r="K423" s="173">
        <v>204.82400000000001</v>
      </c>
      <c r="L423" s="290"/>
      <c r="M423" s="290"/>
      <c r="N423" s="291"/>
      <c r="O423" s="291"/>
      <c r="P423" s="291"/>
      <c r="Q423" s="291"/>
      <c r="R423" s="144"/>
      <c r="T423" s="174" t="s">
        <v>5</v>
      </c>
      <c r="U423" s="48" t="s">
        <v>41</v>
      </c>
      <c r="V423" s="40"/>
      <c r="W423" s="175">
        <f>V423*K423</f>
        <v>0</v>
      </c>
      <c r="X423" s="175">
        <v>1.55E-2</v>
      </c>
      <c r="Y423" s="175">
        <f>X423*K423</f>
        <v>3.1747720000000004</v>
      </c>
      <c r="Z423" s="175">
        <v>0</v>
      </c>
      <c r="AA423" s="176">
        <f>Z423*K423</f>
        <v>0</v>
      </c>
      <c r="AR423" s="23" t="s">
        <v>344</v>
      </c>
      <c r="AT423" s="23" t="s">
        <v>165</v>
      </c>
      <c r="AU423" s="23" t="s">
        <v>86</v>
      </c>
      <c r="AY423" s="23" t="s">
        <v>164</v>
      </c>
      <c r="BE423" s="118">
        <f>IF(U423="základná",N423,0)</f>
        <v>0</v>
      </c>
      <c r="BF423" s="118">
        <f>IF(U423="znížená",N423,0)</f>
        <v>0</v>
      </c>
      <c r="BG423" s="118">
        <f>IF(U423="zákl. prenesená",N423,0)</f>
        <v>0</v>
      </c>
      <c r="BH423" s="118">
        <f>IF(U423="zníž. prenesená",N423,0)</f>
        <v>0</v>
      </c>
      <c r="BI423" s="118">
        <f>IF(U423="nulová",N423,0)</f>
        <v>0</v>
      </c>
      <c r="BJ423" s="23" t="s">
        <v>86</v>
      </c>
      <c r="BK423" s="118">
        <f>ROUND(L423*K423,2)</f>
        <v>0</v>
      </c>
      <c r="BL423" s="23" t="s">
        <v>344</v>
      </c>
      <c r="BM423" s="23" t="s">
        <v>968</v>
      </c>
    </row>
    <row r="424" spans="2:65" s="11" customFormat="1" ht="16.5" customHeight="1">
      <c r="B424" s="177"/>
      <c r="C424" s="178"/>
      <c r="D424" s="178"/>
      <c r="E424" s="179" t="s">
        <v>5</v>
      </c>
      <c r="F424" s="292" t="s">
        <v>479</v>
      </c>
      <c r="G424" s="293"/>
      <c r="H424" s="293"/>
      <c r="I424" s="293"/>
      <c r="J424" s="178"/>
      <c r="K424" s="179" t="s">
        <v>5</v>
      </c>
      <c r="L424" s="178"/>
      <c r="M424" s="178"/>
      <c r="N424" s="178"/>
      <c r="O424" s="178"/>
      <c r="P424" s="178"/>
      <c r="Q424" s="178"/>
      <c r="R424" s="180"/>
      <c r="T424" s="181"/>
      <c r="U424" s="178"/>
      <c r="V424" s="178"/>
      <c r="W424" s="178"/>
      <c r="X424" s="178"/>
      <c r="Y424" s="178"/>
      <c r="Z424" s="178"/>
      <c r="AA424" s="182"/>
      <c r="AT424" s="183" t="s">
        <v>172</v>
      </c>
      <c r="AU424" s="183" t="s">
        <v>86</v>
      </c>
      <c r="AV424" s="11" t="s">
        <v>81</v>
      </c>
      <c r="AW424" s="11" t="s">
        <v>31</v>
      </c>
      <c r="AX424" s="11" t="s">
        <v>74</v>
      </c>
      <c r="AY424" s="183" t="s">
        <v>164</v>
      </c>
    </row>
    <row r="425" spans="2:65" s="12" customFormat="1" ht="16.5" customHeight="1">
      <c r="B425" s="184"/>
      <c r="C425" s="185"/>
      <c r="D425" s="185"/>
      <c r="E425" s="186" t="s">
        <v>5</v>
      </c>
      <c r="F425" s="298" t="s">
        <v>468</v>
      </c>
      <c r="G425" s="299"/>
      <c r="H425" s="299"/>
      <c r="I425" s="299"/>
      <c r="J425" s="185"/>
      <c r="K425" s="187">
        <v>204.82400000000001</v>
      </c>
      <c r="L425" s="185"/>
      <c r="M425" s="185"/>
      <c r="N425" s="185"/>
      <c r="O425" s="185"/>
      <c r="P425" s="185"/>
      <c r="Q425" s="185"/>
      <c r="R425" s="188"/>
      <c r="T425" s="189"/>
      <c r="U425" s="185"/>
      <c r="V425" s="185"/>
      <c r="W425" s="185"/>
      <c r="X425" s="185"/>
      <c r="Y425" s="185"/>
      <c r="Z425" s="185"/>
      <c r="AA425" s="190"/>
      <c r="AT425" s="191" t="s">
        <v>172</v>
      </c>
      <c r="AU425" s="191" t="s">
        <v>86</v>
      </c>
      <c r="AV425" s="12" t="s">
        <v>86</v>
      </c>
      <c r="AW425" s="12" t="s">
        <v>31</v>
      </c>
      <c r="AX425" s="12" t="s">
        <v>74</v>
      </c>
      <c r="AY425" s="191" t="s">
        <v>164</v>
      </c>
    </row>
    <row r="426" spans="2:65" s="14" customFormat="1" ht="16.5" customHeight="1">
      <c r="B426" s="200"/>
      <c r="C426" s="201"/>
      <c r="D426" s="201"/>
      <c r="E426" s="202" t="s">
        <v>5</v>
      </c>
      <c r="F426" s="304" t="s">
        <v>191</v>
      </c>
      <c r="G426" s="305"/>
      <c r="H426" s="305"/>
      <c r="I426" s="305"/>
      <c r="J426" s="201"/>
      <c r="K426" s="203">
        <v>204.82400000000001</v>
      </c>
      <c r="L426" s="201"/>
      <c r="M426" s="201"/>
      <c r="N426" s="201"/>
      <c r="O426" s="201"/>
      <c r="P426" s="201"/>
      <c r="Q426" s="201"/>
      <c r="R426" s="204"/>
      <c r="T426" s="205"/>
      <c r="U426" s="201"/>
      <c r="V426" s="201"/>
      <c r="W426" s="201"/>
      <c r="X426" s="201"/>
      <c r="Y426" s="201"/>
      <c r="Z426" s="201"/>
      <c r="AA426" s="206"/>
      <c r="AT426" s="207" t="s">
        <v>172</v>
      </c>
      <c r="AU426" s="207" t="s">
        <v>86</v>
      </c>
      <c r="AV426" s="14" t="s">
        <v>169</v>
      </c>
      <c r="AW426" s="14" t="s">
        <v>31</v>
      </c>
      <c r="AX426" s="14" t="s">
        <v>81</v>
      </c>
      <c r="AY426" s="207" t="s">
        <v>164</v>
      </c>
    </row>
    <row r="427" spans="2:65" s="1" customFormat="1" ht="25.5" customHeight="1">
      <c r="B427" s="141"/>
      <c r="C427" s="170" t="s">
        <v>969</v>
      </c>
      <c r="D427" s="170" t="s">
        <v>165</v>
      </c>
      <c r="E427" s="171" t="s">
        <v>970</v>
      </c>
      <c r="F427" s="289" t="s">
        <v>971</v>
      </c>
      <c r="G427" s="289"/>
      <c r="H427" s="289"/>
      <c r="I427" s="289"/>
      <c r="J427" s="172" t="s">
        <v>463</v>
      </c>
      <c r="K427" s="212">
        <v>0</v>
      </c>
      <c r="L427" s="290"/>
      <c r="M427" s="290"/>
      <c r="N427" s="291"/>
      <c r="O427" s="291"/>
      <c r="P427" s="291"/>
      <c r="Q427" s="291"/>
      <c r="R427" s="144"/>
      <c r="T427" s="174" t="s">
        <v>5</v>
      </c>
      <c r="U427" s="48" t="s">
        <v>41</v>
      </c>
      <c r="V427" s="40"/>
      <c r="W427" s="175">
        <f>V427*K427</f>
        <v>0</v>
      </c>
      <c r="X427" s="175">
        <v>0</v>
      </c>
      <c r="Y427" s="175">
        <f>X427*K427</f>
        <v>0</v>
      </c>
      <c r="Z427" s="175">
        <v>0</v>
      </c>
      <c r="AA427" s="176">
        <f>Z427*K427</f>
        <v>0</v>
      </c>
      <c r="AR427" s="23" t="s">
        <v>344</v>
      </c>
      <c r="AT427" s="23" t="s">
        <v>165</v>
      </c>
      <c r="AU427" s="23" t="s">
        <v>86</v>
      </c>
      <c r="AY427" s="23" t="s">
        <v>164</v>
      </c>
      <c r="BE427" s="118">
        <f>IF(U427="základná",N427,0)</f>
        <v>0</v>
      </c>
      <c r="BF427" s="118">
        <f>IF(U427="znížená",N427,0)</f>
        <v>0</v>
      </c>
      <c r="BG427" s="118">
        <f>IF(U427="zákl. prenesená",N427,0)</f>
        <v>0</v>
      </c>
      <c r="BH427" s="118">
        <f>IF(U427="zníž. prenesená",N427,0)</f>
        <v>0</v>
      </c>
      <c r="BI427" s="118">
        <f>IF(U427="nulová",N427,0)</f>
        <v>0</v>
      </c>
      <c r="BJ427" s="23" t="s">
        <v>86</v>
      </c>
      <c r="BK427" s="118">
        <f>ROUND(L427*K427,2)</f>
        <v>0</v>
      </c>
      <c r="BL427" s="23" t="s">
        <v>344</v>
      </c>
      <c r="BM427" s="23" t="s">
        <v>972</v>
      </c>
    </row>
    <row r="428" spans="2:65" s="10" customFormat="1" ht="29.85" customHeight="1">
      <c r="B428" s="159"/>
      <c r="C428" s="160"/>
      <c r="D428" s="169" t="s">
        <v>655</v>
      </c>
      <c r="E428" s="169"/>
      <c r="F428" s="169"/>
      <c r="G428" s="169"/>
      <c r="H428" s="169"/>
      <c r="I428" s="169"/>
      <c r="J428" s="169"/>
      <c r="K428" s="169"/>
      <c r="L428" s="169"/>
      <c r="M428" s="169"/>
      <c r="N428" s="316"/>
      <c r="O428" s="317"/>
      <c r="P428" s="317"/>
      <c r="Q428" s="317"/>
      <c r="R428" s="162"/>
      <c r="T428" s="163"/>
      <c r="U428" s="160"/>
      <c r="V428" s="160"/>
      <c r="W428" s="164">
        <f>SUM(W429:W495)</f>
        <v>0</v>
      </c>
      <c r="X428" s="160"/>
      <c r="Y428" s="164">
        <f>SUM(Y429:Y495)</f>
        <v>0.60308519999999999</v>
      </c>
      <c r="Z428" s="160"/>
      <c r="AA428" s="165">
        <f>SUM(AA429:AA495)</f>
        <v>1.5894205000000001</v>
      </c>
      <c r="AR428" s="166" t="s">
        <v>86</v>
      </c>
      <c r="AT428" s="167" t="s">
        <v>73</v>
      </c>
      <c r="AU428" s="167" t="s">
        <v>81</v>
      </c>
      <c r="AY428" s="166" t="s">
        <v>164</v>
      </c>
      <c r="BK428" s="168">
        <f>SUM(BK429:BK495)</f>
        <v>0</v>
      </c>
    </row>
    <row r="429" spans="2:65" s="1" customFormat="1" ht="25.5" customHeight="1">
      <c r="B429" s="141"/>
      <c r="C429" s="170" t="s">
        <v>973</v>
      </c>
      <c r="D429" s="170" t="s">
        <v>165</v>
      </c>
      <c r="E429" s="171" t="s">
        <v>974</v>
      </c>
      <c r="F429" s="289" t="s">
        <v>975</v>
      </c>
      <c r="G429" s="289"/>
      <c r="H429" s="289"/>
      <c r="I429" s="289"/>
      <c r="J429" s="172" t="s">
        <v>168</v>
      </c>
      <c r="K429" s="173">
        <v>89.83</v>
      </c>
      <c r="L429" s="290"/>
      <c r="M429" s="290"/>
      <c r="N429" s="291"/>
      <c r="O429" s="291"/>
      <c r="P429" s="291"/>
      <c r="Q429" s="291"/>
      <c r="R429" s="144"/>
      <c r="T429" s="174" t="s">
        <v>5</v>
      </c>
      <c r="U429" s="48" t="s">
        <v>41</v>
      </c>
      <c r="V429" s="40"/>
      <c r="W429" s="175">
        <f>V429*K429</f>
        <v>0</v>
      </c>
      <c r="X429" s="175">
        <v>1.2999999999999999E-3</v>
      </c>
      <c r="Y429" s="175">
        <f>X429*K429</f>
        <v>0.11677899999999999</v>
      </c>
      <c r="Z429" s="175">
        <v>0</v>
      </c>
      <c r="AA429" s="176">
        <f>Z429*K429</f>
        <v>0</v>
      </c>
      <c r="AR429" s="23" t="s">
        <v>344</v>
      </c>
      <c r="AT429" s="23" t="s">
        <v>165</v>
      </c>
      <c r="AU429" s="23" t="s">
        <v>86</v>
      </c>
      <c r="AY429" s="23" t="s">
        <v>164</v>
      </c>
      <c r="BE429" s="118">
        <f>IF(U429="základná",N429,0)</f>
        <v>0</v>
      </c>
      <c r="BF429" s="118">
        <f>IF(U429="znížená",N429,0)</f>
        <v>0</v>
      </c>
      <c r="BG429" s="118">
        <f>IF(U429="zákl. prenesená",N429,0)</f>
        <v>0</v>
      </c>
      <c r="BH429" s="118">
        <f>IF(U429="zníž. prenesená",N429,0)</f>
        <v>0</v>
      </c>
      <c r="BI429" s="118">
        <f>IF(U429="nulová",N429,0)</f>
        <v>0</v>
      </c>
      <c r="BJ429" s="23" t="s">
        <v>86</v>
      </c>
      <c r="BK429" s="118">
        <f>ROUND(L429*K429,2)</f>
        <v>0</v>
      </c>
      <c r="BL429" s="23" t="s">
        <v>344</v>
      </c>
      <c r="BM429" s="23" t="s">
        <v>976</v>
      </c>
    </row>
    <row r="430" spans="2:65" s="11" customFormat="1" ht="16.5" customHeight="1">
      <c r="B430" s="177"/>
      <c r="C430" s="178"/>
      <c r="D430" s="178"/>
      <c r="E430" s="179" t="s">
        <v>5</v>
      </c>
      <c r="F430" s="292" t="s">
        <v>503</v>
      </c>
      <c r="G430" s="293"/>
      <c r="H430" s="293"/>
      <c r="I430" s="293"/>
      <c r="J430" s="178"/>
      <c r="K430" s="179" t="s">
        <v>5</v>
      </c>
      <c r="L430" s="178"/>
      <c r="M430" s="178"/>
      <c r="N430" s="178"/>
      <c r="O430" s="178"/>
      <c r="P430" s="178"/>
      <c r="Q430" s="178"/>
      <c r="R430" s="180"/>
      <c r="T430" s="181"/>
      <c r="U430" s="178"/>
      <c r="V430" s="178"/>
      <c r="W430" s="178"/>
      <c r="X430" s="178"/>
      <c r="Y430" s="178"/>
      <c r="Z430" s="178"/>
      <c r="AA430" s="182"/>
      <c r="AT430" s="183" t="s">
        <v>172</v>
      </c>
      <c r="AU430" s="183" t="s">
        <v>86</v>
      </c>
      <c r="AV430" s="11" t="s">
        <v>81</v>
      </c>
      <c r="AW430" s="11" t="s">
        <v>31</v>
      </c>
      <c r="AX430" s="11" t="s">
        <v>74</v>
      </c>
      <c r="AY430" s="183" t="s">
        <v>164</v>
      </c>
    </row>
    <row r="431" spans="2:65" s="12" customFormat="1" ht="16.5" customHeight="1">
      <c r="B431" s="184"/>
      <c r="C431" s="185"/>
      <c r="D431" s="185"/>
      <c r="E431" s="186" t="s">
        <v>5</v>
      </c>
      <c r="F431" s="298" t="s">
        <v>977</v>
      </c>
      <c r="G431" s="299"/>
      <c r="H431" s="299"/>
      <c r="I431" s="299"/>
      <c r="J431" s="185"/>
      <c r="K431" s="187">
        <v>89.83</v>
      </c>
      <c r="L431" s="185"/>
      <c r="M431" s="185"/>
      <c r="N431" s="185"/>
      <c r="O431" s="185"/>
      <c r="P431" s="185"/>
      <c r="Q431" s="185"/>
      <c r="R431" s="188"/>
      <c r="T431" s="189"/>
      <c r="U431" s="185"/>
      <c r="V431" s="185"/>
      <c r="W431" s="185"/>
      <c r="X431" s="185"/>
      <c r="Y431" s="185"/>
      <c r="Z431" s="185"/>
      <c r="AA431" s="190"/>
      <c r="AT431" s="191" t="s">
        <v>172</v>
      </c>
      <c r="AU431" s="191" t="s">
        <v>86</v>
      </c>
      <c r="AV431" s="12" t="s">
        <v>86</v>
      </c>
      <c r="AW431" s="12" t="s">
        <v>31</v>
      </c>
      <c r="AX431" s="12" t="s">
        <v>74</v>
      </c>
      <c r="AY431" s="191" t="s">
        <v>164</v>
      </c>
    </row>
    <row r="432" spans="2:65" s="14" customFormat="1" ht="16.5" customHeight="1">
      <c r="B432" s="200"/>
      <c r="C432" s="201"/>
      <c r="D432" s="201"/>
      <c r="E432" s="202" t="s">
        <v>5</v>
      </c>
      <c r="F432" s="304" t="s">
        <v>191</v>
      </c>
      <c r="G432" s="305"/>
      <c r="H432" s="305"/>
      <c r="I432" s="305"/>
      <c r="J432" s="201"/>
      <c r="K432" s="203">
        <v>89.83</v>
      </c>
      <c r="L432" s="201"/>
      <c r="M432" s="201"/>
      <c r="N432" s="201"/>
      <c r="O432" s="201"/>
      <c r="P432" s="201"/>
      <c r="Q432" s="201"/>
      <c r="R432" s="204"/>
      <c r="T432" s="205"/>
      <c r="U432" s="201"/>
      <c r="V432" s="201"/>
      <c r="W432" s="201"/>
      <c r="X432" s="201"/>
      <c r="Y432" s="201"/>
      <c r="Z432" s="201"/>
      <c r="AA432" s="206"/>
      <c r="AT432" s="207" t="s">
        <v>172</v>
      </c>
      <c r="AU432" s="207" t="s">
        <v>86</v>
      </c>
      <c r="AV432" s="14" t="s">
        <v>169</v>
      </c>
      <c r="AW432" s="14" t="s">
        <v>31</v>
      </c>
      <c r="AX432" s="14" t="s">
        <v>81</v>
      </c>
      <c r="AY432" s="207" t="s">
        <v>164</v>
      </c>
    </row>
    <row r="433" spans="2:65" s="1" customFormat="1" ht="25.5" customHeight="1">
      <c r="B433" s="141"/>
      <c r="C433" s="170" t="s">
        <v>978</v>
      </c>
      <c r="D433" s="170" t="s">
        <v>165</v>
      </c>
      <c r="E433" s="171" t="s">
        <v>979</v>
      </c>
      <c r="F433" s="289" t="s">
        <v>980</v>
      </c>
      <c r="G433" s="289"/>
      <c r="H433" s="289"/>
      <c r="I433" s="289"/>
      <c r="J433" s="172" t="s">
        <v>168</v>
      </c>
      <c r="K433" s="173">
        <v>89.83</v>
      </c>
      <c r="L433" s="290"/>
      <c r="M433" s="290"/>
      <c r="N433" s="291"/>
      <c r="O433" s="291"/>
      <c r="P433" s="291"/>
      <c r="Q433" s="291"/>
      <c r="R433" s="144"/>
      <c r="T433" s="174" t="s">
        <v>5</v>
      </c>
      <c r="U433" s="48" t="s">
        <v>41</v>
      </c>
      <c r="V433" s="40"/>
      <c r="W433" s="175">
        <f>V433*K433</f>
        <v>0</v>
      </c>
      <c r="X433" s="175">
        <v>0</v>
      </c>
      <c r="Y433" s="175">
        <f>X433*K433</f>
        <v>0</v>
      </c>
      <c r="Z433" s="175">
        <v>7.3200000000000001E-3</v>
      </c>
      <c r="AA433" s="176">
        <f>Z433*K433</f>
        <v>0.65755560000000002</v>
      </c>
      <c r="AR433" s="23" t="s">
        <v>344</v>
      </c>
      <c r="AT433" s="23" t="s">
        <v>165</v>
      </c>
      <c r="AU433" s="23" t="s">
        <v>86</v>
      </c>
      <c r="AY433" s="23" t="s">
        <v>164</v>
      </c>
      <c r="BE433" s="118">
        <f>IF(U433="základná",N433,0)</f>
        <v>0</v>
      </c>
      <c r="BF433" s="118">
        <f>IF(U433="znížená",N433,0)</f>
        <v>0</v>
      </c>
      <c r="BG433" s="118">
        <f>IF(U433="zákl. prenesená",N433,0)</f>
        <v>0</v>
      </c>
      <c r="BH433" s="118">
        <f>IF(U433="zníž. prenesená",N433,0)</f>
        <v>0</v>
      </c>
      <c r="BI433" s="118">
        <f>IF(U433="nulová",N433,0)</f>
        <v>0</v>
      </c>
      <c r="BJ433" s="23" t="s">
        <v>86</v>
      </c>
      <c r="BK433" s="118">
        <f>ROUND(L433*K433,2)</f>
        <v>0</v>
      </c>
      <c r="BL433" s="23" t="s">
        <v>344</v>
      </c>
      <c r="BM433" s="23" t="s">
        <v>981</v>
      </c>
    </row>
    <row r="434" spans="2:65" s="1" customFormat="1" ht="38.25" customHeight="1">
      <c r="B434" s="141"/>
      <c r="C434" s="170" t="s">
        <v>982</v>
      </c>
      <c r="D434" s="170" t="s">
        <v>165</v>
      </c>
      <c r="E434" s="171" t="s">
        <v>983</v>
      </c>
      <c r="F434" s="289" t="s">
        <v>984</v>
      </c>
      <c r="G434" s="289"/>
      <c r="H434" s="289"/>
      <c r="I434" s="289"/>
      <c r="J434" s="172" t="s">
        <v>234</v>
      </c>
      <c r="K434" s="173">
        <v>62</v>
      </c>
      <c r="L434" s="290"/>
      <c r="M434" s="290"/>
      <c r="N434" s="291"/>
      <c r="O434" s="291"/>
      <c r="P434" s="291"/>
      <c r="Q434" s="291"/>
      <c r="R434" s="144"/>
      <c r="T434" s="174" t="s">
        <v>5</v>
      </c>
      <c r="U434" s="48" t="s">
        <v>41</v>
      </c>
      <c r="V434" s="40"/>
      <c r="W434" s="175">
        <f>V434*K434</f>
        <v>0</v>
      </c>
      <c r="X434" s="175">
        <v>2.4499999999999999E-3</v>
      </c>
      <c r="Y434" s="175">
        <f>X434*K434</f>
        <v>0.15190000000000001</v>
      </c>
      <c r="Z434" s="175">
        <v>0</v>
      </c>
      <c r="AA434" s="176">
        <f>Z434*K434</f>
        <v>0</v>
      </c>
      <c r="AR434" s="23" t="s">
        <v>344</v>
      </c>
      <c r="AT434" s="23" t="s">
        <v>165</v>
      </c>
      <c r="AU434" s="23" t="s">
        <v>86</v>
      </c>
      <c r="AY434" s="23" t="s">
        <v>164</v>
      </c>
      <c r="BE434" s="118">
        <f>IF(U434="základná",N434,0)</f>
        <v>0</v>
      </c>
      <c r="BF434" s="118">
        <f>IF(U434="znížená",N434,0)</f>
        <v>0</v>
      </c>
      <c r="BG434" s="118">
        <f>IF(U434="zákl. prenesená",N434,0)</f>
        <v>0</v>
      </c>
      <c r="BH434" s="118">
        <f>IF(U434="zníž. prenesená",N434,0)</f>
        <v>0</v>
      </c>
      <c r="BI434" s="118">
        <f>IF(U434="nulová",N434,0)</f>
        <v>0</v>
      </c>
      <c r="BJ434" s="23" t="s">
        <v>86</v>
      </c>
      <c r="BK434" s="118">
        <f>ROUND(L434*K434,2)</f>
        <v>0</v>
      </c>
      <c r="BL434" s="23" t="s">
        <v>344</v>
      </c>
      <c r="BM434" s="23" t="s">
        <v>985</v>
      </c>
    </row>
    <row r="435" spans="2:65" s="11" customFormat="1" ht="16.5" customHeight="1">
      <c r="B435" s="177"/>
      <c r="C435" s="178"/>
      <c r="D435" s="178"/>
      <c r="E435" s="179" t="s">
        <v>5</v>
      </c>
      <c r="F435" s="292" t="s">
        <v>986</v>
      </c>
      <c r="G435" s="293"/>
      <c r="H435" s="293"/>
      <c r="I435" s="293"/>
      <c r="J435" s="178"/>
      <c r="K435" s="179" t="s">
        <v>5</v>
      </c>
      <c r="L435" s="178"/>
      <c r="M435" s="178"/>
      <c r="N435" s="178"/>
      <c r="O435" s="178"/>
      <c r="P435" s="178"/>
      <c r="Q435" s="178"/>
      <c r="R435" s="180"/>
      <c r="T435" s="181"/>
      <c r="U435" s="178"/>
      <c r="V435" s="178"/>
      <c r="W435" s="178"/>
      <c r="X435" s="178"/>
      <c r="Y435" s="178"/>
      <c r="Z435" s="178"/>
      <c r="AA435" s="182"/>
      <c r="AT435" s="183" t="s">
        <v>172</v>
      </c>
      <c r="AU435" s="183" t="s">
        <v>86</v>
      </c>
      <c r="AV435" s="11" t="s">
        <v>81</v>
      </c>
      <c r="AW435" s="11" t="s">
        <v>31</v>
      </c>
      <c r="AX435" s="11" t="s">
        <v>74</v>
      </c>
      <c r="AY435" s="183" t="s">
        <v>164</v>
      </c>
    </row>
    <row r="436" spans="2:65" s="12" customFormat="1" ht="16.5" customHeight="1">
      <c r="B436" s="184"/>
      <c r="C436" s="185"/>
      <c r="D436" s="185"/>
      <c r="E436" s="186" t="s">
        <v>5</v>
      </c>
      <c r="F436" s="298" t="s">
        <v>973</v>
      </c>
      <c r="G436" s="299"/>
      <c r="H436" s="299"/>
      <c r="I436" s="299"/>
      <c r="J436" s="185"/>
      <c r="K436" s="187">
        <v>62</v>
      </c>
      <c r="L436" s="185"/>
      <c r="M436" s="185"/>
      <c r="N436" s="185"/>
      <c r="O436" s="185"/>
      <c r="P436" s="185"/>
      <c r="Q436" s="185"/>
      <c r="R436" s="188"/>
      <c r="T436" s="189"/>
      <c r="U436" s="185"/>
      <c r="V436" s="185"/>
      <c r="W436" s="185"/>
      <c r="X436" s="185"/>
      <c r="Y436" s="185"/>
      <c r="Z436" s="185"/>
      <c r="AA436" s="190"/>
      <c r="AT436" s="191" t="s">
        <v>172</v>
      </c>
      <c r="AU436" s="191" t="s">
        <v>86</v>
      </c>
      <c r="AV436" s="12" t="s">
        <v>86</v>
      </c>
      <c r="AW436" s="12" t="s">
        <v>31</v>
      </c>
      <c r="AX436" s="12" t="s">
        <v>74</v>
      </c>
      <c r="AY436" s="191" t="s">
        <v>164</v>
      </c>
    </row>
    <row r="437" spans="2:65" s="14" customFormat="1" ht="16.5" customHeight="1">
      <c r="B437" s="200"/>
      <c r="C437" s="201"/>
      <c r="D437" s="201"/>
      <c r="E437" s="202" t="s">
        <v>5</v>
      </c>
      <c r="F437" s="304" t="s">
        <v>191</v>
      </c>
      <c r="G437" s="305"/>
      <c r="H437" s="305"/>
      <c r="I437" s="305"/>
      <c r="J437" s="201"/>
      <c r="K437" s="203">
        <v>62</v>
      </c>
      <c r="L437" s="201"/>
      <c r="M437" s="201"/>
      <c r="N437" s="201"/>
      <c r="O437" s="201"/>
      <c r="P437" s="201"/>
      <c r="Q437" s="201"/>
      <c r="R437" s="204"/>
      <c r="T437" s="205"/>
      <c r="U437" s="201"/>
      <c r="V437" s="201"/>
      <c r="W437" s="201"/>
      <c r="X437" s="201"/>
      <c r="Y437" s="201"/>
      <c r="Z437" s="201"/>
      <c r="AA437" s="206"/>
      <c r="AT437" s="207" t="s">
        <v>172</v>
      </c>
      <c r="AU437" s="207" t="s">
        <v>86</v>
      </c>
      <c r="AV437" s="14" t="s">
        <v>169</v>
      </c>
      <c r="AW437" s="14" t="s">
        <v>31</v>
      </c>
      <c r="AX437" s="14" t="s">
        <v>81</v>
      </c>
      <c r="AY437" s="207" t="s">
        <v>164</v>
      </c>
    </row>
    <row r="438" spans="2:65" s="1" customFormat="1" ht="38.25" customHeight="1">
      <c r="B438" s="141"/>
      <c r="C438" s="170" t="s">
        <v>987</v>
      </c>
      <c r="D438" s="170" t="s">
        <v>165</v>
      </c>
      <c r="E438" s="171" t="s">
        <v>988</v>
      </c>
      <c r="F438" s="289" t="s">
        <v>989</v>
      </c>
      <c r="G438" s="289"/>
      <c r="H438" s="289"/>
      <c r="I438" s="289"/>
      <c r="J438" s="172" t="s">
        <v>234</v>
      </c>
      <c r="K438" s="173">
        <v>62</v>
      </c>
      <c r="L438" s="290"/>
      <c r="M438" s="290"/>
      <c r="N438" s="291"/>
      <c r="O438" s="291"/>
      <c r="P438" s="291"/>
      <c r="Q438" s="291"/>
      <c r="R438" s="144"/>
      <c r="T438" s="174" t="s">
        <v>5</v>
      </c>
      <c r="U438" s="48" t="s">
        <v>41</v>
      </c>
      <c r="V438" s="40"/>
      <c r="W438" s="175">
        <f>V438*K438</f>
        <v>0</v>
      </c>
      <c r="X438" s="175">
        <v>0</v>
      </c>
      <c r="Y438" s="175">
        <f>X438*K438</f>
        <v>0</v>
      </c>
      <c r="Z438" s="175">
        <v>2.8E-3</v>
      </c>
      <c r="AA438" s="176">
        <f>Z438*K438</f>
        <v>0.1736</v>
      </c>
      <c r="AR438" s="23" t="s">
        <v>344</v>
      </c>
      <c r="AT438" s="23" t="s">
        <v>165</v>
      </c>
      <c r="AU438" s="23" t="s">
        <v>86</v>
      </c>
      <c r="AY438" s="23" t="s">
        <v>164</v>
      </c>
      <c r="BE438" s="118">
        <f>IF(U438="základná",N438,0)</f>
        <v>0</v>
      </c>
      <c r="BF438" s="118">
        <f>IF(U438="znížená",N438,0)</f>
        <v>0</v>
      </c>
      <c r="BG438" s="118">
        <f>IF(U438="zákl. prenesená",N438,0)</f>
        <v>0</v>
      </c>
      <c r="BH438" s="118">
        <f>IF(U438="zníž. prenesená",N438,0)</f>
        <v>0</v>
      </c>
      <c r="BI438" s="118">
        <f>IF(U438="nulová",N438,0)</f>
        <v>0</v>
      </c>
      <c r="BJ438" s="23" t="s">
        <v>86</v>
      </c>
      <c r="BK438" s="118">
        <f>ROUND(L438*K438,2)</f>
        <v>0</v>
      </c>
      <c r="BL438" s="23" t="s">
        <v>344</v>
      </c>
      <c r="BM438" s="23" t="s">
        <v>990</v>
      </c>
    </row>
    <row r="439" spans="2:65" s="1" customFormat="1" ht="38.25" customHeight="1">
      <c r="B439" s="141"/>
      <c r="C439" s="170" t="s">
        <v>991</v>
      </c>
      <c r="D439" s="170" t="s">
        <v>165</v>
      </c>
      <c r="E439" s="171" t="s">
        <v>992</v>
      </c>
      <c r="F439" s="289" t="s">
        <v>993</v>
      </c>
      <c r="G439" s="289"/>
      <c r="H439" s="289"/>
      <c r="I439" s="289"/>
      <c r="J439" s="172" t="s">
        <v>566</v>
      </c>
      <c r="K439" s="173">
        <v>3</v>
      </c>
      <c r="L439" s="290"/>
      <c r="M439" s="290"/>
      <c r="N439" s="291"/>
      <c r="O439" s="291"/>
      <c r="P439" s="291"/>
      <c r="Q439" s="291"/>
      <c r="R439" s="144"/>
      <c r="T439" s="174" t="s">
        <v>5</v>
      </c>
      <c r="U439" s="48" t="s">
        <v>41</v>
      </c>
      <c r="V439" s="40"/>
      <c r="W439" s="175">
        <f>V439*K439</f>
        <v>0</v>
      </c>
      <c r="X439" s="175">
        <v>1.58E-3</v>
      </c>
      <c r="Y439" s="175">
        <f>X439*K439</f>
        <v>4.7400000000000003E-3</v>
      </c>
      <c r="Z439" s="175">
        <v>0</v>
      </c>
      <c r="AA439" s="176">
        <f>Z439*K439</f>
        <v>0</v>
      </c>
      <c r="AR439" s="23" t="s">
        <v>344</v>
      </c>
      <c r="AT439" s="23" t="s">
        <v>165</v>
      </c>
      <c r="AU439" s="23" t="s">
        <v>86</v>
      </c>
      <c r="AY439" s="23" t="s">
        <v>164</v>
      </c>
      <c r="BE439" s="118">
        <f>IF(U439="základná",N439,0)</f>
        <v>0</v>
      </c>
      <c r="BF439" s="118">
        <f>IF(U439="znížená",N439,0)</f>
        <v>0</v>
      </c>
      <c r="BG439" s="118">
        <f>IF(U439="zákl. prenesená",N439,0)</f>
        <v>0</v>
      </c>
      <c r="BH439" s="118">
        <f>IF(U439="zníž. prenesená",N439,0)</f>
        <v>0</v>
      </c>
      <c r="BI439" s="118">
        <f>IF(U439="nulová",N439,0)</f>
        <v>0</v>
      </c>
      <c r="BJ439" s="23" t="s">
        <v>86</v>
      </c>
      <c r="BK439" s="118">
        <f>ROUND(L439*K439,2)</f>
        <v>0</v>
      </c>
      <c r="BL439" s="23" t="s">
        <v>344</v>
      </c>
      <c r="BM439" s="23" t="s">
        <v>994</v>
      </c>
    </row>
    <row r="440" spans="2:65" s="11" customFormat="1" ht="16.5" customHeight="1">
      <c r="B440" s="177"/>
      <c r="C440" s="178"/>
      <c r="D440" s="178"/>
      <c r="E440" s="179" t="s">
        <v>5</v>
      </c>
      <c r="F440" s="292" t="s">
        <v>986</v>
      </c>
      <c r="G440" s="293"/>
      <c r="H440" s="293"/>
      <c r="I440" s="293"/>
      <c r="J440" s="178"/>
      <c r="K440" s="179" t="s">
        <v>5</v>
      </c>
      <c r="L440" s="178"/>
      <c r="M440" s="178"/>
      <c r="N440" s="178"/>
      <c r="O440" s="178"/>
      <c r="P440" s="178"/>
      <c r="Q440" s="178"/>
      <c r="R440" s="180"/>
      <c r="T440" s="181"/>
      <c r="U440" s="178"/>
      <c r="V440" s="178"/>
      <c r="W440" s="178"/>
      <c r="X440" s="178"/>
      <c r="Y440" s="178"/>
      <c r="Z440" s="178"/>
      <c r="AA440" s="182"/>
      <c r="AT440" s="183" t="s">
        <v>172</v>
      </c>
      <c r="AU440" s="183" t="s">
        <v>86</v>
      </c>
      <c r="AV440" s="11" t="s">
        <v>81</v>
      </c>
      <c r="AW440" s="11" t="s">
        <v>31</v>
      </c>
      <c r="AX440" s="11" t="s">
        <v>74</v>
      </c>
      <c r="AY440" s="183" t="s">
        <v>164</v>
      </c>
    </row>
    <row r="441" spans="2:65" s="12" customFormat="1" ht="16.5" customHeight="1">
      <c r="B441" s="184"/>
      <c r="C441" s="185"/>
      <c r="D441" s="185"/>
      <c r="E441" s="186" t="s">
        <v>5</v>
      </c>
      <c r="F441" s="298" t="s">
        <v>179</v>
      </c>
      <c r="G441" s="299"/>
      <c r="H441" s="299"/>
      <c r="I441" s="299"/>
      <c r="J441" s="185"/>
      <c r="K441" s="187">
        <v>3</v>
      </c>
      <c r="L441" s="185"/>
      <c r="M441" s="185"/>
      <c r="N441" s="185"/>
      <c r="O441" s="185"/>
      <c r="P441" s="185"/>
      <c r="Q441" s="185"/>
      <c r="R441" s="188"/>
      <c r="T441" s="189"/>
      <c r="U441" s="185"/>
      <c r="V441" s="185"/>
      <c r="W441" s="185"/>
      <c r="X441" s="185"/>
      <c r="Y441" s="185"/>
      <c r="Z441" s="185"/>
      <c r="AA441" s="190"/>
      <c r="AT441" s="191" t="s">
        <v>172</v>
      </c>
      <c r="AU441" s="191" t="s">
        <v>86</v>
      </c>
      <c r="AV441" s="12" t="s">
        <v>86</v>
      </c>
      <c r="AW441" s="12" t="s">
        <v>31</v>
      </c>
      <c r="AX441" s="12" t="s">
        <v>74</v>
      </c>
      <c r="AY441" s="191" t="s">
        <v>164</v>
      </c>
    </row>
    <row r="442" spans="2:65" s="14" customFormat="1" ht="16.5" customHeight="1">
      <c r="B442" s="200"/>
      <c r="C442" s="201"/>
      <c r="D442" s="201"/>
      <c r="E442" s="202" t="s">
        <v>5</v>
      </c>
      <c r="F442" s="304" t="s">
        <v>191</v>
      </c>
      <c r="G442" s="305"/>
      <c r="H442" s="305"/>
      <c r="I442" s="305"/>
      <c r="J442" s="201"/>
      <c r="K442" s="203">
        <v>3</v>
      </c>
      <c r="L442" s="201"/>
      <c r="M442" s="201"/>
      <c r="N442" s="201"/>
      <c r="O442" s="201"/>
      <c r="P442" s="201"/>
      <c r="Q442" s="201"/>
      <c r="R442" s="204"/>
      <c r="T442" s="205"/>
      <c r="U442" s="201"/>
      <c r="V442" s="201"/>
      <c r="W442" s="201"/>
      <c r="X442" s="201"/>
      <c r="Y442" s="201"/>
      <c r="Z442" s="201"/>
      <c r="AA442" s="206"/>
      <c r="AT442" s="207" t="s">
        <v>172</v>
      </c>
      <c r="AU442" s="207" t="s">
        <v>86</v>
      </c>
      <c r="AV442" s="14" t="s">
        <v>169</v>
      </c>
      <c r="AW442" s="14" t="s">
        <v>31</v>
      </c>
      <c r="AX442" s="14" t="s">
        <v>81</v>
      </c>
      <c r="AY442" s="207" t="s">
        <v>164</v>
      </c>
    </row>
    <row r="443" spans="2:65" s="1" customFormat="1" ht="25.5" customHeight="1">
      <c r="B443" s="141"/>
      <c r="C443" s="170" t="s">
        <v>995</v>
      </c>
      <c r="D443" s="170" t="s">
        <v>165</v>
      </c>
      <c r="E443" s="171" t="s">
        <v>996</v>
      </c>
      <c r="F443" s="289" t="s">
        <v>997</v>
      </c>
      <c r="G443" s="289"/>
      <c r="H443" s="289"/>
      <c r="I443" s="289"/>
      <c r="J443" s="172" t="s">
        <v>566</v>
      </c>
      <c r="K443" s="173">
        <v>62</v>
      </c>
      <c r="L443" s="290"/>
      <c r="M443" s="290"/>
      <c r="N443" s="291"/>
      <c r="O443" s="291"/>
      <c r="P443" s="291"/>
      <c r="Q443" s="291"/>
      <c r="R443" s="144"/>
      <c r="T443" s="174" t="s">
        <v>5</v>
      </c>
      <c r="U443" s="48" t="s">
        <v>41</v>
      </c>
      <c r="V443" s="40"/>
      <c r="W443" s="175">
        <f>V443*K443</f>
        <v>0</v>
      </c>
      <c r="X443" s="175">
        <v>1E-4</v>
      </c>
      <c r="Y443" s="175">
        <f>X443*K443</f>
        <v>6.2000000000000006E-3</v>
      </c>
      <c r="Z443" s="175">
        <v>0</v>
      </c>
      <c r="AA443" s="176">
        <f>Z443*K443</f>
        <v>0</v>
      </c>
      <c r="AR443" s="23" t="s">
        <v>344</v>
      </c>
      <c r="AT443" s="23" t="s">
        <v>165</v>
      </c>
      <c r="AU443" s="23" t="s">
        <v>86</v>
      </c>
      <c r="AY443" s="23" t="s">
        <v>164</v>
      </c>
      <c r="BE443" s="118">
        <f>IF(U443="základná",N443,0)</f>
        <v>0</v>
      </c>
      <c r="BF443" s="118">
        <f>IF(U443="znížená",N443,0)</f>
        <v>0</v>
      </c>
      <c r="BG443" s="118">
        <f>IF(U443="zákl. prenesená",N443,0)</f>
        <v>0</v>
      </c>
      <c r="BH443" s="118">
        <f>IF(U443="zníž. prenesená",N443,0)</f>
        <v>0</v>
      </c>
      <c r="BI443" s="118">
        <f>IF(U443="nulová",N443,0)</f>
        <v>0</v>
      </c>
      <c r="BJ443" s="23" t="s">
        <v>86</v>
      </c>
      <c r="BK443" s="118">
        <f>ROUND(L443*K443,2)</f>
        <v>0</v>
      </c>
      <c r="BL443" s="23" t="s">
        <v>344</v>
      </c>
      <c r="BM443" s="23" t="s">
        <v>998</v>
      </c>
    </row>
    <row r="444" spans="2:65" s="11" customFormat="1" ht="16.5" customHeight="1">
      <c r="B444" s="177"/>
      <c r="C444" s="178"/>
      <c r="D444" s="178"/>
      <c r="E444" s="179" t="s">
        <v>5</v>
      </c>
      <c r="F444" s="292" t="s">
        <v>986</v>
      </c>
      <c r="G444" s="293"/>
      <c r="H444" s="293"/>
      <c r="I444" s="293"/>
      <c r="J444" s="178"/>
      <c r="K444" s="179" t="s">
        <v>5</v>
      </c>
      <c r="L444" s="178"/>
      <c r="M444" s="178"/>
      <c r="N444" s="178"/>
      <c r="O444" s="178"/>
      <c r="P444" s="178"/>
      <c r="Q444" s="178"/>
      <c r="R444" s="180"/>
      <c r="T444" s="181"/>
      <c r="U444" s="178"/>
      <c r="V444" s="178"/>
      <c r="W444" s="178"/>
      <c r="X444" s="178"/>
      <c r="Y444" s="178"/>
      <c r="Z444" s="178"/>
      <c r="AA444" s="182"/>
      <c r="AT444" s="183" t="s">
        <v>172</v>
      </c>
      <c r="AU444" s="183" t="s">
        <v>86</v>
      </c>
      <c r="AV444" s="11" t="s">
        <v>81</v>
      </c>
      <c r="AW444" s="11" t="s">
        <v>31</v>
      </c>
      <c r="AX444" s="11" t="s">
        <v>74</v>
      </c>
      <c r="AY444" s="183" t="s">
        <v>164</v>
      </c>
    </row>
    <row r="445" spans="2:65" s="12" customFormat="1" ht="16.5" customHeight="1">
      <c r="B445" s="184"/>
      <c r="C445" s="185"/>
      <c r="D445" s="185"/>
      <c r="E445" s="186" t="s">
        <v>5</v>
      </c>
      <c r="F445" s="298" t="s">
        <v>973</v>
      </c>
      <c r="G445" s="299"/>
      <c r="H445" s="299"/>
      <c r="I445" s="299"/>
      <c r="J445" s="185"/>
      <c r="K445" s="187">
        <v>62</v>
      </c>
      <c r="L445" s="185"/>
      <c r="M445" s="185"/>
      <c r="N445" s="185"/>
      <c r="O445" s="185"/>
      <c r="P445" s="185"/>
      <c r="Q445" s="185"/>
      <c r="R445" s="188"/>
      <c r="T445" s="189"/>
      <c r="U445" s="185"/>
      <c r="V445" s="185"/>
      <c r="W445" s="185"/>
      <c r="X445" s="185"/>
      <c r="Y445" s="185"/>
      <c r="Z445" s="185"/>
      <c r="AA445" s="190"/>
      <c r="AT445" s="191" t="s">
        <v>172</v>
      </c>
      <c r="AU445" s="191" t="s">
        <v>86</v>
      </c>
      <c r="AV445" s="12" t="s">
        <v>86</v>
      </c>
      <c r="AW445" s="12" t="s">
        <v>31</v>
      </c>
      <c r="AX445" s="12" t="s">
        <v>74</v>
      </c>
      <c r="AY445" s="191" t="s">
        <v>164</v>
      </c>
    </row>
    <row r="446" spans="2:65" s="14" customFormat="1" ht="16.5" customHeight="1">
      <c r="B446" s="200"/>
      <c r="C446" s="201"/>
      <c r="D446" s="201"/>
      <c r="E446" s="202" t="s">
        <v>5</v>
      </c>
      <c r="F446" s="304" t="s">
        <v>191</v>
      </c>
      <c r="G446" s="305"/>
      <c r="H446" s="305"/>
      <c r="I446" s="305"/>
      <c r="J446" s="201"/>
      <c r="K446" s="203">
        <v>62</v>
      </c>
      <c r="L446" s="201"/>
      <c r="M446" s="201"/>
      <c r="N446" s="201"/>
      <c r="O446" s="201"/>
      <c r="P446" s="201"/>
      <c r="Q446" s="201"/>
      <c r="R446" s="204"/>
      <c r="T446" s="205"/>
      <c r="U446" s="201"/>
      <c r="V446" s="201"/>
      <c r="W446" s="201"/>
      <c r="X446" s="201"/>
      <c r="Y446" s="201"/>
      <c r="Z446" s="201"/>
      <c r="AA446" s="206"/>
      <c r="AT446" s="207" t="s">
        <v>172</v>
      </c>
      <c r="AU446" s="207" t="s">
        <v>86</v>
      </c>
      <c r="AV446" s="14" t="s">
        <v>169</v>
      </c>
      <c r="AW446" s="14" t="s">
        <v>31</v>
      </c>
      <c r="AX446" s="14" t="s">
        <v>81</v>
      </c>
      <c r="AY446" s="207" t="s">
        <v>164</v>
      </c>
    </row>
    <row r="447" spans="2:65" s="1" customFormat="1" ht="25.5" customHeight="1">
      <c r="B447" s="141"/>
      <c r="C447" s="170" t="s">
        <v>999</v>
      </c>
      <c r="D447" s="170" t="s">
        <v>165</v>
      </c>
      <c r="E447" s="171" t="s">
        <v>1000</v>
      </c>
      <c r="F447" s="289" t="s">
        <v>1001</v>
      </c>
      <c r="G447" s="289"/>
      <c r="H447" s="289"/>
      <c r="I447" s="289"/>
      <c r="J447" s="172" t="s">
        <v>234</v>
      </c>
      <c r="K447" s="173">
        <v>178.95</v>
      </c>
      <c r="L447" s="290"/>
      <c r="M447" s="290"/>
      <c r="N447" s="291"/>
      <c r="O447" s="291"/>
      <c r="P447" s="291"/>
      <c r="Q447" s="291"/>
      <c r="R447" s="144"/>
      <c r="T447" s="174" t="s">
        <v>5</v>
      </c>
      <c r="U447" s="48" t="s">
        <v>41</v>
      </c>
      <c r="V447" s="40"/>
      <c r="W447" s="175">
        <f>V447*K447</f>
        <v>0</v>
      </c>
      <c r="X447" s="175">
        <v>2.2000000000000001E-4</v>
      </c>
      <c r="Y447" s="175">
        <f>X447*K447</f>
        <v>3.9369000000000001E-2</v>
      </c>
      <c r="Z447" s="175">
        <v>0</v>
      </c>
      <c r="AA447" s="176">
        <f>Z447*K447</f>
        <v>0</v>
      </c>
      <c r="AR447" s="23" t="s">
        <v>344</v>
      </c>
      <c r="AT447" s="23" t="s">
        <v>165</v>
      </c>
      <c r="AU447" s="23" t="s">
        <v>86</v>
      </c>
      <c r="AY447" s="23" t="s">
        <v>164</v>
      </c>
      <c r="BE447" s="118">
        <f>IF(U447="základná",N447,0)</f>
        <v>0</v>
      </c>
      <c r="BF447" s="118">
        <f>IF(U447="znížená",N447,0)</f>
        <v>0</v>
      </c>
      <c r="BG447" s="118">
        <f>IF(U447="zákl. prenesená",N447,0)</f>
        <v>0</v>
      </c>
      <c r="BH447" s="118">
        <f>IF(U447="zníž. prenesená",N447,0)</f>
        <v>0</v>
      </c>
      <c r="BI447" s="118">
        <f>IF(U447="nulová",N447,0)</f>
        <v>0</v>
      </c>
      <c r="BJ447" s="23" t="s">
        <v>86</v>
      </c>
      <c r="BK447" s="118">
        <f>ROUND(L447*K447,2)</f>
        <v>0</v>
      </c>
      <c r="BL447" s="23" t="s">
        <v>344</v>
      </c>
      <c r="BM447" s="23" t="s">
        <v>1002</v>
      </c>
    </row>
    <row r="448" spans="2:65" s="12" customFormat="1" ht="16.5" customHeight="1">
      <c r="B448" s="184"/>
      <c r="C448" s="185"/>
      <c r="D448" s="185"/>
      <c r="E448" s="186" t="s">
        <v>5</v>
      </c>
      <c r="F448" s="306" t="s">
        <v>1003</v>
      </c>
      <c r="G448" s="307"/>
      <c r="H448" s="307"/>
      <c r="I448" s="307"/>
      <c r="J448" s="185"/>
      <c r="K448" s="187">
        <v>168.75</v>
      </c>
      <c r="L448" s="185"/>
      <c r="M448" s="185"/>
      <c r="N448" s="185"/>
      <c r="O448" s="185"/>
      <c r="P448" s="185"/>
      <c r="Q448" s="185"/>
      <c r="R448" s="188"/>
      <c r="T448" s="189"/>
      <c r="U448" s="185"/>
      <c r="V448" s="185"/>
      <c r="W448" s="185"/>
      <c r="X448" s="185"/>
      <c r="Y448" s="185"/>
      <c r="Z448" s="185"/>
      <c r="AA448" s="190"/>
      <c r="AT448" s="191" t="s">
        <v>172</v>
      </c>
      <c r="AU448" s="191" t="s">
        <v>86</v>
      </c>
      <c r="AV448" s="12" t="s">
        <v>86</v>
      </c>
      <c r="AW448" s="12" t="s">
        <v>31</v>
      </c>
      <c r="AX448" s="12" t="s">
        <v>74</v>
      </c>
      <c r="AY448" s="191" t="s">
        <v>164</v>
      </c>
    </row>
    <row r="449" spans="2:65" s="12" customFormat="1" ht="16.5" customHeight="1">
      <c r="B449" s="184"/>
      <c r="C449" s="185"/>
      <c r="D449" s="185"/>
      <c r="E449" s="186" t="s">
        <v>5</v>
      </c>
      <c r="F449" s="298" t="s">
        <v>1004</v>
      </c>
      <c r="G449" s="299"/>
      <c r="H449" s="299"/>
      <c r="I449" s="299"/>
      <c r="J449" s="185"/>
      <c r="K449" s="187">
        <v>2.4</v>
      </c>
      <c r="L449" s="185"/>
      <c r="M449" s="185"/>
      <c r="N449" s="185"/>
      <c r="O449" s="185"/>
      <c r="P449" s="185"/>
      <c r="Q449" s="185"/>
      <c r="R449" s="188"/>
      <c r="T449" s="189"/>
      <c r="U449" s="185"/>
      <c r="V449" s="185"/>
      <c r="W449" s="185"/>
      <c r="X449" s="185"/>
      <c r="Y449" s="185"/>
      <c r="Z449" s="185"/>
      <c r="AA449" s="190"/>
      <c r="AT449" s="191" t="s">
        <v>172</v>
      </c>
      <c r="AU449" s="191" t="s">
        <v>86</v>
      </c>
      <c r="AV449" s="12" t="s">
        <v>86</v>
      </c>
      <c r="AW449" s="12" t="s">
        <v>31</v>
      </c>
      <c r="AX449" s="12" t="s">
        <v>74</v>
      </c>
      <c r="AY449" s="191" t="s">
        <v>164</v>
      </c>
    </row>
    <row r="450" spans="2:65" s="12" customFormat="1" ht="16.5" customHeight="1">
      <c r="B450" s="184"/>
      <c r="C450" s="185"/>
      <c r="D450" s="185"/>
      <c r="E450" s="186" t="s">
        <v>5</v>
      </c>
      <c r="F450" s="298" t="s">
        <v>1005</v>
      </c>
      <c r="G450" s="299"/>
      <c r="H450" s="299"/>
      <c r="I450" s="299"/>
      <c r="J450" s="185"/>
      <c r="K450" s="187">
        <v>7.8</v>
      </c>
      <c r="L450" s="185"/>
      <c r="M450" s="185"/>
      <c r="N450" s="185"/>
      <c r="O450" s="185"/>
      <c r="P450" s="185"/>
      <c r="Q450" s="185"/>
      <c r="R450" s="188"/>
      <c r="T450" s="189"/>
      <c r="U450" s="185"/>
      <c r="V450" s="185"/>
      <c r="W450" s="185"/>
      <c r="X450" s="185"/>
      <c r="Y450" s="185"/>
      <c r="Z450" s="185"/>
      <c r="AA450" s="190"/>
      <c r="AT450" s="191" t="s">
        <v>172</v>
      </c>
      <c r="AU450" s="191" t="s">
        <v>86</v>
      </c>
      <c r="AV450" s="12" t="s">
        <v>86</v>
      </c>
      <c r="AW450" s="12" t="s">
        <v>31</v>
      </c>
      <c r="AX450" s="12" t="s">
        <v>74</v>
      </c>
      <c r="AY450" s="191" t="s">
        <v>164</v>
      </c>
    </row>
    <row r="451" spans="2:65" s="14" customFormat="1" ht="16.5" customHeight="1">
      <c r="B451" s="200"/>
      <c r="C451" s="201"/>
      <c r="D451" s="201"/>
      <c r="E451" s="202" t="s">
        <v>5</v>
      </c>
      <c r="F451" s="304" t="s">
        <v>191</v>
      </c>
      <c r="G451" s="305"/>
      <c r="H451" s="305"/>
      <c r="I451" s="305"/>
      <c r="J451" s="201"/>
      <c r="K451" s="203">
        <v>178.95</v>
      </c>
      <c r="L451" s="201"/>
      <c r="M451" s="201"/>
      <c r="N451" s="201"/>
      <c r="O451" s="201"/>
      <c r="P451" s="201"/>
      <c r="Q451" s="201"/>
      <c r="R451" s="204"/>
      <c r="T451" s="205"/>
      <c r="U451" s="201"/>
      <c r="V451" s="201"/>
      <c r="W451" s="201"/>
      <c r="X451" s="201"/>
      <c r="Y451" s="201"/>
      <c r="Z451" s="201"/>
      <c r="AA451" s="206"/>
      <c r="AT451" s="207" t="s">
        <v>172</v>
      </c>
      <c r="AU451" s="207" t="s">
        <v>86</v>
      </c>
      <c r="AV451" s="14" t="s">
        <v>169</v>
      </c>
      <c r="AW451" s="14" t="s">
        <v>31</v>
      </c>
      <c r="AX451" s="14" t="s">
        <v>81</v>
      </c>
      <c r="AY451" s="207" t="s">
        <v>164</v>
      </c>
    </row>
    <row r="452" spans="2:65" s="1" customFormat="1" ht="25.5" customHeight="1">
      <c r="B452" s="141"/>
      <c r="C452" s="170" t="s">
        <v>1006</v>
      </c>
      <c r="D452" s="170" t="s">
        <v>165</v>
      </c>
      <c r="E452" s="171" t="s">
        <v>1007</v>
      </c>
      <c r="F452" s="289" t="s">
        <v>1008</v>
      </c>
      <c r="G452" s="289"/>
      <c r="H452" s="289"/>
      <c r="I452" s="289"/>
      <c r="J452" s="172" t="s">
        <v>234</v>
      </c>
      <c r="K452" s="173">
        <v>6.12</v>
      </c>
      <c r="L452" s="290"/>
      <c r="M452" s="290"/>
      <c r="N452" s="291"/>
      <c r="O452" s="291"/>
      <c r="P452" s="291"/>
      <c r="Q452" s="291"/>
      <c r="R452" s="144"/>
      <c r="T452" s="174" t="s">
        <v>5</v>
      </c>
      <c r="U452" s="48" t="s">
        <v>41</v>
      </c>
      <c r="V452" s="40"/>
      <c r="W452" s="175">
        <f>V452*K452</f>
        <v>0</v>
      </c>
      <c r="X452" s="175">
        <v>2.5999999999999998E-4</v>
      </c>
      <c r="Y452" s="175">
        <f>X452*K452</f>
        <v>1.5911999999999999E-3</v>
      </c>
      <c r="Z452" s="175">
        <v>0</v>
      </c>
      <c r="AA452" s="176">
        <f>Z452*K452</f>
        <v>0</v>
      </c>
      <c r="AR452" s="23" t="s">
        <v>344</v>
      </c>
      <c r="AT452" s="23" t="s">
        <v>165</v>
      </c>
      <c r="AU452" s="23" t="s">
        <v>86</v>
      </c>
      <c r="AY452" s="23" t="s">
        <v>164</v>
      </c>
      <c r="BE452" s="118">
        <f>IF(U452="základná",N452,0)</f>
        <v>0</v>
      </c>
      <c r="BF452" s="118">
        <f>IF(U452="znížená",N452,0)</f>
        <v>0</v>
      </c>
      <c r="BG452" s="118">
        <f>IF(U452="zákl. prenesená",N452,0)</f>
        <v>0</v>
      </c>
      <c r="BH452" s="118">
        <f>IF(U452="zníž. prenesená",N452,0)</f>
        <v>0</v>
      </c>
      <c r="BI452" s="118">
        <f>IF(U452="nulová",N452,0)</f>
        <v>0</v>
      </c>
      <c r="BJ452" s="23" t="s">
        <v>86</v>
      </c>
      <c r="BK452" s="118">
        <f>ROUND(L452*K452,2)</f>
        <v>0</v>
      </c>
      <c r="BL452" s="23" t="s">
        <v>344</v>
      </c>
      <c r="BM452" s="23" t="s">
        <v>1009</v>
      </c>
    </row>
    <row r="453" spans="2:65" s="12" customFormat="1" ht="16.5" customHeight="1">
      <c r="B453" s="184"/>
      <c r="C453" s="185"/>
      <c r="D453" s="185"/>
      <c r="E453" s="186" t="s">
        <v>5</v>
      </c>
      <c r="F453" s="306" t="s">
        <v>1010</v>
      </c>
      <c r="G453" s="307"/>
      <c r="H453" s="307"/>
      <c r="I453" s="307"/>
      <c r="J453" s="185"/>
      <c r="K453" s="187">
        <v>2.5</v>
      </c>
      <c r="L453" s="185"/>
      <c r="M453" s="185"/>
      <c r="N453" s="185"/>
      <c r="O453" s="185"/>
      <c r="P453" s="185"/>
      <c r="Q453" s="185"/>
      <c r="R453" s="188"/>
      <c r="T453" s="189"/>
      <c r="U453" s="185"/>
      <c r="V453" s="185"/>
      <c r="W453" s="185"/>
      <c r="X453" s="185"/>
      <c r="Y453" s="185"/>
      <c r="Z453" s="185"/>
      <c r="AA453" s="190"/>
      <c r="AT453" s="191" t="s">
        <v>172</v>
      </c>
      <c r="AU453" s="191" t="s">
        <v>86</v>
      </c>
      <c r="AV453" s="12" t="s">
        <v>86</v>
      </c>
      <c r="AW453" s="12" t="s">
        <v>31</v>
      </c>
      <c r="AX453" s="12" t="s">
        <v>74</v>
      </c>
      <c r="AY453" s="191" t="s">
        <v>164</v>
      </c>
    </row>
    <row r="454" spans="2:65" s="12" customFormat="1" ht="16.5" customHeight="1">
      <c r="B454" s="184"/>
      <c r="C454" s="185"/>
      <c r="D454" s="185"/>
      <c r="E454" s="186" t="s">
        <v>5</v>
      </c>
      <c r="F454" s="298" t="s">
        <v>1011</v>
      </c>
      <c r="G454" s="299"/>
      <c r="H454" s="299"/>
      <c r="I454" s="299"/>
      <c r="J454" s="185"/>
      <c r="K454" s="187">
        <v>3.62</v>
      </c>
      <c r="L454" s="185"/>
      <c r="M454" s="185"/>
      <c r="N454" s="185"/>
      <c r="O454" s="185"/>
      <c r="P454" s="185"/>
      <c r="Q454" s="185"/>
      <c r="R454" s="188"/>
      <c r="T454" s="189"/>
      <c r="U454" s="185"/>
      <c r="V454" s="185"/>
      <c r="W454" s="185"/>
      <c r="X454" s="185"/>
      <c r="Y454" s="185"/>
      <c r="Z454" s="185"/>
      <c r="AA454" s="190"/>
      <c r="AT454" s="191" t="s">
        <v>172</v>
      </c>
      <c r="AU454" s="191" t="s">
        <v>86</v>
      </c>
      <c r="AV454" s="12" t="s">
        <v>86</v>
      </c>
      <c r="AW454" s="12" t="s">
        <v>31</v>
      </c>
      <c r="AX454" s="12" t="s">
        <v>74</v>
      </c>
      <c r="AY454" s="191" t="s">
        <v>164</v>
      </c>
    </row>
    <row r="455" spans="2:65" s="14" customFormat="1" ht="16.5" customHeight="1">
      <c r="B455" s="200"/>
      <c r="C455" s="201"/>
      <c r="D455" s="201"/>
      <c r="E455" s="202" t="s">
        <v>5</v>
      </c>
      <c r="F455" s="304" t="s">
        <v>191</v>
      </c>
      <c r="G455" s="305"/>
      <c r="H455" s="305"/>
      <c r="I455" s="305"/>
      <c r="J455" s="201"/>
      <c r="K455" s="203">
        <v>6.12</v>
      </c>
      <c r="L455" s="201"/>
      <c r="M455" s="201"/>
      <c r="N455" s="201"/>
      <c r="O455" s="201"/>
      <c r="P455" s="201"/>
      <c r="Q455" s="201"/>
      <c r="R455" s="204"/>
      <c r="T455" s="205"/>
      <c r="U455" s="201"/>
      <c r="V455" s="201"/>
      <c r="W455" s="201"/>
      <c r="X455" s="201"/>
      <c r="Y455" s="201"/>
      <c r="Z455" s="201"/>
      <c r="AA455" s="206"/>
      <c r="AT455" s="207" t="s">
        <v>172</v>
      </c>
      <c r="AU455" s="207" t="s">
        <v>86</v>
      </c>
      <c r="AV455" s="14" t="s">
        <v>169</v>
      </c>
      <c r="AW455" s="14" t="s">
        <v>31</v>
      </c>
      <c r="AX455" s="14" t="s">
        <v>81</v>
      </c>
      <c r="AY455" s="207" t="s">
        <v>164</v>
      </c>
    </row>
    <row r="456" spans="2:65" s="1" customFormat="1" ht="25.5" customHeight="1">
      <c r="B456" s="141"/>
      <c r="C456" s="170" t="s">
        <v>1012</v>
      </c>
      <c r="D456" s="170" t="s">
        <v>165</v>
      </c>
      <c r="E456" s="171" t="s">
        <v>1013</v>
      </c>
      <c r="F456" s="289" t="s">
        <v>1014</v>
      </c>
      <c r="G456" s="289"/>
      <c r="H456" s="289"/>
      <c r="I456" s="289"/>
      <c r="J456" s="172" t="s">
        <v>234</v>
      </c>
      <c r="K456" s="173">
        <v>12.2</v>
      </c>
      <c r="L456" s="290"/>
      <c r="M456" s="290"/>
      <c r="N456" s="291"/>
      <c r="O456" s="291"/>
      <c r="P456" s="291"/>
      <c r="Q456" s="291"/>
      <c r="R456" s="144"/>
      <c r="T456" s="174" t="s">
        <v>5</v>
      </c>
      <c r="U456" s="48" t="s">
        <v>41</v>
      </c>
      <c r="V456" s="40"/>
      <c r="W456" s="175">
        <f>V456*K456</f>
        <v>0</v>
      </c>
      <c r="X456" s="175">
        <v>2.7E-4</v>
      </c>
      <c r="Y456" s="175">
        <f>X456*K456</f>
        <v>3.2940000000000001E-3</v>
      </c>
      <c r="Z456" s="175">
        <v>0</v>
      </c>
      <c r="AA456" s="176">
        <f>Z456*K456</f>
        <v>0</v>
      </c>
      <c r="AR456" s="23" t="s">
        <v>344</v>
      </c>
      <c r="AT456" s="23" t="s">
        <v>165</v>
      </c>
      <c r="AU456" s="23" t="s">
        <v>86</v>
      </c>
      <c r="AY456" s="23" t="s">
        <v>164</v>
      </c>
      <c r="BE456" s="118">
        <f>IF(U456="základná",N456,0)</f>
        <v>0</v>
      </c>
      <c r="BF456" s="118">
        <f>IF(U456="znížená",N456,0)</f>
        <v>0</v>
      </c>
      <c r="BG456" s="118">
        <f>IF(U456="zákl. prenesená",N456,0)</f>
        <v>0</v>
      </c>
      <c r="BH456" s="118">
        <f>IF(U456="zníž. prenesená",N456,0)</f>
        <v>0</v>
      </c>
      <c r="BI456" s="118">
        <f>IF(U456="nulová",N456,0)</f>
        <v>0</v>
      </c>
      <c r="BJ456" s="23" t="s">
        <v>86</v>
      </c>
      <c r="BK456" s="118">
        <f>ROUND(L456*K456,2)</f>
        <v>0</v>
      </c>
      <c r="BL456" s="23" t="s">
        <v>344</v>
      </c>
      <c r="BM456" s="23" t="s">
        <v>1015</v>
      </c>
    </row>
    <row r="457" spans="2:65" s="12" customFormat="1" ht="16.5" customHeight="1">
      <c r="B457" s="184"/>
      <c r="C457" s="185"/>
      <c r="D457" s="185"/>
      <c r="E457" s="186" t="s">
        <v>5</v>
      </c>
      <c r="F457" s="306" t="s">
        <v>1016</v>
      </c>
      <c r="G457" s="307"/>
      <c r="H457" s="307"/>
      <c r="I457" s="307"/>
      <c r="J457" s="185"/>
      <c r="K457" s="187">
        <v>10</v>
      </c>
      <c r="L457" s="185"/>
      <c r="M457" s="185"/>
      <c r="N457" s="185"/>
      <c r="O457" s="185"/>
      <c r="P457" s="185"/>
      <c r="Q457" s="185"/>
      <c r="R457" s="188"/>
      <c r="T457" s="189"/>
      <c r="U457" s="185"/>
      <c r="V457" s="185"/>
      <c r="W457" s="185"/>
      <c r="X457" s="185"/>
      <c r="Y457" s="185"/>
      <c r="Z457" s="185"/>
      <c r="AA457" s="190"/>
      <c r="AT457" s="191" t="s">
        <v>172</v>
      </c>
      <c r="AU457" s="191" t="s">
        <v>86</v>
      </c>
      <c r="AV457" s="12" t="s">
        <v>86</v>
      </c>
      <c r="AW457" s="12" t="s">
        <v>31</v>
      </c>
      <c r="AX457" s="12" t="s">
        <v>74</v>
      </c>
      <c r="AY457" s="191" t="s">
        <v>164</v>
      </c>
    </row>
    <row r="458" spans="2:65" s="12" customFormat="1" ht="16.5" customHeight="1">
      <c r="B458" s="184"/>
      <c r="C458" s="185"/>
      <c r="D458" s="185"/>
      <c r="E458" s="186" t="s">
        <v>5</v>
      </c>
      <c r="F458" s="298" t="s">
        <v>1017</v>
      </c>
      <c r="G458" s="299"/>
      <c r="H458" s="299"/>
      <c r="I458" s="299"/>
      <c r="J458" s="185"/>
      <c r="K458" s="187">
        <v>2.2000000000000002</v>
      </c>
      <c r="L458" s="185"/>
      <c r="M458" s="185"/>
      <c r="N458" s="185"/>
      <c r="O458" s="185"/>
      <c r="P458" s="185"/>
      <c r="Q458" s="185"/>
      <c r="R458" s="188"/>
      <c r="T458" s="189"/>
      <c r="U458" s="185"/>
      <c r="V458" s="185"/>
      <c r="W458" s="185"/>
      <c r="X458" s="185"/>
      <c r="Y458" s="185"/>
      <c r="Z458" s="185"/>
      <c r="AA458" s="190"/>
      <c r="AT458" s="191" t="s">
        <v>172</v>
      </c>
      <c r="AU458" s="191" t="s">
        <v>86</v>
      </c>
      <c r="AV458" s="12" t="s">
        <v>86</v>
      </c>
      <c r="AW458" s="12" t="s">
        <v>31</v>
      </c>
      <c r="AX458" s="12" t="s">
        <v>74</v>
      </c>
      <c r="AY458" s="191" t="s">
        <v>164</v>
      </c>
    </row>
    <row r="459" spans="2:65" s="14" customFormat="1" ht="16.5" customHeight="1">
      <c r="B459" s="200"/>
      <c r="C459" s="201"/>
      <c r="D459" s="201"/>
      <c r="E459" s="202" t="s">
        <v>5</v>
      </c>
      <c r="F459" s="304" t="s">
        <v>191</v>
      </c>
      <c r="G459" s="305"/>
      <c r="H459" s="305"/>
      <c r="I459" s="305"/>
      <c r="J459" s="201"/>
      <c r="K459" s="203">
        <v>12.2</v>
      </c>
      <c r="L459" s="201"/>
      <c r="M459" s="201"/>
      <c r="N459" s="201"/>
      <c r="O459" s="201"/>
      <c r="P459" s="201"/>
      <c r="Q459" s="201"/>
      <c r="R459" s="204"/>
      <c r="T459" s="205"/>
      <c r="U459" s="201"/>
      <c r="V459" s="201"/>
      <c r="W459" s="201"/>
      <c r="X459" s="201"/>
      <c r="Y459" s="201"/>
      <c r="Z459" s="201"/>
      <c r="AA459" s="206"/>
      <c r="AT459" s="207" t="s">
        <v>172</v>
      </c>
      <c r="AU459" s="207" t="s">
        <v>86</v>
      </c>
      <c r="AV459" s="14" t="s">
        <v>169</v>
      </c>
      <c r="AW459" s="14" t="s">
        <v>31</v>
      </c>
      <c r="AX459" s="14" t="s">
        <v>81</v>
      </c>
      <c r="AY459" s="207" t="s">
        <v>164</v>
      </c>
    </row>
    <row r="460" spans="2:65" s="1" customFormat="1" ht="25.5" customHeight="1">
      <c r="B460" s="141"/>
      <c r="C460" s="170" t="s">
        <v>1018</v>
      </c>
      <c r="D460" s="170" t="s">
        <v>165</v>
      </c>
      <c r="E460" s="171" t="s">
        <v>1019</v>
      </c>
      <c r="F460" s="289" t="s">
        <v>1020</v>
      </c>
      <c r="G460" s="289"/>
      <c r="H460" s="289"/>
      <c r="I460" s="289"/>
      <c r="J460" s="172" t="s">
        <v>234</v>
      </c>
      <c r="K460" s="173">
        <v>197.27</v>
      </c>
      <c r="L460" s="290"/>
      <c r="M460" s="290"/>
      <c r="N460" s="291"/>
      <c r="O460" s="291"/>
      <c r="P460" s="291"/>
      <c r="Q460" s="291"/>
      <c r="R460" s="144"/>
      <c r="T460" s="174" t="s">
        <v>5</v>
      </c>
      <c r="U460" s="48" t="s">
        <v>41</v>
      </c>
      <c r="V460" s="40"/>
      <c r="W460" s="175">
        <f>V460*K460</f>
        <v>0</v>
      </c>
      <c r="X460" s="175">
        <v>0</v>
      </c>
      <c r="Y460" s="175">
        <f>X460*K460</f>
        <v>0</v>
      </c>
      <c r="Z460" s="175">
        <v>2.8700000000000002E-3</v>
      </c>
      <c r="AA460" s="176">
        <f>Z460*K460</f>
        <v>0.56616490000000008</v>
      </c>
      <c r="AR460" s="23" t="s">
        <v>344</v>
      </c>
      <c r="AT460" s="23" t="s">
        <v>165</v>
      </c>
      <c r="AU460" s="23" t="s">
        <v>86</v>
      </c>
      <c r="AY460" s="23" t="s">
        <v>164</v>
      </c>
      <c r="BE460" s="118">
        <f>IF(U460="základná",N460,0)</f>
        <v>0</v>
      </c>
      <c r="BF460" s="118">
        <f>IF(U460="znížená",N460,0)</f>
        <v>0</v>
      </c>
      <c r="BG460" s="118">
        <f>IF(U460="zákl. prenesená",N460,0)</f>
        <v>0</v>
      </c>
      <c r="BH460" s="118">
        <f>IF(U460="zníž. prenesená",N460,0)</f>
        <v>0</v>
      </c>
      <c r="BI460" s="118">
        <f>IF(U460="nulová",N460,0)</f>
        <v>0</v>
      </c>
      <c r="BJ460" s="23" t="s">
        <v>86</v>
      </c>
      <c r="BK460" s="118">
        <f>ROUND(L460*K460,2)</f>
        <v>0</v>
      </c>
      <c r="BL460" s="23" t="s">
        <v>344</v>
      </c>
      <c r="BM460" s="23" t="s">
        <v>1021</v>
      </c>
    </row>
    <row r="461" spans="2:65" s="1" customFormat="1" ht="25.5" customHeight="1">
      <c r="B461" s="141"/>
      <c r="C461" s="170" t="s">
        <v>1022</v>
      </c>
      <c r="D461" s="170" t="s">
        <v>165</v>
      </c>
      <c r="E461" s="171" t="s">
        <v>1023</v>
      </c>
      <c r="F461" s="289" t="s">
        <v>1024</v>
      </c>
      <c r="G461" s="289"/>
      <c r="H461" s="289"/>
      <c r="I461" s="289"/>
      <c r="J461" s="172" t="s">
        <v>234</v>
      </c>
      <c r="K461" s="173">
        <v>143.16</v>
      </c>
      <c r="L461" s="290"/>
      <c r="M461" s="290"/>
      <c r="N461" s="291"/>
      <c r="O461" s="291"/>
      <c r="P461" s="291"/>
      <c r="Q461" s="291"/>
      <c r="R461" s="144"/>
      <c r="T461" s="174" t="s">
        <v>5</v>
      </c>
      <c r="U461" s="48" t="s">
        <v>41</v>
      </c>
      <c r="V461" s="40"/>
      <c r="W461" s="175">
        <f>V461*K461</f>
        <v>0</v>
      </c>
      <c r="X461" s="175">
        <v>2.0000000000000001E-4</v>
      </c>
      <c r="Y461" s="175">
        <f>X461*K461</f>
        <v>2.8632000000000001E-2</v>
      </c>
      <c r="Z461" s="175">
        <v>0</v>
      </c>
      <c r="AA461" s="176">
        <f>Z461*K461</f>
        <v>0</v>
      </c>
      <c r="AR461" s="23" t="s">
        <v>344</v>
      </c>
      <c r="AT461" s="23" t="s">
        <v>165</v>
      </c>
      <c r="AU461" s="23" t="s">
        <v>86</v>
      </c>
      <c r="AY461" s="23" t="s">
        <v>164</v>
      </c>
      <c r="BE461" s="118">
        <f>IF(U461="základná",N461,0)</f>
        <v>0</v>
      </c>
      <c r="BF461" s="118">
        <f>IF(U461="znížená",N461,0)</f>
        <v>0</v>
      </c>
      <c r="BG461" s="118">
        <f>IF(U461="zákl. prenesená",N461,0)</f>
        <v>0</v>
      </c>
      <c r="BH461" s="118">
        <f>IF(U461="zníž. prenesená",N461,0)</f>
        <v>0</v>
      </c>
      <c r="BI461" s="118">
        <f>IF(U461="nulová",N461,0)</f>
        <v>0</v>
      </c>
      <c r="BJ461" s="23" t="s">
        <v>86</v>
      </c>
      <c r="BK461" s="118">
        <f>ROUND(L461*K461,2)</f>
        <v>0</v>
      </c>
      <c r="BL461" s="23" t="s">
        <v>344</v>
      </c>
      <c r="BM461" s="23" t="s">
        <v>1025</v>
      </c>
    </row>
    <row r="462" spans="2:65" s="11" customFormat="1" ht="16.5" customHeight="1">
      <c r="B462" s="177"/>
      <c r="C462" s="178"/>
      <c r="D462" s="178"/>
      <c r="E462" s="179" t="s">
        <v>5</v>
      </c>
      <c r="F462" s="292" t="s">
        <v>1026</v>
      </c>
      <c r="G462" s="293"/>
      <c r="H462" s="293"/>
      <c r="I462" s="293"/>
      <c r="J462" s="178"/>
      <c r="K462" s="179" t="s">
        <v>5</v>
      </c>
      <c r="L462" s="178"/>
      <c r="M462" s="178"/>
      <c r="N462" s="178"/>
      <c r="O462" s="178"/>
      <c r="P462" s="178"/>
      <c r="Q462" s="178"/>
      <c r="R462" s="180"/>
      <c r="T462" s="181"/>
      <c r="U462" s="178"/>
      <c r="V462" s="178"/>
      <c r="W462" s="178"/>
      <c r="X462" s="178"/>
      <c r="Y462" s="178"/>
      <c r="Z462" s="178"/>
      <c r="AA462" s="182"/>
      <c r="AT462" s="183" t="s">
        <v>172</v>
      </c>
      <c r="AU462" s="183" t="s">
        <v>86</v>
      </c>
      <c r="AV462" s="11" t="s">
        <v>81</v>
      </c>
      <c r="AW462" s="11" t="s">
        <v>31</v>
      </c>
      <c r="AX462" s="11" t="s">
        <v>74</v>
      </c>
      <c r="AY462" s="183" t="s">
        <v>164</v>
      </c>
    </row>
    <row r="463" spans="2:65" s="12" customFormat="1" ht="16.5" customHeight="1">
      <c r="B463" s="184"/>
      <c r="C463" s="185"/>
      <c r="D463" s="185"/>
      <c r="E463" s="186" t="s">
        <v>5</v>
      </c>
      <c r="F463" s="298" t="s">
        <v>1027</v>
      </c>
      <c r="G463" s="299"/>
      <c r="H463" s="299"/>
      <c r="I463" s="299"/>
      <c r="J463" s="185"/>
      <c r="K463" s="187">
        <v>143.16</v>
      </c>
      <c r="L463" s="185"/>
      <c r="M463" s="185"/>
      <c r="N463" s="185"/>
      <c r="O463" s="185"/>
      <c r="P463" s="185"/>
      <c r="Q463" s="185"/>
      <c r="R463" s="188"/>
      <c r="T463" s="189"/>
      <c r="U463" s="185"/>
      <c r="V463" s="185"/>
      <c r="W463" s="185"/>
      <c r="X463" s="185"/>
      <c r="Y463" s="185"/>
      <c r="Z463" s="185"/>
      <c r="AA463" s="190"/>
      <c r="AT463" s="191" t="s">
        <v>172</v>
      </c>
      <c r="AU463" s="191" t="s">
        <v>86</v>
      </c>
      <c r="AV463" s="12" t="s">
        <v>86</v>
      </c>
      <c r="AW463" s="12" t="s">
        <v>31</v>
      </c>
      <c r="AX463" s="12" t="s">
        <v>74</v>
      </c>
      <c r="AY463" s="191" t="s">
        <v>164</v>
      </c>
    </row>
    <row r="464" spans="2:65" s="14" customFormat="1" ht="16.5" customHeight="1">
      <c r="B464" s="200"/>
      <c r="C464" s="201"/>
      <c r="D464" s="201"/>
      <c r="E464" s="202" t="s">
        <v>5</v>
      </c>
      <c r="F464" s="304" t="s">
        <v>191</v>
      </c>
      <c r="G464" s="305"/>
      <c r="H464" s="305"/>
      <c r="I464" s="305"/>
      <c r="J464" s="201"/>
      <c r="K464" s="203">
        <v>143.16</v>
      </c>
      <c r="L464" s="201"/>
      <c r="M464" s="201"/>
      <c r="N464" s="201"/>
      <c r="O464" s="201"/>
      <c r="P464" s="201"/>
      <c r="Q464" s="201"/>
      <c r="R464" s="204"/>
      <c r="T464" s="205"/>
      <c r="U464" s="201"/>
      <c r="V464" s="201"/>
      <c r="W464" s="201"/>
      <c r="X464" s="201"/>
      <c r="Y464" s="201"/>
      <c r="Z464" s="201"/>
      <c r="AA464" s="206"/>
      <c r="AT464" s="207" t="s">
        <v>172</v>
      </c>
      <c r="AU464" s="207" t="s">
        <v>86</v>
      </c>
      <c r="AV464" s="14" t="s">
        <v>169</v>
      </c>
      <c r="AW464" s="14" t="s">
        <v>31</v>
      </c>
      <c r="AX464" s="14" t="s">
        <v>81</v>
      </c>
      <c r="AY464" s="207" t="s">
        <v>164</v>
      </c>
    </row>
    <row r="465" spans="2:65" s="1" customFormat="1" ht="25.5" customHeight="1">
      <c r="B465" s="141"/>
      <c r="C465" s="170" t="s">
        <v>1028</v>
      </c>
      <c r="D465" s="170" t="s">
        <v>165</v>
      </c>
      <c r="E465" s="171" t="s">
        <v>1029</v>
      </c>
      <c r="F465" s="289" t="s">
        <v>1030</v>
      </c>
      <c r="G465" s="289"/>
      <c r="H465" s="289"/>
      <c r="I465" s="289"/>
      <c r="J465" s="172" t="s">
        <v>234</v>
      </c>
      <c r="K465" s="173">
        <v>7</v>
      </c>
      <c r="L465" s="290"/>
      <c r="M465" s="290"/>
      <c r="N465" s="291"/>
      <c r="O465" s="291"/>
      <c r="P465" s="291"/>
      <c r="Q465" s="291"/>
      <c r="R465" s="144"/>
      <c r="T465" s="174" t="s">
        <v>5</v>
      </c>
      <c r="U465" s="48" t="s">
        <v>41</v>
      </c>
      <c r="V465" s="40"/>
      <c r="W465" s="175">
        <f>V465*K465</f>
        <v>0</v>
      </c>
      <c r="X465" s="175">
        <v>1.4999999999999999E-4</v>
      </c>
      <c r="Y465" s="175">
        <f>X465*K465</f>
        <v>1.0499999999999999E-3</v>
      </c>
      <c r="Z465" s="175">
        <v>0</v>
      </c>
      <c r="AA465" s="176">
        <f>Z465*K465</f>
        <v>0</v>
      </c>
      <c r="AR465" s="23" t="s">
        <v>344</v>
      </c>
      <c r="AT465" s="23" t="s">
        <v>165</v>
      </c>
      <c r="AU465" s="23" t="s">
        <v>86</v>
      </c>
      <c r="AY465" s="23" t="s">
        <v>164</v>
      </c>
      <c r="BE465" s="118">
        <f>IF(U465="základná",N465,0)</f>
        <v>0</v>
      </c>
      <c r="BF465" s="118">
        <f>IF(U465="znížená",N465,0)</f>
        <v>0</v>
      </c>
      <c r="BG465" s="118">
        <f>IF(U465="zákl. prenesená",N465,0)</f>
        <v>0</v>
      </c>
      <c r="BH465" s="118">
        <f>IF(U465="zníž. prenesená",N465,0)</f>
        <v>0</v>
      </c>
      <c r="BI465" s="118">
        <f>IF(U465="nulová",N465,0)</f>
        <v>0</v>
      </c>
      <c r="BJ465" s="23" t="s">
        <v>86</v>
      </c>
      <c r="BK465" s="118">
        <f>ROUND(L465*K465,2)</f>
        <v>0</v>
      </c>
      <c r="BL465" s="23" t="s">
        <v>344</v>
      </c>
      <c r="BM465" s="23" t="s">
        <v>1031</v>
      </c>
    </row>
    <row r="466" spans="2:65" s="11" customFormat="1" ht="16.5" customHeight="1">
      <c r="B466" s="177"/>
      <c r="C466" s="178"/>
      <c r="D466" s="178"/>
      <c r="E466" s="179" t="s">
        <v>5</v>
      </c>
      <c r="F466" s="292" t="s">
        <v>1032</v>
      </c>
      <c r="G466" s="293"/>
      <c r="H466" s="293"/>
      <c r="I466" s="293"/>
      <c r="J466" s="178"/>
      <c r="K466" s="179" t="s">
        <v>5</v>
      </c>
      <c r="L466" s="178"/>
      <c r="M466" s="178"/>
      <c r="N466" s="178"/>
      <c r="O466" s="178"/>
      <c r="P466" s="178"/>
      <c r="Q466" s="178"/>
      <c r="R466" s="180"/>
      <c r="T466" s="181"/>
      <c r="U466" s="178"/>
      <c r="V466" s="178"/>
      <c r="W466" s="178"/>
      <c r="X466" s="178"/>
      <c r="Y466" s="178"/>
      <c r="Z466" s="178"/>
      <c r="AA466" s="182"/>
      <c r="AT466" s="183" t="s">
        <v>172</v>
      </c>
      <c r="AU466" s="183" t="s">
        <v>86</v>
      </c>
      <c r="AV466" s="11" t="s">
        <v>81</v>
      </c>
      <c r="AW466" s="11" t="s">
        <v>31</v>
      </c>
      <c r="AX466" s="11" t="s">
        <v>74</v>
      </c>
      <c r="AY466" s="183" t="s">
        <v>164</v>
      </c>
    </row>
    <row r="467" spans="2:65" s="12" customFormat="1" ht="16.5" customHeight="1">
      <c r="B467" s="184"/>
      <c r="C467" s="185"/>
      <c r="D467" s="185"/>
      <c r="E467" s="186" t="s">
        <v>5</v>
      </c>
      <c r="F467" s="298" t="s">
        <v>227</v>
      </c>
      <c r="G467" s="299"/>
      <c r="H467" s="299"/>
      <c r="I467" s="299"/>
      <c r="J467" s="185"/>
      <c r="K467" s="187">
        <v>7</v>
      </c>
      <c r="L467" s="185"/>
      <c r="M467" s="185"/>
      <c r="N467" s="185"/>
      <c r="O467" s="185"/>
      <c r="P467" s="185"/>
      <c r="Q467" s="185"/>
      <c r="R467" s="188"/>
      <c r="T467" s="189"/>
      <c r="U467" s="185"/>
      <c r="V467" s="185"/>
      <c r="W467" s="185"/>
      <c r="X467" s="185"/>
      <c r="Y467" s="185"/>
      <c r="Z467" s="185"/>
      <c r="AA467" s="190"/>
      <c r="AT467" s="191" t="s">
        <v>172</v>
      </c>
      <c r="AU467" s="191" t="s">
        <v>86</v>
      </c>
      <c r="AV467" s="12" t="s">
        <v>86</v>
      </c>
      <c r="AW467" s="12" t="s">
        <v>31</v>
      </c>
      <c r="AX467" s="12" t="s">
        <v>81</v>
      </c>
      <c r="AY467" s="191" t="s">
        <v>164</v>
      </c>
    </row>
    <row r="468" spans="2:65" s="1" customFormat="1" ht="38.25" customHeight="1">
      <c r="B468" s="141"/>
      <c r="C468" s="170" t="s">
        <v>1033</v>
      </c>
      <c r="D468" s="170" t="s">
        <v>165</v>
      </c>
      <c r="E468" s="171" t="s">
        <v>1034</v>
      </c>
      <c r="F468" s="289" t="s">
        <v>1035</v>
      </c>
      <c r="G468" s="289"/>
      <c r="H468" s="289"/>
      <c r="I468" s="289"/>
      <c r="J468" s="172" t="s">
        <v>234</v>
      </c>
      <c r="K468" s="173">
        <v>87</v>
      </c>
      <c r="L468" s="290"/>
      <c r="M468" s="290"/>
      <c r="N468" s="291"/>
      <c r="O468" s="291"/>
      <c r="P468" s="291"/>
      <c r="Q468" s="291"/>
      <c r="R468" s="144"/>
      <c r="T468" s="174" t="s">
        <v>5</v>
      </c>
      <c r="U468" s="48" t="s">
        <v>41</v>
      </c>
      <c r="V468" s="40"/>
      <c r="W468" s="175">
        <f>V468*K468</f>
        <v>0</v>
      </c>
      <c r="X468" s="175">
        <v>1.6000000000000001E-4</v>
      </c>
      <c r="Y468" s="175">
        <f>X468*K468</f>
        <v>1.3920000000000002E-2</v>
      </c>
      <c r="Z468" s="175">
        <v>0</v>
      </c>
      <c r="AA468" s="176">
        <f>Z468*K468</f>
        <v>0</v>
      </c>
      <c r="AR468" s="23" t="s">
        <v>344</v>
      </c>
      <c r="AT468" s="23" t="s">
        <v>165</v>
      </c>
      <c r="AU468" s="23" t="s">
        <v>86</v>
      </c>
      <c r="AY468" s="23" t="s">
        <v>164</v>
      </c>
      <c r="BE468" s="118">
        <f>IF(U468="základná",N468,0)</f>
        <v>0</v>
      </c>
      <c r="BF468" s="118">
        <f>IF(U468="znížená",N468,0)</f>
        <v>0</v>
      </c>
      <c r="BG468" s="118">
        <f>IF(U468="zákl. prenesená",N468,0)</f>
        <v>0</v>
      </c>
      <c r="BH468" s="118">
        <f>IF(U468="zníž. prenesená",N468,0)</f>
        <v>0</v>
      </c>
      <c r="BI468" s="118">
        <f>IF(U468="nulová",N468,0)</f>
        <v>0</v>
      </c>
      <c r="BJ468" s="23" t="s">
        <v>86</v>
      </c>
      <c r="BK468" s="118">
        <f>ROUND(L468*K468,2)</f>
        <v>0</v>
      </c>
      <c r="BL468" s="23" t="s">
        <v>344</v>
      </c>
      <c r="BM468" s="23" t="s">
        <v>1036</v>
      </c>
    </row>
    <row r="469" spans="2:65" s="11" customFormat="1" ht="16.5" customHeight="1">
      <c r="B469" s="177"/>
      <c r="C469" s="178"/>
      <c r="D469" s="178"/>
      <c r="E469" s="179" t="s">
        <v>5</v>
      </c>
      <c r="F469" s="292" t="s">
        <v>511</v>
      </c>
      <c r="G469" s="293"/>
      <c r="H469" s="293"/>
      <c r="I469" s="293"/>
      <c r="J469" s="178"/>
      <c r="K469" s="179" t="s">
        <v>5</v>
      </c>
      <c r="L469" s="178"/>
      <c r="M469" s="178"/>
      <c r="N469" s="178"/>
      <c r="O469" s="178"/>
      <c r="P469" s="178"/>
      <c r="Q469" s="178"/>
      <c r="R469" s="180"/>
      <c r="T469" s="181"/>
      <c r="U469" s="178"/>
      <c r="V469" s="178"/>
      <c r="W469" s="178"/>
      <c r="X469" s="178"/>
      <c r="Y469" s="178"/>
      <c r="Z469" s="178"/>
      <c r="AA469" s="182"/>
      <c r="AT469" s="183" t="s">
        <v>172</v>
      </c>
      <c r="AU469" s="183" t="s">
        <v>86</v>
      </c>
      <c r="AV469" s="11" t="s">
        <v>81</v>
      </c>
      <c r="AW469" s="11" t="s">
        <v>31</v>
      </c>
      <c r="AX469" s="11" t="s">
        <v>74</v>
      </c>
      <c r="AY469" s="183" t="s">
        <v>164</v>
      </c>
    </row>
    <row r="470" spans="2:65" s="12" customFormat="1" ht="16.5" customHeight="1">
      <c r="B470" s="184"/>
      <c r="C470" s="185"/>
      <c r="D470" s="185"/>
      <c r="E470" s="186" t="s">
        <v>5</v>
      </c>
      <c r="F470" s="298" t="s">
        <v>917</v>
      </c>
      <c r="G470" s="299"/>
      <c r="H470" s="299"/>
      <c r="I470" s="299"/>
      <c r="J470" s="185"/>
      <c r="K470" s="187">
        <v>50</v>
      </c>
      <c r="L470" s="185"/>
      <c r="M470" s="185"/>
      <c r="N470" s="185"/>
      <c r="O470" s="185"/>
      <c r="P470" s="185"/>
      <c r="Q470" s="185"/>
      <c r="R470" s="188"/>
      <c r="T470" s="189"/>
      <c r="U470" s="185"/>
      <c r="V470" s="185"/>
      <c r="W470" s="185"/>
      <c r="X470" s="185"/>
      <c r="Y470" s="185"/>
      <c r="Z470" s="185"/>
      <c r="AA470" s="190"/>
      <c r="AT470" s="191" t="s">
        <v>172</v>
      </c>
      <c r="AU470" s="191" t="s">
        <v>86</v>
      </c>
      <c r="AV470" s="12" t="s">
        <v>86</v>
      </c>
      <c r="AW470" s="12" t="s">
        <v>31</v>
      </c>
      <c r="AX470" s="12" t="s">
        <v>74</v>
      </c>
      <c r="AY470" s="191" t="s">
        <v>164</v>
      </c>
    </row>
    <row r="471" spans="2:65" s="12" customFormat="1" ht="16.5" customHeight="1">
      <c r="B471" s="184"/>
      <c r="C471" s="185"/>
      <c r="D471" s="185"/>
      <c r="E471" s="186" t="s">
        <v>5</v>
      </c>
      <c r="F471" s="298" t="s">
        <v>417</v>
      </c>
      <c r="G471" s="299"/>
      <c r="H471" s="299"/>
      <c r="I471" s="299"/>
      <c r="J471" s="185"/>
      <c r="K471" s="187">
        <v>25</v>
      </c>
      <c r="L471" s="185"/>
      <c r="M471" s="185"/>
      <c r="N471" s="185"/>
      <c r="O471" s="185"/>
      <c r="P471" s="185"/>
      <c r="Q471" s="185"/>
      <c r="R471" s="188"/>
      <c r="T471" s="189"/>
      <c r="U471" s="185"/>
      <c r="V471" s="185"/>
      <c r="W471" s="185"/>
      <c r="X471" s="185"/>
      <c r="Y471" s="185"/>
      <c r="Z471" s="185"/>
      <c r="AA471" s="190"/>
      <c r="AT471" s="191" t="s">
        <v>172</v>
      </c>
      <c r="AU471" s="191" t="s">
        <v>86</v>
      </c>
      <c r="AV471" s="12" t="s">
        <v>86</v>
      </c>
      <c r="AW471" s="12" t="s">
        <v>31</v>
      </c>
      <c r="AX471" s="12" t="s">
        <v>74</v>
      </c>
      <c r="AY471" s="191" t="s">
        <v>164</v>
      </c>
    </row>
    <row r="472" spans="2:65" s="11" customFormat="1" ht="16.5" customHeight="1">
      <c r="B472" s="177"/>
      <c r="C472" s="178"/>
      <c r="D472" s="178"/>
      <c r="E472" s="179" t="s">
        <v>5</v>
      </c>
      <c r="F472" s="302" t="s">
        <v>1037</v>
      </c>
      <c r="G472" s="303"/>
      <c r="H472" s="303"/>
      <c r="I472" s="303"/>
      <c r="J472" s="178"/>
      <c r="K472" s="179" t="s">
        <v>5</v>
      </c>
      <c r="L472" s="178"/>
      <c r="M472" s="178"/>
      <c r="N472" s="178"/>
      <c r="O472" s="178"/>
      <c r="P472" s="178"/>
      <c r="Q472" s="178"/>
      <c r="R472" s="180"/>
      <c r="T472" s="181"/>
      <c r="U472" s="178"/>
      <c r="V472" s="178"/>
      <c r="W472" s="178"/>
      <c r="X472" s="178"/>
      <c r="Y472" s="178"/>
      <c r="Z472" s="178"/>
      <c r="AA472" s="182"/>
      <c r="AT472" s="183" t="s">
        <v>172</v>
      </c>
      <c r="AU472" s="183" t="s">
        <v>86</v>
      </c>
      <c r="AV472" s="11" t="s">
        <v>81</v>
      </c>
      <c r="AW472" s="11" t="s">
        <v>31</v>
      </c>
      <c r="AX472" s="11" t="s">
        <v>74</v>
      </c>
      <c r="AY472" s="183" t="s">
        <v>164</v>
      </c>
    </row>
    <row r="473" spans="2:65" s="12" customFormat="1" ht="16.5" customHeight="1">
      <c r="B473" s="184"/>
      <c r="C473" s="185"/>
      <c r="D473" s="185"/>
      <c r="E473" s="186" t="s">
        <v>5</v>
      </c>
      <c r="F473" s="298" t="s">
        <v>289</v>
      </c>
      <c r="G473" s="299"/>
      <c r="H473" s="299"/>
      <c r="I473" s="299"/>
      <c r="J473" s="185"/>
      <c r="K473" s="187">
        <v>12</v>
      </c>
      <c r="L473" s="185"/>
      <c r="M473" s="185"/>
      <c r="N473" s="185"/>
      <c r="O473" s="185"/>
      <c r="P473" s="185"/>
      <c r="Q473" s="185"/>
      <c r="R473" s="188"/>
      <c r="T473" s="189"/>
      <c r="U473" s="185"/>
      <c r="V473" s="185"/>
      <c r="W473" s="185"/>
      <c r="X473" s="185"/>
      <c r="Y473" s="185"/>
      <c r="Z473" s="185"/>
      <c r="AA473" s="190"/>
      <c r="AT473" s="191" t="s">
        <v>172</v>
      </c>
      <c r="AU473" s="191" t="s">
        <v>86</v>
      </c>
      <c r="AV473" s="12" t="s">
        <v>86</v>
      </c>
      <c r="AW473" s="12" t="s">
        <v>31</v>
      </c>
      <c r="AX473" s="12" t="s">
        <v>74</v>
      </c>
      <c r="AY473" s="191" t="s">
        <v>164</v>
      </c>
    </row>
    <row r="474" spans="2:65" s="14" customFormat="1" ht="16.5" customHeight="1">
      <c r="B474" s="200"/>
      <c r="C474" s="201"/>
      <c r="D474" s="201"/>
      <c r="E474" s="202" t="s">
        <v>5</v>
      </c>
      <c r="F474" s="304" t="s">
        <v>191</v>
      </c>
      <c r="G474" s="305"/>
      <c r="H474" s="305"/>
      <c r="I474" s="305"/>
      <c r="J474" s="201"/>
      <c r="K474" s="203">
        <v>87</v>
      </c>
      <c r="L474" s="201"/>
      <c r="M474" s="201"/>
      <c r="N474" s="201"/>
      <c r="O474" s="201"/>
      <c r="P474" s="201"/>
      <c r="Q474" s="201"/>
      <c r="R474" s="204"/>
      <c r="T474" s="205"/>
      <c r="U474" s="201"/>
      <c r="V474" s="201"/>
      <c r="W474" s="201"/>
      <c r="X474" s="201"/>
      <c r="Y474" s="201"/>
      <c r="Z474" s="201"/>
      <c r="AA474" s="206"/>
      <c r="AT474" s="207" t="s">
        <v>172</v>
      </c>
      <c r="AU474" s="207" t="s">
        <v>86</v>
      </c>
      <c r="AV474" s="14" t="s">
        <v>169</v>
      </c>
      <c r="AW474" s="14" t="s">
        <v>31</v>
      </c>
      <c r="AX474" s="14" t="s">
        <v>81</v>
      </c>
      <c r="AY474" s="207" t="s">
        <v>164</v>
      </c>
    </row>
    <row r="475" spans="2:65" s="1" customFormat="1" ht="38.25" customHeight="1">
      <c r="B475" s="141"/>
      <c r="C475" s="170" t="s">
        <v>1038</v>
      </c>
      <c r="D475" s="170" t="s">
        <v>165</v>
      </c>
      <c r="E475" s="171" t="s">
        <v>1039</v>
      </c>
      <c r="F475" s="289" t="s">
        <v>1040</v>
      </c>
      <c r="G475" s="289"/>
      <c r="H475" s="289"/>
      <c r="I475" s="289"/>
      <c r="J475" s="172" t="s">
        <v>234</v>
      </c>
      <c r="K475" s="173">
        <v>19</v>
      </c>
      <c r="L475" s="290"/>
      <c r="M475" s="290"/>
      <c r="N475" s="291"/>
      <c r="O475" s="291"/>
      <c r="P475" s="291"/>
      <c r="Q475" s="291"/>
      <c r="R475" s="144"/>
      <c r="T475" s="174" t="s">
        <v>5</v>
      </c>
      <c r="U475" s="48" t="s">
        <v>41</v>
      </c>
      <c r="V475" s="40"/>
      <c r="W475" s="175">
        <f>V475*K475</f>
        <v>0</v>
      </c>
      <c r="X475" s="175">
        <v>2.1000000000000001E-4</v>
      </c>
      <c r="Y475" s="175">
        <f>X475*K475</f>
        <v>3.9900000000000005E-3</v>
      </c>
      <c r="Z475" s="175">
        <v>0</v>
      </c>
      <c r="AA475" s="176">
        <f>Z475*K475</f>
        <v>0</v>
      </c>
      <c r="AR475" s="23" t="s">
        <v>344</v>
      </c>
      <c r="AT475" s="23" t="s">
        <v>165</v>
      </c>
      <c r="AU475" s="23" t="s">
        <v>86</v>
      </c>
      <c r="AY475" s="23" t="s">
        <v>164</v>
      </c>
      <c r="BE475" s="118">
        <f>IF(U475="základná",N475,0)</f>
        <v>0</v>
      </c>
      <c r="BF475" s="118">
        <f>IF(U475="znížená",N475,0)</f>
        <v>0</v>
      </c>
      <c r="BG475" s="118">
        <f>IF(U475="zákl. prenesená",N475,0)</f>
        <v>0</v>
      </c>
      <c r="BH475" s="118">
        <f>IF(U475="zníž. prenesená",N475,0)</f>
        <v>0</v>
      </c>
      <c r="BI475" s="118">
        <f>IF(U475="nulová",N475,0)</f>
        <v>0</v>
      </c>
      <c r="BJ475" s="23" t="s">
        <v>86</v>
      </c>
      <c r="BK475" s="118">
        <f>ROUND(L475*K475,2)</f>
        <v>0</v>
      </c>
      <c r="BL475" s="23" t="s">
        <v>344</v>
      </c>
      <c r="BM475" s="23" t="s">
        <v>1041</v>
      </c>
    </row>
    <row r="476" spans="2:65" s="11" customFormat="1" ht="16.5" customHeight="1">
      <c r="B476" s="177"/>
      <c r="C476" s="178"/>
      <c r="D476" s="178"/>
      <c r="E476" s="179" t="s">
        <v>5</v>
      </c>
      <c r="F476" s="292" t="s">
        <v>1042</v>
      </c>
      <c r="G476" s="293"/>
      <c r="H476" s="293"/>
      <c r="I476" s="293"/>
      <c r="J476" s="178"/>
      <c r="K476" s="179" t="s">
        <v>5</v>
      </c>
      <c r="L476" s="178"/>
      <c r="M476" s="178"/>
      <c r="N476" s="178"/>
      <c r="O476" s="178"/>
      <c r="P476" s="178"/>
      <c r="Q476" s="178"/>
      <c r="R476" s="180"/>
      <c r="T476" s="181"/>
      <c r="U476" s="178"/>
      <c r="V476" s="178"/>
      <c r="W476" s="178"/>
      <c r="X476" s="178"/>
      <c r="Y476" s="178"/>
      <c r="Z476" s="178"/>
      <c r="AA476" s="182"/>
      <c r="AT476" s="183" t="s">
        <v>172</v>
      </c>
      <c r="AU476" s="183" t="s">
        <v>86</v>
      </c>
      <c r="AV476" s="11" t="s">
        <v>81</v>
      </c>
      <c r="AW476" s="11" t="s">
        <v>31</v>
      </c>
      <c r="AX476" s="11" t="s">
        <v>74</v>
      </c>
      <c r="AY476" s="183" t="s">
        <v>164</v>
      </c>
    </row>
    <row r="477" spans="2:65" s="12" customFormat="1" ht="16.5" customHeight="1">
      <c r="B477" s="184"/>
      <c r="C477" s="185"/>
      <c r="D477" s="185"/>
      <c r="E477" s="186" t="s">
        <v>5</v>
      </c>
      <c r="F477" s="298" t="s">
        <v>357</v>
      </c>
      <c r="G477" s="299"/>
      <c r="H477" s="299"/>
      <c r="I477" s="299"/>
      <c r="J477" s="185"/>
      <c r="K477" s="187">
        <v>19</v>
      </c>
      <c r="L477" s="185"/>
      <c r="M477" s="185"/>
      <c r="N477" s="185"/>
      <c r="O477" s="185"/>
      <c r="P477" s="185"/>
      <c r="Q477" s="185"/>
      <c r="R477" s="188"/>
      <c r="T477" s="189"/>
      <c r="U477" s="185"/>
      <c r="V477" s="185"/>
      <c r="W477" s="185"/>
      <c r="X477" s="185"/>
      <c r="Y477" s="185"/>
      <c r="Z477" s="185"/>
      <c r="AA477" s="190"/>
      <c r="AT477" s="191" t="s">
        <v>172</v>
      </c>
      <c r="AU477" s="191" t="s">
        <v>86</v>
      </c>
      <c r="AV477" s="12" t="s">
        <v>86</v>
      </c>
      <c r="AW477" s="12" t="s">
        <v>31</v>
      </c>
      <c r="AX477" s="12" t="s">
        <v>74</v>
      </c>
      <c r="AY477" s="191" t="s">
        <v>164</v>
      </c>
    </row>
    <row r="478" spans="2:65" s="14" customFormat="1" ht="16.5" customHeight="1">
      <c r="B478" s="200"/>
      <c r="C478" s="201"/>
      <c r="D478" s="201"/>
      <c r="E478" s="202" t="s">
        <v>5</v>
      </c>
      <c r="F478" s="304" t="s">
        <v>191</v>
      </c>
      <c r="G478" s="305"/>
      <c r="H478" s="305"/>
      <c r="I478" s="305"/>
      <c r="J478" s="201"/>
      <c r="K478" s="203">
        <v>19</v>
      </c>
      <c r="L478" s="201"/>
      <c r="M478" s="201"/>
      <c r="N478" s="201"/>
      <c r="O478" s="201"/>
      <c r="P478" s="201"/>
      <c r="Q478" s="201"/>
      <c r="R478" s="204"/>
      <c r="T478" s="205"/>
      <c r="U478" s="201"/>
      <c r="V478" s="201"/>
      <c r="W478" s="201"/>
      <c r="X478" s="201"/>
      <c r="Y478" s="201"/>
      <c r="Z478" s="201"/>
      <c r="AA478" s="206"/>
      <c r="AT478" s="207" t="s">
        <v>172</v>
      </c>
      <c r="AU478" s="207" t="s">
        <v>86</v>
      </c>
      <c r="AV478" s="14" t="s">
        <v>169</v>
      </c>
      <c r="AW478" s="14" t="s">
        <v>31</v>
      </c>
      <c r="AX478" s="14" t="s">
        <v>81</v>
      </c>
      <c r="AY478" s="207" t="s">
        <v>164</v>
      </c>
    </row>
    <row r="479" spans="2:65" s="1" customFormat="1" ht="38.25" customHeight="1">
      <c r="B479" s="141"/>
      <c r="C479" s="170" t="s">
        <v>1043</v>
      </c>
      <c r="D479" s="170" t="s">
        <v>165</v>
      </c>
      <c r="E479" s="171" t="s">
        <v>1044</v>
      </c>
      <c r="F479" s="289" t="s">
        <v>1045</v>
      </c>
      <c r="G479" s="289"/>
      <c r="H479" s="289"/>
      <c r="I479" s="289"/>
      <c r="J479" s="172" t="s">
        <v>234</v>
      </c>
      <c r="K479" s="173">
        <v>19</v>
      </c>
      <c r="L479" s="290"/>
      <c r="M479" s="290"/>
      <c r="N479" s="291"/>
      <c r="O479" s="291"/>
      <c r="P479" s="291"/>
      <c r="Q479" s="291"/>
      <c r="R479" s="144"/>
      <c r="T479" s="174" t="s">
        <v>5</v>
      </c>
      <c r="U479" s="48" t="s">
        <v>41</v>
      </c>
      <c r="V479" s="40"/>
      <c r="W479" s="175">
        <f>V479*K479</f>
        <v>0</v>
      </c>
      <c r="X479" s="175">
        <v>2.3000000000000001E-4</v>
      </c>
      <c r="Y479" s="175">
        <f>X479*K479</f>
        <v>4.3699999999999998E-3</v>
      </c>
      <c r="Z479" s="175">
        <v>0</v>
      </c>
      <c r="AA479" s="176">
        <f>Z479*K479</f>
        <v>0</v>
      </c>
      <c r="AR479" s="23" t="s">
        <v>344</v>
      </c>
      <c r="AT479" s="23" t="s">
        <v>165</v>
      </c>
      <c r="AU479" s="23" t="s">
        <v>86</v>
      </c>
      <c r="AY479" s="23" t="s">
        <v>164</v>
      </c>
      <c r="BE479" s="118">
        <f>IF(U479="základná",N479,0)</f>
        <v>0</v>
      </c>
      <c r="BF479" s="118">
        <f>IF(U479="znížená",N479,0)</f>
        <v>0</v>
      </c>
      <c r="BG479" s="118">
        <f>IF(U479="zákl. prenesená",N479,0)</f>
        <v>0</v>
      </c>
      <c r="BH479" s="118">
        <f>IF(U479="zníž. prenesená",N479,0)</f>
        <v>0</v>
      </c>
      <c r="BI479" s="118">
        <f>IF(U479="nulová",N479,0)</f>
        <v>0</v>
      </c>
      <c r="BJ479" s="23" t="s">
        <v>86</v>
      </c>
      <c r="BK479" s="118">
        <f>ROUND(L479*K479,2)</f>
        <v>0</v>
      </c>
      <c r="BL479" s="23" t="s">
        <v>344</v>
      </c>
      <c r="BM479" s="23" t="s">
        <v>1046</v>
      </c>
    </row>
    <row r="480" spans="2:65" s="11" customFormat="1" ht="16.5" customHeight="1">
      <c r="B480" s="177"/>
      <c r="C480" s="178"/>
      <c r="D480" s="178"/>
      <c r="E480" s="179" t="s">
        <v>5</v>
      </c>
      <c r="F480" s="292" t="s">
        <v>1042</v>
      </c>
      <c r="G480" s="293"/>
      <c r="H480" s="293"/>
      <c r="I480" s="293"/>
      <c r="J480" s="178"/>
      <c r="K480" s="179" t="s">
        <v>5</v>
      </c>
      <c r="L480" s="178"/>
      <c r="M480" s="178"/>
      <c r="N480" s="178"/>
      <c r="O480" s="178"/>
      <c r="P480" s="178"/>
      <c r="Q480" s="178"/>
      <c r="R480" s="180"/>
      <c r="T480" s="181"/>
      <c r="U480" s="178"/>
      <c r="V480" s="178"/>
      <c r="W480" s="178"/>
      <c r="X480" s="178"/>
      <c r="Y480" s="178"/>
      <c r="Z480" s="178"/>
      <c r="AA480" s="182"/>
      <c r="AT480" s="183" t="s">
        <v>172</v>
      </c>
      <c r="AU480" s="183" t="s">
        <v>86</v>
      </c>
      <c r="AV480" s="11" t="s">
        <v>81</v>
      </c>
      <c r="AW480" s="11" t="s">
        <v>31</v>
      </c>
      <c r="AX480" s="11" t="s">
        <v>74</v>
      </c>
      <c r="AY480" s="183" t="s">
        <v>164</v>
      </c>
    </row>
    <row r="481" spans="2:65" s="12" customFormat="1" ht="16.5" customHeight="1">
      <c r="B481" s="184"/>
      <c r="C481" s="185"/>
      <c r="D481" s="185"/>
      <c r="E481" s="186" t="s">
        <v>5</v>
      </c>
      <c r="F481" s="298" t="s">
        <v>357</v>
      </c>
      <c r="G481" s="299"/>
      <c r="H481" s="299"/>
      <c r="I481" s="299"/>
      <c r="J481" s="185"/>
      <c r="K481" s="187">
        <v>19</v>
      </c>
      <c r="L481" s="185"/>
      <c r="M481" s="185"/>
      <c r="N481" s="185"/>
      <c r="O481" s="185"/>
      <c r="P481" s="185"/>
      <c r="Q481" s="185"/>
      <c r="R481" s="188"/>
      <c r="T481" s="189"/>
      <c r="U481" s="185"/>
      <c r="V481" s="185"/>
      <c r="W481" s="185"/>
      <c r="X481" s="185"/>
      <c r="Y481" s="185"/>
      <c r="Z481" s="185"/>
      <c r="AA481" s="190"/>
      <c r="AT481" s="191" t="s">
        <v>172</v>
      </c>
      <c r="AU481" s="191" t="s">
        <v>86</v>
      </c>
      <c r="AV481" s="12" t="s">
        <v>86</v>
      </c>
      <c r="AW481" s="12" t="s">
        <v>31</v>
      </c>
      <c r="AX481" s="12" t="s">
        <v>74</v>
      </c>
      <c r="AY481" s="191" t="s">
        <v>164</v>
      </c>
    </row>
    <row r="482" spans="2:65" s="14" customFormat="1" ht="16.5" customHeight="1">
      <c r="B482" s="200"/>
      <c r="C482" s="201"/>
      <c r="D482" s="201"/>
      <c r="E482" s="202" t="s">
        <v>5</v>
      </c>
      <c r="F482" s="304" t="s">
        <v>191</v>
      </c>
      <c r="G482" s="305"/>
      <c r="H482" s="305"/>
      <c r="I482" s="305"/>
      <c r="J482" s="201"/>
      <c r="K482" s="203">
        <v>19</v>
      </c>
      <c r="L482" s="201"/>
      <c r="M482" s="201"/>
      <c r="N482" s="201"/>
      <c r="O482" s="201"/>
      <c r="P482" s="201"/>
      <c r="Q482" s="201"/>
      <c r="R482" s="204"/>
      <c r="T482" s="205"/>
      <c r="U482" s="201"/>
      <c r="V482" s="201"/>
      <c r="W482" s="201"/>
      <c r="X482" s="201"/>
      <c r="Y482" s="201"/>
      <c r="Z482" s="201"/>
      <c r="AA482" s="206"/>
      <c r="AT482" s="207" t="s">
        <v>172</v>
      </c>
      <c r="AU482" s="207" t="s">
        <v>86</v>
      </c>
      <c r="AV482" s="14" t="s">
        <v>169</v>
      </c>
      <c r="AW482" s="14" t="s">
        <v>31</v>
      </c>
      <c r="AX482" s="14" t="s">
        <v>81</v>
      </c>
      <c r="AY482" s="207" t="s">
        <v>164</v>
      </c>
    </row>
    <row r="483" spans="2:65" s="1" customFormat="1" ht="38.25" customHeight="1">
      <c r="B483" s="141"/>
      <c r="C483" s="170" t="s">
        <v>1047</v>
      </c>
      <c r="D483" s="170" t="s">
        <v>165</v>
      </c>
      <c r="E483" s="171" t="s">
        <v>1048</v>
      </c>
      <c r="F483" s="289" t="s">
        <v>1049</v>
      </c>
      <c r="G483" s="289"/>
      <c r="H483" s="289"/>
      <c r="I483" s="289"/>
      <c r="J483" s="172" t="s">
        <v>566</v>
      </c>
      <c r="K483" s="173">
        <v>15</v>
      </c>
      <c r="L483" s="290"/>
      <c r="M483" s="290"/>
      <c r="N483" s="291"/>
      <c r="O483" s="291"/>
      <c r="P483" s="291"/>
      <c r="Q483" s="291"/>
      <c r="R483" s="144"/>
      <c r="T483" s="174" t="s">
        <v>5</v>
      </c>
      <c r="U483" s="48" t="s">
        <v>41</v>
      </c>
      <c r="V483" s="40"/>
      <c r="W483" s="175">
        <f>V483*K483</f>
        <v>0</v>
      </c>
      <c r="X483" s="175">
        <v>1E-4</v>
      </c>
      <c r="Y483" s="175">
        <f>X483*K483</f>
        <v>1.5E-3</v>
      </c>
      <c r="Z483" s="175">
        <v>0</v>
      </c>
      <c r="AA483" s="176">
        <f>Z483*K483</f>
        <v>0</v>
      </c>
      <c r="AR483" s="23" t="s">
        <v>344</v>
      </c>
      <c r="AT483" s="23" t="s">
        <v>165</v>
      </c>
      <c r="AU483" s="23" t="s">
        <v>86</v>
      </c>
      <c r="AY483" s="23" t="s">
        <v>164</v>
      </c>
      <c r="BE483" s="118">
        <f>IF(U483="základná",N483,0)</f>
        <v>0</v>
      </c>
      <c r="BF483" s="118">
        <f>IF(U483="znížená",N483,0)</f>
        <v>0</v>
      </c>
      <c r="BG483" s="118">
        <f>IF(U483="zákl. prenesená",N483,0)</f>
        <v>0</v>
      </c>
      <c r="BH483" s="118">
        <f>IF(U483="zníž. prenesená",N483,0)</f>
        <v>0</v>
      </c>
      <c r="BI483" s="118">
        <f>IF(U483="nulová",N483,0)</f>
        <v>0</v>
      </c>
      <c r="BJ483" s="23" t="s">
        <v>86</v>
      </c>
      <c r="BK483" s="118">
        <f>ROUND(L483*K483,2)</f>
        <v>0</v>
      </c>
      <c r="BL483" s="23" t="s">
        <v>344</v>
      </c>
      <c r="BM483" s="23" t="s">
        <v>1050</v>
      </c>
    </row>
    <row r="484" spans="2:65" s="1" customFormat="1" ht="25.5" customHeight="1">
      <c r="B484" s="141"/>
      <c r="C484" s="214" t="s">
        <v>1051</v>
      </c>
      <c r="D484" s="214" t="s">
        <v>456</v>
      </c>
      <c r="E484" s="215" t="s">
        <v>1052</v>
      </c>
      <c r="F484" s="313" t="s">
        <v>1053</v>
      </c>
      <c r="G484" s="313"/>
      <c r="H484" s="313"/>
      <c r="I484" s="313"/>
      <c r="J484" s="216" t="s">
        <v>566</v>
      </c>
      <c r="K484" s="217">
        <v>15</v>
      </c>
      <c r="L484" s="314"/>
      <c r="M484" s="314"/>
      <c r="N484" s="315"/>
      <c r="O484" s="291"/>
      <c r="P484" s="291"/>
      <c r="Q484" s="291"/>
      <c r="R484" s="144"/>
      <c r="T484" s="174" t="s">
        <v>5</v>
      </c>
      <c r="U484" s="48" t="s">
        <v>41</v>
      </c>
      <c r="V484" s="40"/>
      <c r="W484" s="175">
        <f>V484*K484</f>
        <v>0</v>
      </c>
      <c r="X484" s="175">
        <v>3.8000000000000002E-4</v>
      </c>
      <c r="Y484" s="175">
        <f>X484*K484</f>
        <v>5.7000000000000002E-3</v>
      </c>
      <c r="Z484" s="175">
        <v>0</v>
      </c>
      <c r="AA484" s="176">
        <f>Z484*K484</f>
        <v>0</v>
      </c>
      <c r="AR484" s="23" t="s">
        <v>459</v>
      </c>
      <c r="AT484" s="23" t="s">
        <v>456</v>
      </c>
      <c r="AU484" s="23" t="s">
        <v>86</v>
      </c>
      <c r="AY484" s="23" t="s">
        <v>164</v>
      </c>
      <c r="BE484" s="118">
        <f>IF(U484="základná",N484,0)</f>
        <v>0</v>
      </c>
      <c r="BF484" s="118">
        <f>IF(U484="znížená",N484,0)</f>
        <v>0</v>
      </c>
      <c r="BG484" s="118">
        <f>IF(U484="zákl. prenesená",N484,0)</f>
        <v>0</v>
      </c>
      <c r="BH484" s="118">
        <f>IF(U484="zníž. prenesená",N484,0)</f>
        <v>0</v>
      </c>
      <c r="BI484" s="118">
        <f>IF(U484="nulová",N484,0)</f>
        <v>0</v>
      </c>
      <c r="BJ484" s="23" t="s">
        <v>86</v>
      </c>
      <c r="BK484" s="118">
        <f>ROUND(L484*K484,2)</f>
        <v>0</v>
      </c>
      <c r="BL484" s="23" t="s">
        <v>344</v>
      </c>
      <c r="BM484" s="23" t="s">
        <v>1054</v>
      </c>
    </row>
    <row r="485" spans="2:65" s="1" customFormat="1" ht="38.25" customHeight="1">
      <c r="B485" s="141"/>
      <c r="C485" s="170" t="s">
        <v>1055</v>
      </c>
      <c r="D485" s="170" t="s">
        <v>165</v>
      </c>
      <c r="E485" s="171" t="s">
        <v>1056</v>
      </c>
      <c r="F485" s="289" t="s">
        <v>1057</v>
      </c>
      <c r="G485" s="289"/>
      <c r="H485" s="289"/>
      <c r="I485" s="289"/>
      <c r="J485" s="172" t="s">
        <v>566</v>
      </c>
      <c r="K485" s="173">
        <v>37</v>
      </c>
      <c r="L485" s="290"/>
      <c r="M485" s="290"/>
      <c r="N485" s="291"/>
      <c r="O485" s="291"/>
      <c r="P485" s="291"/>
      <c r="Q485" s="291"/>
      <c r="R485" s="144"/>
      <c r="T485" s="174" t="s">
        <v>5</v>
      </c>
      <c r="U485" s="48" t="s">
        <v>41</v>
      </c>
      <c r="V485" s="40"/>
      <c r="W485" s="175">
        <f>V485*K485</f>
        <v>0</v>
      </c>
      <c r="X485" s="175">
        <v>0</v>
      </c>
      <c r="Y485" s="175">
        <f>X485*K485</f>
        <v>0</v>
      </c>
      <c r="Z485" s="175">
        <v>0</v>
      </c>
      <c r="AA485" s="176">
        <f>Z485*K485</f>
        <v>0</v>
      </c>
      <c r="AR485" s="23" t="s">
        <v>344</v>
      </c>
      <c r="AT485" s="23" t="s">
        <v>165</v>
      </c>
      <c r="AU485" s="23" t="s">
        <v>86</v>
      </c>
      <c r="AY485" s="23" t="s">
        <v>164</v>
      </c>
      <c r="BE485" s="118">
        <f>IF(U485="základná",N485,0)</f>
        <v>0</v>
      </c>
      <c r="BF485" s="118">
        <f>IF(U485="znížená",N485,0)</f>
        <v>0</v>
      </c>
      <c r="BG485" s="118">
        <f>IF(U485="zákl. prenesená",N485,0)</f>
        <v>0</v>
      </c>
      <c r="BH485" s="118">
        <f>IF(U485="zníž. prenesená",N485,0)</f>
        <v>0</v>
      </c>
      <c r="BI485" s="118">
        <f>IF(U485="nulová",N485,0)</f>
        <v>0</v>
      </c>
      <c r="BJ485" s="23" t="s">
        <v>86</v>
      </c>
      <c r="BK485" s="118">
        <f>ROUND(L485*K485,2)</f>
        <v>0</v>
      </c>
      <c r="BL485" s="23" t="s">
        <v>344</v>
      </c>
      <c r="BM485" s="23" t="s">
        <v>1058</v>
      </c>
    </row>
    <row r="486" spans="2:65" s="11" customFormat="1" ht="16.5" customHeight="1">
      <c r="B486" s="177"/>
      <c r="C486" s="178"/>
      <c r="D486" s="178"/>
      <c r="E486" s="179" t="s">
        <v>5</v>
      </c>
      <c r="F486" s="292" t="s">
        <v>986</v>
      </c>
      <c r="G486" s="293"/>
      <c r="H486" s="293"/>
      <c r="I486" s="293"/>
      <c r="J486" s="178"/>
      <c r="K486" s="179" t="s">
        <v>5</v>
      </c>
      <c r="L486" s="178"/>
      <c r="M486" s="178"/>
      <c r="N486" s="178"/>
      <c r="O486" s="178"/>
      <c r="P486" s="178"/>
      <c r="Q486" s="178"/>
      <c r="R486" s="180"/>
      <c r="T486" s="181"/>
      <c r="U486" s="178"/>
      <c r="V486" s="178"/>
      <c r="W486" s="178"/>
      <c r="X486" s="178"/>
      <c r="Y486" s="178"/>
      <c r="Z486" s="178"/>
      <c r="AA486" s="182"/>
      <c r="AT486" s="183" t="s">
        <v>172</v>
      </c>
      <c r="AU486" s="183" t="s">
        <v>86</v>
      </c>
      <c r="AV486" s="11" t="s">
        <v>81</v>
      </c>
      <c r="AW486" s="11" t="s">
        <v>31</v>
      </c>
      <c r="AX486" s="11" t="s">
        <v>74</v>
      </c>
      <c r="AY486" s="183" t="s">
        <v>164</v>
      </c>
    </row>
    <row r="487" spans="2:65" s="12" customFormat="1" ht="16.5" customHeight="1">
      <c r="B487" s="184"/>
      <c r="C487" s="185"/>
      <c r="D487" s="185"/>
      <c r="E487" s="186" t="s">
        <v>5</v>
      </c>
      <c r="F487" s="298" t="s">
        <v>840</v>
      </c>
      <c r="G487" s="299"/>
      <c r="H487" s="299"/>
      <c r="I487" s="299"/>
      <c r="J487" s="185"/>
      <c r="K487" s="187">
        <v>37</v>
      </c>
      <c r="L487" s="185"/>
      <c r="M487" s="185"/>
      <c r="N487" s="185"/>
      <c r="O487" s="185"/>
      <c r="P487" s="185"/>
      <c r="Q487" s="185"/>
      <c r="R487" s="188"/>
      <c r="T487" s="189"/>
      <c r="U487" s="185"/>
      <c r="V487" s="185"/>
      <c r="W487" s="185"/>
      <c r="X487" s="185"/>
      <c r="Y487" s="185"/>
      <c r="Z487" s="185"/>
      <c r="AA487" s="190"/>
      <c r="AT487" s="191" t="s">
        <v>172</v>
      </c>
      <c r="AU487" s="191" t="s">
        <v>86</v>
      </c>
      <c r="AV487" s="12" t="s">
        <v>86</v>
      </c>
      <c r="AW487" s="12" t="s">
        <v>31</v>
      </c>
      <c r="AX487" s="12" t="s">
        <v>74</v>
      </c>
      <c r="AY487" s="191" t="s">
        <v>164</v>
      </c>
    </row>
    <row r="488" spans="2:65" s="14" customFormat="1" ht="16.5" customHeight="1">
      <c r="B488" s="200"/>
      <c r="C488" s="201"/>
      <c r="D488" s="201"/>
      <c r="E488" s="202" t="s">
        <v>5</v>
      </c>
      <c r="F488" s="304" t="s">
        <v>191</v>
      </c>
      <c r="G488" s="305"/>
      <c r="H488" s="305"/>
      <c r="I488" s="305"/>
      <c r="J488" s="201"/>
      <c r="K488" s="203">
        <v>37</v>
      </c>
      <c r="L488" s="201"/>
      <c r="M488" s="201"/>
      <c r="N488" s="201"/>
      <c r="O488" s="201"/>
      <c r="P488" s="201"/>
      <c r="Q488" s="201"/>
      <c r="R488" s="204"/>
      <c r="T488" s="205"/>
      <c r="U488" s="201"/>
      <c r="V488" s="201"/>
      <c r="W488" s="201"/>
      <c r="X488" s="201"/>
      <c r="Y488" s="201"/>
      <c r="Z488" s="201"/>
      <c r="AA488" s="206"/>
      <c r="AT488" s="207" t="s">
        <v>172</v>
      </c>
      <c r="AU488" s="207" t="s">
        <v>86</v>
      </c>
      <c r="AV488" s="14" t="s">
        <v>169</v>
      </c>
      <c r="AW488" s="14" t="s">
        <v>31</v>
      </c>
      <c r="AX488" s="14" t="s">
        <v>81</v>
      </c>
      <c r="AY488" s="207" t="s">
        <v>164</v>
      </c>
    </row>
    <row r="489" spans="2:65" s="1" customFormat="1" ht="25.5" customHeight="1">
      <c r="B489" s="141"/>
      <c r="C489" s="214" t="s">
        <v>1059</v>
      </c>
      <c r="D489" s="214" t="s">
        <v>456</v>
      </c>
      <c r="E489" s="215" t="s">
        <v>1060</v>
      </c>
      <c r="F489" s="313" t="s">
        <v>1061</v>
      </c>
      <c r="G489" s="313"/>
      <c r="H489" s="313"/>
      <c r="I489" s="313"/>
      <c r="J489" s="216" t="s">
        <v>566</v>
      </c>
      <c r="K489" s="217">
        <v>37</v>
      </c>
      <c r="L489" s="314"/>
      <c r="M489" s="314"/>
      <c r="N489" s="315"/>
      <c r="O489" s="291"/>
      <c r="P489" s="291"/>
      <c r="Q489" s="291"/>
      <c r="R489" s="144"/>
      <c r="T489" s="174" t="s">
        <v>5</v>
      </c>
      <c r="U489" s="48" t="s">
        <v>41</v>
      </c>
      <c r="V489" s="40"/>
      <c r="W489" s="175">
        <f>V489*K489</f>
        <v>0</v>
      </c>
      <c r="X489" s="175">
        <v>2.5000000000000001E-4</v>
      </c>
      <c r="Y489" s="175">
        <f>X489*K489</f>
        <v>9.2499999999999995E-3</v>
      </c>
      <c r="Z489" s="175">
        <v>0</v>
      </c>
      <c r="AA489" s="176">
        <f>Z489*K489</f>
        <v>0</v>
      </c>
      <c r="AR489" s="23" t="s">
        <v>459</v>
      </c>
      <c r="AT489" s="23" t="s">
        <v>456</v>
      </c>
      <c r="AU489" s="23" t="s">
        <v>86</v>
      </c>
      <c r="AY489" s="23" t="s">
        <v>164</v>
      </c>
      <c r="BE489" s="118">
        <f>IF(U489="základná",N489,0)</f>
        <v>0</v>
      </c>
      <c r="BF489" s="118">
        <f>IF(U489="znížená",N489,0)</f>
        <v>0</v>
      </c>
      <c r="BG489" s="118">
        <f>IF(U489="zákl. prenesená",N489,0)</f>
        <v>0</v>
      </c>
      <c r="BH489" s="118">
        <f>IF(U489="zníž. prenesená",N489,0)</f>
        <v>0</v>
      </c>
      <c r="BI489" s="118">
        <f>IF(U489="nulová",N489,0)</f>
        <v>0</v>
      </c>
      <c r="BJ489" s="23" t="s">
        <v>86</v>
      </c>
      <c r="BK489" s="118">
        <f>ROUND(L489*K489,2)</f>
        <v>0</v>
      </c>
      <c r="BL489" s="23" t="s">
        <v>344</v>
      </c>
      <c r="BM489" s="23" t="s">
        <v>1062</v>
      </c>
    </row>
    <row r="490" spans="2:65" s="1" customFormat="1" ht="25.5" customHeight="1">
      <c r="B490" s="141"/>
      <c r="C490" s="170" t="s">
        <v>1063</v>
      </c>
      <c r="D490" s="170" t="s">
        <v>165</v>
      </c>
      <c r="E490" s="171" t="s">
        <v>1064</v>
      </c>
      <c r="F490" s="289" t="s">
        <v>1065</v>
      </c>
      <c r="G490" s="289"/>
      <c r="H490" s="289"/>
      <c r="I490" s="289"/>
      <c r="J490" s="172" t="s">
        <v>234</v>
      </c>
      <c r="K490" s="173">
        <v>85</v>
      </c>
      <c r="L490" s="290"/>
      <c r="M490" s="290"/>
      <c r="N490" s="291"/>
      <c r="O490" s="291"/>
      <c r="P490" s="291"/>
      <c r="Q490" s="291"/>
      <c r="R490" s="144"/>
      <c r="T490" s="174" t="s">
        <v>5</v>
      </c>
      <c r="U490" s="48" t="s">
        <v>41</v>
      </c>
      <c r="V490" s="40"/>
      <c r="W490" s="175">
        <f>V490*K490</f>
        <v>0</v>
      </c>
      <c r="X490" s="175">
        <v>2.48E-3</v>
      </c>
      <c r="Y490" s="175">
        <f>X490*K490</f>
        <v>0.21079999999999999</v>
      </c>
      <c r="Z490" s="175">
        <v>0</v>
      </c>
      <c r="AA490" s="176">
        <f>Z490*K490</f>
        <v>0</v>
      </c>
      <c r="AR490" s="23" t="s">
        <v>344</v>
      </c>
      <c r="AT490" s="23" t="s">
        <v>165</v>
      </c>
      <c r="AU490" s="23" t="s">
        <v>86</v>
      </c>
      <c r="AY490" s="23" t="s">
        <v>164</v>
      </c>
      <c r="BE490" s="118">
        <f>IF(U490="základná",N490,0)</f>
        <v>0</v>
      </c>
      <c r="BF490" s="118">
        <f>IF(U490="znížená",N490,0)</f>
        <v>0</v>
      </c>
      <c r="BG490" s="118">
        <f>IF(U490="zákl. prenesená",N490,0)</f>
        <v>0</v>
      </c>
      <c r="BH490" s="118">
        <f>IF(U490="zníž. prenesená",N490,0)</f>
        <v>0</v>
      </c>
      <c r="BI490" s="118">
        <f>IF(U490="nulová",N490,0)</f>
        <v>0</v>
      </c>
      <c r="BJ490" s="23" t="s">
        <v>86</v>
      </c>
      <c r="BK490" s="118">
        <f>ROUND(L490*K490,2)</f>
        <v>0</v>
      </c>
      <c r="BL490" s="23" t="s">
        <v>344</v>
      </c>
      <c r="BM490" s="23" t="s">
        <v>1066</v>
      </c>
    </row>
    <row r="491" spans="2:65" s="11" customFormat="1" ht="16.5" customHeight="1">
      <c r="B491" s="177"/>
      <c r="C491" s="178"/>
      <c r="D491" s="178"/>
      <c r="E491" s="179" t="s">
        <v>5</v>
      </c>
      <c r="F491" s="292" t="s">
        <v>1067</v>
      </c>
      <c r="G491" s="293"/>
      <c r="H491" s="293"/>
      <c r="I491" s="293"/>
      <c r="J491" s="178"/>
      <c r="K491" s="179" t="s">
        <v>5</v>
      </c>
      <c r="L491" s="178"/>
      <c r="M491" s="178"/>
      <c r="N491" s="178"/>
      <c r="O491" s="178"/>
      <c r="P491" s="178"/>
      <c r="Q491" s="178"/>
      <c r="R491" s="180"/>
      <c r="T491" s="181"/>
      <c r="U491" s="178"/>
      <c r="V491" s="178"/>
      <c r="W491" s="178"/>
      <c r="X491" s="178"/>
      <c r="Y491" s="178"/>
      <c r="Z491" s="178"/>
      <c r="AA491" s="182"/>
      <c r="AT491" s="183" t="s">
        <v>172</v>
      </c>
      <c r="AU491" s="183" t="s">
        <v>86</v>
      </c>
      <c r="AV491" s="11" t="s">
        <v>81</v>
      </c>
      <c r="AW491" s="11" t="s">
        <v>31</v>
      </c>
      <c r="AX491" s="11" t="s">
        <v>74</v>
      </c>
      <c r="AY491" s="183" t="s">
        <v>164</v>
      </c>
    </row>
    <row r="492" spans="2:65" s="12" customFormat="1" ht="16.5" customHeight="1">
      <c r="B492" s="184"/>
      <c r="C492" s="185"/>
      <c r="D492" s="185"/>
      <c r="E492" s="186" t="s">
        <v>5</v>
      </c>
      <c r="F492" s="298" t="s">
        <v>1068</v>
      </c>
      <c r="G492" s="299"/>
      <c r="H492" s="299"/>
      <c r="I492" s="299"/>
      <c r="J492" s="185"/>
      <c r="K492" s="187">
        <v>85</v>
      </c>
      <c r="L492" s="185"/>
      <c r="M492" s="185"/>
      <c r="N492" s="185"/>
      <c r="O492" s="185"/>
      <c r="P492" s="185"/>
      <c r="Q492" s="185"/>
      <c r="R492" s="188"/>
      <c r="T492" s="189"/>
      <c r="U492" s="185"/>
      <c r="V492" s="185"/>
      <c r="W492" s="185"/>
      <c r="X492" s="185"/>
      <c r="Y492" s="185"/>
      <c r="Z492" s="185"/>
      <c r="AA492" s="190"/>
      <c r="AT492" s="191" t="s">
        <v>172</v>
      </c>
      <c r="AU492" s="191" t="s">
        <v>86</v>
      </c>
      <c r="AV492" s="12" t="s">
        <v>86</v>
      </c>
      <c r="AW492" s="12" t="s">
        <v>31</v>
      </c>
      <c r="AX492" s="12" t="s">
        <v>74</v>
      </c>
      <c r="AY492" s="191" t="s">
        <v>164</v>
      </c>
    </row>
    <row r="493" spans="2:65" s="14" customFormat="1" ht="16.5" customHeight="1">
      <c r="B493" s="200"/>
      <c r="C493" s="201"/>
      <c r="D493" s="201"/>
      <c r="E493" s="202" t="s">
        <v>5</v>
      </c>
      <c r="F493" s="304" t="s">
        <v>191</v>
      </c>
      <c r="G493" s="305"/>
      <c r="H493" s="305"/>
      <c r="I493" s="305"/>
      <c r="J493" s="201"/>
      <c r="K493" s="203">
        <v>85</v>
      </c>
      <c r="L493" s="201"/>
      <c r="M493" s="201"/>
      <c r="N493" s="201"/>
      <c r="O493" s="201"/>
      <c r="P493" s="201"/>
      <c r="Q493" s="201"/>
      <c r="R493" s="204"/>
      <c r="T493" s="205"/>
      <c r="U493" s="201"/>
      <c r="V493" s="201"/>
      <c r="W493" s="201"/>
      <c r="X493" s="201"/>
      <c r="Y493" s="201"/>
      <c r="Z493" s="201"/>
      <c r="AA493" s="206"/>
      <c r="AT493" s="207" t="s">
        <v>172</v>
      </c>
      <c r="AU493" s="207" t="s">
        <v>86</v>
      </c>
      <c r="AV493" s="14" t="s">
        <v>169</v>
      </c>
      <c r="AW493" s="14" t="s">
        <v>31</v>
      </c>
      <c r="AX493" s="14" t="s">
        <v>81</v>
      </c>
      <c r="AY493" s="207" t="s">
        <v>164</v>
      </c>
    </row>
    <row r="494" spans="2:65" s="1" customFormat="1" ht="25.5" customHeight="1">
      <c r="B494" s="141"/>
      <c r="C494" s="170" t="s">
        <v>1069</v>
      </c>
      <c r="D494" s="170" t="s">
        <v>165</v>
      </c>
      <c r="E494" s="171" t="s">
        <v>1070</v>
      </c>
      <c r="F494" s="289" t="s">
        <v>1071</v>
      </c>
      <c r="G494" s="289"/>
      <c r="H494" s="289"/>
      <c r="I494" s="289"/>
      <c r="J494" s="172" t="s">
        <v>234</v>
      </c>
      <c r="K494" s="173">
        <v>85</v>
      </c>
      <c r="L494" s="290"/>
      <c r="M494" s="290"/>
      <c r="N494" s="291"/>
      <c r="O494" s="291"/>
      <c r="P494" s="291"/>
      <c r="Q494" s="291"/>
      <c r="R494" s="144"/>
      <c r="T494" s="174" t="s">
        <v>5</v>
      </c>
      <c r="U494" s="48" t="s">
        <v>41</v>
      </c>
      <c r="V494" s="40"/>
      <c r="W494" s="175">
        <f>V494*K494</f>
        <v>0</v>
      </c>
      <c r="X494" s="175">
        <v>0</v>
      </c>
      <c r="Y494" s="175">
        <f>X494*K494</f>
        <v>0</v>
      </c>
      <c r="Z494" s="175">
        <v>2.2599999999999999E-3</v>
      </c>
      <c r="AA494" s="176">
        <f>Z494*K494</f>
        <v>0.19209999999999999</v>
      </c>
      <c r="AR494" s="23" t="s">
        <v>344</v>
      </c>
      <c r="AT494" s="23" t="s">
        <v>165</v>
      </c>
      <c r="AU494" s="23" t="s">
        <v>86</v>
      </c>
      <c r="AY494" s="23" t="s">
        <v>164</v>
      </c>
      <c r="BE494" s="118">
        <f>IF(U494="základná",N494,0)</f>
        <v>0</v>
      </c>
      <c r="BF494" s="118">
        <f>IF(U494="znížená",N494,0)</f>
        <v>0</v>
      </c>
      <c r="BG494" s="118">
        <f>IF(U494="zákl. prenesená",N494,0)</f>
        <v>0</v>
      </c>
      <c r="BH494" s="118">
        <f>IF(U494="zníž. prenesená",N494,0)</f>
        <v>0</v>
      </c>
      <c r="BI494" s="118">
        <f>IF(U494="nulová",N494,0)</f>
        <v>0</v>
      </c>
      <c r="BJ494" s="23" t="s">
        <v>86</v>
      </c>
      <c r="BK494" s="118">
        <f>ROUND(L494*K494,2)</f>
        <v>0</v>
      </c>
      <c r="BL494" s="23" t="s">
        <v>344</v>
      </c>
      <c r="BM494" s="23" t="s">
        <v>1072</v>
      </c>
    </row>
    <row r="495" spans="2:65" s="1" customFormat="1" ht="25.5" customHeight="1">
      <c r="B495" s="141"/>
      <c r="C495" s="170" t="s">
        <v>1073</v>
      </c>
      <c r="D495" s="170" t="s">
        <v>165</v>
      </c>
      <c r="E495" s="171" t="s">
        <v>1074</v>
      </c>
      <c r="F495" s="289" t="s">
        <v>1075</v>
      </c>
      <c r="G495" s="289"/>
      <c r="H495" s="289"/>
      <c r="I495" s="289"/>
      <c r="J495" s="172" t="s">
        <v>463</v>
      </c>
      <c r="K495" s="212">
        <v>0</v>
      </c>
      <c r="L495" s="290"/>
      <c r="M495" s="290"/>
      <c r="N495" s="291"/>
      <c r="O495" s="291"/>
      <c r="P495" s="291"/>
      <c r="Q495" s="291"/>
      <c r="R495" s="144"/>
      <c r="T495" s="174" t="s">
        <v>5</v>
      </c>
      <c r="U495" s="48" t="s">
        <v>41</v>
      </c>
      <c r="V495" s="40"/>
      <c r="W495" s="175">
        <f>V495*K495</f>
        <v>0</v>
      </c>
      <c r="X495" s="175">
        <v>0</v>
      </c>
      <c r="Y495" s="175">
        <f>X495*K495</f>
        <v>0</v>
      </c>
      <c r="Z495" s="175">
        <v>0</v>
      </c>
      <c r="AA495" s="176">
        <f>Z495*K495</f>
        <v>0</v>
      </c>
      <c r="AR495" s="23" t="s">
        <v>344</v>
      </c>
      <c r="AT495" s="23" t="s">
        <v>165</v>
      </c>
      <c r="AU495" s="23" t="s">
        <v>86</v>
      </c>
      <c r="AY495" s="23" t="s">
        <v>164</v>
      </c>
      <c r="BE495" s="118">
        <f>IF(U495="základná",N495,0)</f>
        <v>0</v>
      </c>
      <c r="BF495" s="118">
        <f>IF(U495="znížená",N495,0)</f>
        <v>0</v>
      </c>
      <c r="BG495" s="118">
        <f>IF(U495="zákl. prenesená",N495,0)</f>
        <v>0</v>
      </c>
      <c r="BH495" s="118">
        <f>IF(U495="zníž. prenesená",N495,0)</f>
        <v>0</v>
      </c>
      <c r="BI495" s="118">
        <f>IF(U495="nulová",N495,0)</f>
        <v>0</v>
      </c>
      <c r="BJ495" s="23" t="s">
        <v>86</v>
      </c>
      <c r="BK495" s="118">
        <f>ROUND(L495*K495,2)</f>
        <v>0</v>
      </c>
      <c r="BL495" s="23" t="s">
        <v>344</v>
      </c>
      <c r="BM495" s="23" t="s">
        <v>1076</v>
      </c>
    </row>
    <row r="496" spans="2:65" s="10" customFormat="1" ht="29.85" customHeight="1">
      <c r="B496" s="159"/>
      <c r="C496" s="160"/>
      <c r="D496" s="169" t="s">
        <v>656</v>
      </c>
      <c r="E496" s="169"/>
      <c r="F496" s="169"/>
      <c r="G496" s="169"/>
      <c r="H496" s="169"/>
      <c r="I496" s="169"/>
      <c r="J496" s="169"/>
      <c r="K496" s="169"/>
      <c r="L496" s="169"/>
      <c r="M496" s="169"/>
      <c r="N496" s="316"/>
      <c r="O496" s="317"/>
      <c r="P496" s="317"/>
      <c r="Q496" s="317"/>
      <c r="R496" s="162"/>
      <c r="T496" s="163"/>
      <c r="U496" s="160"/>
      <c r="V496" s="160"/>
      <c r="W496" s="164">
        <f>SUM(W497:W516)</f>
        <v>0</v>
      </c>
      <c r="X496" s="160"/>
      <c r="Y496" s="164">
        <f>SUM(Y497:Y516)</f>
        <v>2.4196545999999999</v>
      </c>
      <c r="Z496" s="160"/>
      <c r="AA496" s="165">
        <f>SUM(AA497:AA516)</f>
        <v>1.7743200000000001</v>
      </c>
      <c r="AR496" s="166" t="s">
        <v>86</v>
      </c>
      <c r="AT496" s="167" t="s">
        <v>73</v>
      </c>
      <c r="AU496" s="167" t="s">
        <v>81</v>
      </c>
      <c r="AY496" s="166" t="s">
        <v>164</v>
      </c>
      <c r="BK496" s="168">
        <f>SUM(BK497:BK516)</f>
        <v>0</v>
      </c>
    </row>
    <row r="497" spans="2:65" s="1" customFormat="1" ht="25.5" customHeight="1">
      <c r="B497" s="141"/>
      <c r="C497" s="170" t="s">
        <v>1077</v>
      </c>
      <c r="D497" s="170" t="s">
        <v>165</v>
      </c>
      <c r="E497" s="171" t="s">
        <v>1078</v>
      </c>
      <c r="F497" s="289" t="s">
        <v>1079</v>
      </c>
      <c r="G497" s="289"/>
      <c r="H497" s="289"/>
      <c r="I497" s="289"/>
      <c r="J497" s="172" t="s">
        <v>168</v>
      </c>
      <c r="K497" s="173">
        <v>3.6960000000000002</v>
      </c>
      <c r="L497" s="290"/>
      <c r="M497" s="290"/>
      <c r="N497" s="291"/>
      <c r="O497" s="291"/>
      <c r="P497" s="291"/>
      <c r="Q497" s="291"/>
      <c r="R497" s="144"/>
      <c r="T497" s="174" t="s">
        <v>5</v>
      </c>
      <c r="U497" s="48" t="s">
        <v>41</v>
      </c>
      <c r="V497" s="40"/>
      <c r="W497" s="175">
        <f>V497*K497</f>
        <v>0</v>
      </c>
      <c r="X497" s="175">
        <v>0</v>
      </c>
      <c r="Y497" s="175">
        <f>X497*K497</f>
        <v>0</v>
      </c>
      <c r="Z497" s="175">
        <v>0.05</v>
      </c>
      <c r="AA497" s="176">
        <f>Z497*K497</f>
        <v>0.18480000000000002</v>
      </c>
      <c r="AR497" s="23" t="s">
        <v>169</v>
      </c>
      <c r="AT497" s="23" t="s">
        <v>165</v>
      </c>
      <c r="AU497" s="23" t="s">
        <v>86</v>
      </c>
      <c r="AY497" s="23" t="s">
        <v>164</v>
      </c>
      <c r="BE497" s="118">
        <f>IF(U497="základná",N497,0)</f>
        <v>0</v>
      </c>
      <c r="BF497" s="118">
        <f>IF(U497="znížená",N497,0)</f>
        <v>0</v>
      </c>
      <c r="BG497" s="118">
        <f>IF(U497="zákl. prenesená",N497,0)</f>
        <v>0</v>
      </c>
      <c r="BH497" s="118">
        <f>IF(U497="zníž. prenesená",N497,0)</f>
        <v>0</v>
      </c>
      <c r="BI497" s="118">
        <f>IF(U497="nulová",N497,0)</f>
        <v>0</v>
      </c>
      <c r="BJ497" s="23" t="s">
        <v>86</v>
      </c>
      <c r="BK497" s="118">
        <f>ROUND(L497*K497,2)</f>
        <v>0</v>
      </c>
      <c r="BL497" s="23" t="s">
        <v>169</v>
      </c>
      <c r="BM497" s="23" t="s">
        <v>1080</v>
      </c>
    </row>
    <row r="498" spans="2:65" s="11" customFormat="1" ht="16.5" customHeight="1">
      <c r="B498" s="177"/>
      <c r="C498" s="178"/>
      <c r="D498" s="178"/>
      <c r="E498" s="179" t="s">
        <v>5</v>
      </c>
      <c r="F498" s="292" t="s">
        <v>1081</v>
      </c>
      <c r="G498" s="293"/>
      <c r="H498" s="293"/>
      <c r="I498" s="293"/>
      <c r="J498" s="178"/>
      <c r="K498" s="179" t="s">
        <v>5</v>
      </c>
      <c r="L498" s="178"/>
      <c r="M498" s="178"/>
      <c r="N498" s="178"/>
      <c r="O498" s="178"/>
      <c r="P498" s="178"/>
      <c r="Q498" s="178"/>
      <c r="R498" s="180"/>
      <c r="T498" s="181"/>
      <c r="U498" s="178"/>
      <c r="V498" s="178"/>
      <c r="W498" s="178"/>
      <c r="X498" s="178"/>
      <c r="Y498" s="178"/>
      <c r="Z498" s="178"/>
      <c r="AA498" s="182"/>
      <c r="AT498" s="183" t="s">
        <v>172</v>
      </c>
      <c r="AU498" s="183" t="s">
        <v>86</v>
      </c>
      <c r="AV498" s="11" t="s">
        <v>81</v>
      </c>
      <c r="AW498" s="11" t="s">
        <v>31</v>
      </c>
      <c r="AX498" s="11" t="s">
        <v>74</v>
      </c>
      <c r="AY498" s="183" t="s">
        <v>164</v>
      </c>
    </row>
    <row r="499" spans="2:65" s="12" customFormat="1" ht="16.5" customHeight="1">
      <c r="B499" s="184"/>
      <c r="C499" s="185"/>
      <c r="D499" s="185"/>
      <c r="E499" s="186" t="s">
        <v>5</v>
      </c>
      <c r="F499" s="298" t="s">
        <v>1082</v>
      </c>
      <c r="G499" s="299"/>
      <c r="H499" s="299"/>
      <c r="I499" s="299"/>
      <c r="J499" s="185"/>
      <c r="K499" s="187">
        <v>3.6960000000000002</v>
      </c>
      <c r="L499" s="185"/>
      <c r="M499" s="185"/>
      <c r="N499" s="185"/>
      <c r="O499" s="185"/>
      <c r="P499" s="185"/>
      <c r="Q499" s="185"/>
      <c r="R499" s="188"/>
      <c r="T499" s="189"/>
      <c r="U499" s="185"/>
      <c r="V499" s="185"/>
      <c r="W499" s="185"/>
      <c r="X499" s="185"/>
      <c r="Y499" s="185"/>
      <c r="Z499" s="185"/>
      <c r="AA499" s="190"/>
      <c r="AT499" s="191" t="s">
        <v>172</v>
      </c>
      <c r="AU499" s="191" t="s">
        <v>86</v>
      </c>
      <c r="AV499" s="12" t="s">
        <v>86</v>
      </c>
      <c r="AW499" s="12" t="s">
        <v>31</v>
      </c>
      <c r="AX499" s="12" t="s">
        <v>74</v>
      </c>
      <c r="AY499" s="191" t="s">
        <v>164</v>
      </c>
    </row>
    <row r="500" spans="2:65" s="14" customFormat="1" ht="16.5" customHeight="1">
      <c r="B500" s="200"/>
      <c r="C500" s="201"/>
      <c r="D500" s="201"/>
      <c r="E500" s="202" t="s">
        <v>5</v>
      </c>
      <c r="F500" s="304" t="s">
        <v>191</v>
      </c>
      <c r="G500" s="305"/>
      <c r="H500" s="305"/>
      <c r="I500" s="305"/>
      <c r="J500" s="201"/>
      <c r="K500" s="203">
        <v>3.6960000000000002</v>
      </c>
      <c r="L500" s="201"/>
      <c r="M500" s="201"/>
      <c r="N500" s="201"/>
      <c r="O500" s="201"/>
      <c r="P500" s="201"/>
      <c r="Q500" s="201"/>
      <c r="R500" s="204"/>
      <c r="T500" s="205"/>
      <c r="U500" s="201"/>
      <c r="V500" s="201"/>
      <c r="W500" s="201"/>
      <c r="X500" s="201"/>
      <c r="Y500" s="201"/>
      <c r="Z500" s="201"/>
      <c r="AA500" s="206"/>
      <c r="AT500" s="207" t="s">
        <v>172</v>
      </c>
      <c r="AU500" s="207" t="s">
        <v>86</v>
      </c>
      <c r="AV500" s="14" t="s">
        <v>169</v>
      </c>
      <c r="AW500" s="14" t="s">
        <v>31</v>
      </c>
      <c r="AX500" s="14" t="s">
        <v>81</v>
      </c>
      <c r="AY500" s="207" t="s">
        <v>164</v>
      </c>
    </row>
    <row r="501" spans="2:65" s="1" customFormat="1" ht="16.5" customHeight="1">
      <c r="B501" s="141"/>
      <c r="C501" s="170" t="s">
        <v>1068</v>
      </c>
      <c r="D501" s="170" t="s">
        <v>165</v>
      </c>
      <c r="E501" s="171" t="s">
        <v>1083</v>
      </c>
      <c r="F501" s="289" t="s">
        <v>1084</v>
      </c>
      <c r="G501" s="289"/>
      <c r="H501" s="289"/>
      <c r="I501" s="289"/>
      <c r="J501" s="172" t="s">
        <v>168</v>
      </c>
      <c r="K501" s="173">
        <v>132.46</v>
      </c>
      <c r="L501" s="290"/>
      <c r="M501" s="290"/>
      <c r="N501" s="291"/>
      <c r="O501" s="291"/>
      <c r="P501" s="291"/>
      <c r="Q501" s="291"/>
      <c r="R501" s="144"/>
      <c r="T501" s="174" t="s">
        <v>5</v>
      </c>
      <c r="U501" s="48" t="s">
        <v>41</v>
      </c>
      <c r="V501" s="40"/>
      <c r="W501" s="175">
        <f>V501*K501</f>
        <v>0</v>
      </c>
      <c r="X501" s="175">
        <v>1.0000000000000001E-5</v>
      </c>
      <c r="Y501" s="175">
        <f>X501*K501</f>
        <v>1.3246000000000002E-3</v>
      </c>
      <c r="Z501" s="175">
        <v>0</v>
      </c>
      <c r="AA501" s="176">
        <f>Z501*K501</f>
        <v>0</v>
      </c>
      <c r="AR501" s="23" t="s">
        <v>344</v>
      </c>
      <c r="AT501" s="23" t="s">
        <v>165</v>
      </c>
      <c r="AU501" s="23" t="s">
        <v>86</v>
      </c>
      <c r="AY501" s="23" t="s">
        <v>164</v>
      </c>
      <c r="BE501" s="118">
        <f>IF(U501="základná",N501,0)</f>
        <v>0</v>
      </c>
      <c r="BF501" s="118">
        <f>IF(U501="znížená",N501,0)</f>
        <v>0</v>
      </c>
      <c r="BG501" s="118">
        <f>IF(U501="zákl. prenesená",N501,0)</f>
        <v>0</v>
      </c>
      <c r="BH501" s="118">
        <f>IF(U501="zníž. prenesená",N501,0)</f>
        <v>0</v>
      </c>
      <c r="BI501" s="118">
        <f>IF(U501="nulová",N501,0)</f>
        <v>0</v>
      </c>
      <c r="BJ501" s="23" t="s">
        <v>86</v>
      </c>
      <c r="BK501" s="118">
        <f>ROUND(L501*K501,2)</f>
        <v>0</v>
      </c>
      <c r="BL501" s="23" t="s">
        <v>344</v>
      </c>
      <c r="BM501" s="23" t="s">
        <v>1085</v>
      </c>
    </row>
    <row r="502" spans="2:65" s="11" customFormat="1" ht="16.5" customHeight="1">
      <c r="B502" s="177"/>
      <c r="C502" s="178"/>
      <c r="D502" s="178"/>
      <c r="E502" s="179" t="s">
        <v>5</v>
      </c>
      <c r="F502" s="292" t="s">
        <v>511</v>
      </c>
      <c r="G502" s="293"/>
      <c r="H502" s="293"/>
      <c r="I502" s="293"/>
      <c r="J502" s="178"/>
      <c r="K502" s="179" t="s">
        <v>5</v>
      </c>
      <c r="L502" s="178"/>
      <c r="M502" s="178"/>
      <c r="N502" s="178"/>
      <c r="O502" s="178"/>
      <c r="P502" s="178"/>
      <c r="Q502" s="178"/>
      <c r="R502" s="180"/>
      <c r="T502" s="181"/>
      <c r="U502" s="178"/>
      <c r="V502" s="178"/>
      <c r="W502" s="178"/>
      <c r="X502" s="178"/>
      <c r="Y502" s="178"/>
      <c r="Z502" s="178"/>
      <c r="AA502" s="182"/>
      <c r="AT502" s="183" t="s">
        <v>172</v>
      </c>
      <c r="AU502" s="183" t="s">
        <v>86</v>
      </c>
      <c r="AV502" s="11" t="s">
        <v>81</v>
      </c>
      <c r="AW502" s="11" t="s">
        <v>31</v>
      </c>
      <c r="AX502" s="11" t="s">
        <v>74</v>
      </c>
      <c r="AY502" s="183" t="s">
        <v>164</v>
      </c>
    </row>
    <row r="503" spans="2:65" s="12" customFormat="1" ht="16.5" customHeight="1">
      <c r="B503" s="184"/>
      <c r="C503" s="185"/>
      <c r="D503" s="185"/>
      <c r="E503" s="186" t="s">
        <v>5</v>
      </c>
      <c r="F503" s="298" t="s">
        <v>862</v>
      </c>
      <c r="G503" s="299"/>
      <c r="H503" s="299"/>
      <c r="I503" s="299"/>
      <c r="J503" s="185"/>
      <c r="K503" s="187">
        <v>93.641999999999996</v>
      </c>
      <c r="L503" s="185"/>
      <c r="M503" s="185"/>
      <c r="N503" s="185"/>
      <c r="O503" s="185"/>
      <c r="P503" s="185"/>
      <c r="Q503" s="185"/>
      <c r="R503" s="188"/>
      <c r="T503" s="189"/>
      <c r="U503" s="185"/>
      <c r="V503" s="185"/>
      <c r="W503" s="185"/>
      <c r="X503" s="185"/>
      <c r="Y503" s="185"/>
      <c r="Z503" s="185"/>
      <c r="AA503" s="190"/>
      <c r="AT503" s="191" t="s">
        <v>172</v>
      </c>
      <c r="AU503" s="191" t="s">
        <v>86</v>
      </c>
      <c r="AV503" s="12" t="s">
        <v>86</v>
      </c>
      <c r="AW503" s="12" t="s">
        <v>31</v>
      </c>
      <c r="AX503" s="12" t="s">
        <v>74</v>
      </c>
      <c r="AY503" s="191" t="s">
        <v>164</v>
      </c>
    </row>
    <row r="504" spans="2:65" s="12" customFormat="1" ht="16.5" customHeight="1">
      <c r="B504" s="184"/>
      <c r="C504" s="185"/>
      <c r="D504" s="185"/>
      <c r="E504" s="186" t="s">
        <v>5</v>
      </c>
      <c r="F504" s="298" t="s">
        <v>863</v>
      </c>
      <c r="G504" s="299"/>
      <c r="H504" s="299"/>
      <c r="I504" s="299"/>
      <c r="J504" s="185"/>
      <c r="K504" s="187">
        <v>38.817999999999998</v>
      </c>
      <c r="L504" s="185"/>
      <c r="M504" s="185"/>
      <c r="N504" s="185"/>
      <c r="O504" s="185"/>
      <c r="P504" s="185"/>
      <c r="Q504" s="185"/>
      <c r="R504" s="188"/>
      <c r="T504" s="189"/>
      <c r="U504" s="185"/>
      <c r="V504" s="185"/>
      <c r="W504" s="185"/>
      <c r="X504" s="185"/>
      <c r="Y504" s="185"/>
      <c r="Z504" s="185"/>
      <c r="AA504" s="190"/>
      <c r="AT504" s="191" t="s">
        <v>172</v>
      </c>
      <c r="AU504" s="191" t="s">
        <v>86</v>
      </c>
      <c r="AV504" s="12" t="s">
        <v>86</v>
      </c>
      <c r="AW504" s="12" t="s">
        <v>31</v>
      </c>
      <c r="AX504" s="12" t="s">
        <v>74</v>
      </c>
      <c r="AY504" s="191" t="s">
        <v>164</v>
      </c>
    </row>
    <row r="505" spans="2:65" s="14" customFormat="1" ht="16.5" customHeight="1">
      <c r="B505" s="200"/>
      <c r="C505" s="201"/>
      <c r="D505" s="201"/>
      <c r="E505" s="202" t="s">
        <v>5</v>
      </c>
      <c r="F505" s="304" t="s">
        <v>191</v>
      </c>
      <c r="G505" s="305"/>
      <c r="H505" s="305"/>
      <c r="I505" s="305"/>
      <c r="J505" s="201"/>
      <c r="K505" s="203">
        <v>132.46</v>
      </c>
      <c r="L505" s="201"/>
      <c r="M505" s="201"/>
      <c r="N505" s="201"/>
      <c r="O505" s="201"/>
      <c r="P505" s="201"/>
      <c r="Q505" s="201"/>
      <c r="R505" s="204"/>
      <c r="T505" s="205"/>
      <c r="U505" s="201"/>
      <c r="V505" s="201"/>
      <c r="W505" s="201"/>
      <c r="X505" s="201"/>
      <c r="Y505" s="201"/>
      <c r="Z505" s="201"/>
      <c r="AA505" s="206"/>
      <c r="AT505" s="207" t="s">
        <v>172</v>
      </c>
      <c r="AU505" s="207" t="s">
        <v>86</v>
      </c>
      <c r="AV505" s="14" t="s">
        <v>169</v>
      </c>
      <c r="AW505" s="14" t="s">
        <v>31</v>
      </c>
      <c r="AX505" s="14" t="s">
        <v>81</v>
      </c>
      <c r="AY505" s="207" t="s">
        <v>164</v>
      </c>
    </row>
    <row r="506" spans="2:65" s="1" customFormat="1" ht="25.5" customHeight="1">
      <c r="B506" s="141"/>
      <c r="C506" s="214" t="s">
        <v>1086</v>
      </c>
      <c r="D506" s="214" t="s">
        <v>456</v>
      </c>
      <c r="E506" s="215" t="s">
        <v>1087</v>
      </c>
      <c r="F506" s="313" t="s">
        <v>1088</v>
      </c>
      <c r="G506" s="313"/>
      <c r="H506" s="313"/>
      <c r="I506" s="313"/>
      <c r="J506" s="216" t="s">
        <v>168</v>
      </c>
      <c r="K506" s="217">
        <v>148.35499999999999</v>
      </c>
      <c r="L506" s="314"/>
      <c r="M506" s="314"/>
      <c r="N506" s="315"/>
      <c r="O506" s="291"/>
      <c r="P506" s="291"/>
      <c r="Q506" s="291"/>
      <c r="R506" s="144"/>
      <c r="T506" s="174" t="s">
        <v>5</v>
      </c>
      <c r="U506" s="48" t="s">
        <v>41</v>
      </c>
      <c r="V506" s="40"/>
      <c r="W506" s="175">
        <f>V506*K506</f>
        <v>0</v>
      </c>
      <c r="X506" s="175">
        <v>1.0699999999999999E-2</v>
      </c>
      <c r="Y506" s="175">
        <f>X506*K506</f>
        <v>1.5873984999999997</v>
      </c>
      <c r="Z506" s="175">
        <v>0</v>
      </c>
      <c r="AA506" s="176">
        <f>Z506*K506</f>
        <v>0</v>
      </c>
      <c r="AR506" s="23" t="s">
        <v>459</v>
      </c>
      <c r="AT506" s="23" t="s">
        <v>456</v>
      </c>
      <c r="AU506" s="23" t="s">
        <v>86</v>
      </c>
      <c r="AY506" s="23" t="s">
        <v>164</v>
      </c>
      <c r="BE506" s="118">
        <f>IF(U506="základná",N506,0)</f>
        <v>0</v>
      </c>
      <c r="BF506" s="118">
        <f>IF(U506="znížená",N506,0)</f>
        <v>0</v>
      </c>
      <c r="BG506" s="118">
        <f>IF(U506="zákl. prenesená",N506,0)</f>
        <v>0</v>
      </c>
      <c r="BH506" s="118">
        <f>IF(U506="zníž. prenesená",N506,0)</f>
        <v>0</v>
      </c>
      <c r="BI506" s="118">
        <f>IF(U506="nulová",N506,0)</f>
        <v>0</v>
      </c>
      <c r="BJ506" s="23" t="s">
        <v>86</v>
      </c>
      <c r="BK506" s="118">
        <f>ROUND(L506*K506,2)</f>
        <v>0</v>
      </c>
      <c r="BL506" s="23" t="s">
        <v>344</v>
      </c>
      <c r="BM506" s="23" t="s">
        <v>1089</v>
      </c>
    </row>
    <row r="507" spans="2:65" s="1" customFormat="1" ht="25.5" customHeight="1">
      <c r="B507" s="141"/>
      <c r="C507" s="170" t="s">
        <v>1090</v>
      </c>
      <c r="D507" s="170" t="s">
        <v>165</v>
      </c>
      <c r="E507" s="171" t="s">
        <v>1091</v>
      </c>
      <c r="F507" s="289" t="s">
        <v>1092</v>
      </c>
      <c r="G507" s="289"/>
      <c r="H507" s="289"/>
      <c r="I507" s="289"/>
      <c r="J507" s="172" t="s">
        <v>168</v>
      </c>
      <c r="K507" s="173">
        <v>132.46</v>
      </c>
      <c r="L507" s="290"/>
      <c r="M507" s="290"/>
      <c r="N507" s="291"/>
      <c r="O507" s="291"/>
      <c r="P507" s="291"/>
      <c r="Q507" s="291"/>
      <c r="R507" s="144"/>
      <c r="T507" s="174" t="s">
        <v>5</v>
      </c>
      <c r="U507" s="48" t="s">
        <v>41</v>
      </c>
      <c r="V507" s="40"/>
      <c r="W507" s="175">
        <f>V507*K507</f>
        <v>0</v>
      </c>
      <c r="X507" s="175">
        <v>0</v>
      </c>
      <c r="Y507" s="175">
        <f>X507*K507</f>
        <v>0</v>
      </c>
      <c r="Z507" s="175">
        <v>1.2E-2</v>
      </c>
      <c r="AA507" s="176">
        <f>Z507*K507</f>
        <v>1.58952</v>
      </c>
      <c r="AR507" s="23" t="s">
        <v>344</v>
      </c>
      <c r="AT507" s="23" t="s">
        <v>165</v>
      </c>
      <c r="AU507" s="23" t="s">
        <v>86</v>
      </c>
      <c r="AY507" s="23" t="s">
        <v>164</v>
      </c>
      <c r="BE507" s="118">
        <f>IF(U507="základná",N507,0)</f>
        <v>0</v>
      </c>
      <c r="BF507" s="118">
        <f>IF(U507="znížená",N507,0)</f>
        <v>0</v>
      </c>
      <c r="BG507" s="118">
        <f>IF(U507="zákl. prenesená",N507,0)</f>
        <v>0</v>
      </c>
      <c r="BH507" s="118">
        <f>IF(U507="zníž. prenesená",N507,0)</f>
        <v>0</v>
      </c>
      <c r="BI507" s="118">
        <f>IF(U507="nulová",N507,0)</f>
        <v>0</v>
      </c>
      <c r="BJ507" s="23" t="s">
        <v>86</v>
      </c>
      <c r="BK507" s="118">
        <f>ROUND(L507*K507,2)</f>
        <v>0</v>
      </c>
      <c r="BL507" s="23" t="s">
        <v>344</v>
      </c>
      <c r="BM507" s="23" t="s">
        <v>1093</v>
      </c>
    </row>
    <row r="508" spans="2:65" s="11" customFormat="1" ht="16.5" customHeight="1">
      <c r="B508" s="177"/>
      <c r="C508" s="178"/>
      <c r="D508" s="178"/>
      <c r="E508" s="179" t="s">
        <v>5</v>
      </c>
      <c r="F508" s="292" t="s">
        <v>511</v>
      </c>
      <c r="G508" s="293"/>
      <c r="H508" s="293"/>
      <c r="I508" s="293"/>
      <c r="J508" s="178"/>
      <c r="K508" s="179" t="s">
        <v>5</v>
      </c>
      <c r="L508" s="178"/>
      <c r="M508" s="178"/>
      <c r="N508" s="178"/>
      <c r="O508" s="178"/>
      <c r="P508" s="178"/>
      <c r="Q508" s="178"/>
      <c r="R508" s="180"/>
      <c r="T508" s="181"/>
      <c r="U508" s="178"/>
      <c r="V508" s="178"/>
      <c r="W508" s="178"/>
      <c r="X508" s="178"/>
      <c r="Y508" s="178"/>
      <c r="Z508" s="178"/>
      <c r="AA508" s="182"/>
      <c r="AT508" s="183" t="s">
        <v>172</v>
      </c>
      <c r="AU508" s="183" t="s">
        <v>86</v>
      </c>
      <c r="AV508" s="11" t="s">
        <v>81</v>
      </c>
      <c r="AW508" s="11" t="s">
        <v>31</v>
      </c>
      <c r="AX508" s="11" t="s">
        <v>74</v>
      </c>
      <c r="AY508" s="183" t="s">
        <v>164</v>
      </c>
    </row>
    <row r="509" spans="2:65" s="12" customFormat="1" ht="16.5" customHeight="1">
      <c r="B509" s="184"/>
      <c r="C509" s="185"/>
      <c r="D509" s="185"/>
      <c r="E509" s="186" t="s">
        <v>5</v>
      </c>
      <c r="F509" s="298" t="s">
        <v>862</v>
      </c>
      <c r="G509" s="299"/>
      <c r="H509" s="299"/>
      <c r="I509" s="299"/>
      <c r="J509" s="185"/>
      <c r="K509" s="187">
        <v>93.641999999999996</v>
      </c>
      <c r="L509" s="185"/>
      <c r="M509" s="185"/>
      <c r="N509" s="185"/>
      <c r="O509" s="185"/>
      <c r="P509" s="185"/>
      <c r="Q509" s="185"/>
      <c r="R509" s="188"/>
      <c r="T509" s="189"/>
      <c r="U509" s="185"/>
      <c r="V509" s="185"/>
      <c r="W509" s="185"/>
      <c r="X509" s="185"/>
      <c r="Y509" s="185"/>
      <c r="Z509" s="185"/>
      <c r="AA509" s="190"/>
      <c r="AT509" s="191" t="s">
        <v>172</v>
      </c>
      <c r="AU509" s="191" t="s">
        <v>86</v>
      </c>
      <c r="AV509" s="12" t="s">
        <v>86</v>
      </c>
      <c r="AW509" s="12" t="s">
        <v>31</v>
      </c>
      <c r="AX509" s="12" t="s">
        <v>74</v>
      </c>
      <c r="AY509" s="191" t="s">
        <v>164</v>
      </c>
    </row>
    <row r="510" spans="2:65" s="12" customFormat="1" ht="16.5" customHeight="1">
      <c r="B510" s="184"/>
      <c r="C510" s="185"/>
      <c r="D510" s="185"/>
      <c r="E510" s="186" t="s">
        <v>5</v>
      </c>
      <c r="F510" s="298" t="s">
        <v>863</v>
      </c>
      <c r="G510" s="299"/>
      <c r="H510" s="299"/>
      <c r="I510" s="299"/>
      <c r="J510" s="185"/>
      <c r="K510" s="187">
        <v>38.817999999999998</v>
      </c>
      <c r="L510" s="185"/>
      <c r="M510" s="185"/>
      <c r="N510" s="185"/>
      <c r="O510" s="185"/>
      <c r="P510" s="185"/>
      <c r="Q510" s="185"/>
      <c r="R510" s="188"/>
      <c r="T510" s="189"/>
      <c r="U510" s="185"/>
      <c r="V510" s="185"/>
      <c r="W510" s="185"/>
      <c r="X510" s="185"/>
      <c r="Y510" s="185"/>
      <c r="Z510" s="185"/>
      <c r="AA510" s="190"/>
      <c r="AT510" s="191" t="s">
        <v>172</v>
      </c>
      <c r="AU510" s="191" t="s">
        <v>86</v>
      </c>
      <c r="AV510" s="12" t="s">
        <v>86</v>
      </c>
      <c r="AW510" s="12" t="s">
        <v>31</v>
      </c>
      <c r="AX510" s="12" t="s">
        <v>74</v>
      </c>
      <c r="AY510" s="191" t="s">
        <v>164</v>
      </c>
    </row>
    <row r="511" spans="2:65" s="14" customFormat="1" ht="16.5" customHeight="1">
      <c r="B511" s="200"/>
      <c r="C511" s="201"/>
      <c r="D511" s="201"/>
      <c r="E511" s="202" t="s">
        <v>5</v>
      </c>
      <c r="F511" s="304" t="s">
        <v>191</v>
      </c>
      <c r="G511" s="305"/>
      <c r="H511" s="305"/>
      <c r="I511" s="305"/>
      <c r="J511" s="201"/>
      <c r="K511" s="203">
        <v>132.46</v>
      </c>
      <c r="L511" s="201"/>
      <c r="M511" s="201"/>
      <c r="N511" s="201"/>
      <c r="O511" s="201"/>
      <c r="P511" s="201"/>
      <c r="Q511" s="201"/>
      <c r="R511" s="204"/>
      <c r="T511" s="205"/>
      <c r="U511" s="201"/>
      <c r="V511" s="201"/>
      <c r="W511" s="201"/>
      <c r="X511" s="201"/>
      <c r="Y511" s="201"/>
      <c r="Z511" s="201"/>
      <c r="AA511" s="206"/>
      <c r="AT511" s="207" t="s">
        <v>172</v>
      </c>
      <c r="AU511" s="207" t="s">
        <v>86</v>
      </c>
      <c r="AV511" s="14" t="s">
        <v>169</v>
      </c>
      <c r="AW511" s="14" t="s">
        <v>31</v>
      </c>
      <c r="AX511" s="14" t="s">
        <v>81</v>
      </c>
      <c r="AY511" s="207" t="s">
        <v>164</v>
      </c>
    </row>
    <row r="512" spans="2:65" s="1" customFormat="1" ht="16.5" customHeight="1">
      <c r="B512" s="141"/>
      <c r="C512" s="170" t="s">
        <v>1094</v>
      </c>
      <c r="D512" s="170" t="s">
        <v>165</v>
      </c>
      <c r="E512" s="171" t="s">
        <v>1095</v>
      </c>
      <c r="F512" s="289" t="s">
        <v>1096</v>
      </c>
      <c r="G512" s="289"/>
      <c r="H512" s="289"/>
      <c r="I512" s="289"/>
      <c r="J512" s="172" t="s">
        <v>168</v>
      </c>
      <c r="K512" s="173">
        <v>89.83</v>
      </c>
      <c r="L512" s="290"/>
      <c r="M512" s="290"/>
      <c r="N512" s="291"/>
      <c r="O512" s="291"/>
      <c r="P512" s="291"/>
      <c r="Q512" s="291"/>
      <c r="R512" s="144"/>
      <c r="T512" s="174" t="s">
        <v>5</v>
      </c>
      <c r="U512" s="48" t="s">
        <v>41</v>
      </c>
      <c r="V512" s="40"/>
      <c r="W512" s="175">
        <f>V512*K512</f>
        <v>0</v>
      </c>
      <c r="X512" s="175">
        <v>5.0000000000000002E-5</v>
      </c>
      <c r="Y512" s="175">
        <f>X512*K512</f>
        <v>4.4914999999999998E-3</v>
      </c>
      <c r="Z512" s="175">
        <v>0</v>
      </c>
      <c r="AA512" s="176">
        <f>Z512*K512</f>
        <v>0</v>
      </c>
      <c r="AR512" s="23" t="s">
        <v>344</v>
      </c>
      <c r="AT512" s="23" t="s">
        <v>165</v>
      </c>
      <c r="AU512" s="23" t="s">
        <v>86</v>
      </c>
      <c r="AY512" s="23" t="s">
        <v>164</v>
      </c>
      <c r="BE512" s="118">
        <f>IF(U512="základná",N512,0)</f>
        <v>0</v>
      </c>
      <c r="BF512" s="118">
        <f>IF(U512="znížená",N512,0)</f>
        <v>0</v>
      </c>
      <c r="BG512" s="118">
        <f>IF(U512="zákl. prenesená",N512,0)</f>
        <v>0</v>
      </c>
      <c r="BH512" s="118">
        <f>IF(U512="zníž. prenesená",N512,0)</f>
        <v>0</v>
      </c>
      <c r="BI512" s="118">
        <f>IF(U512="nulová",N512,0)</f>
        <v>0</v>
      </c>
      <c r="BJ512" s="23" t="s">
        <v>86</v>
      </c>
      <c r="BK512" s="118">
        <f>ROUND(L512*K512,2)</f>
        <v>0</v>
      </c>
      <c r="BL512" s="23" t="s">
        <v>344</v>
      </c>
      <c r="BM512" s="23" t="s">
        <v>1097</v>
      </c>
    </row>
    <row r="513" spans="2:65" s="11" customFormat="1" ht="16.5" customHeight="1">
      <c r="B513" s="177"/>
      <c r="C513" s="178"/>
      <c r="D513" s="178"/>
      <c r="E513" s="179" t="s">
        <v>5</v>
      </c>
      <c r="F513" s="292" t="s">
        <v>503</v>
      </c>
      <c r="G513" s="293"/>
      <c r="H513" s="293"/>
      <c r="I513" s="293"/>
      <c r="J513" s="178"/>
      <c r="K513" s="179" t="s">
        <v>5</v>
      </c>
      <c r="L513" s="178"/>
      <c r="M513" s="178"/>
      <c r="N513" s="178"/>
      <c r="O513" s="178"/>
      <c r="P513" s="178"/>
      <c r="Q513" s="178"/>
      <c r="R513" s="180"/>
      <c r="T513" s="181"/>
      <c r="U513" s="178"/>
      <c r="V513" s="178"/>
      <c r="W513" s="178"/>
      <c r="X513" s="178"/>
      <c r="Y513" s="178"/>
      <c r="Z513" s="178"/>
      <c r="AA513" s="182"/>
      <c r="AT513" s="183" t="s">
        <v>172</v>
      </c>
      <c r="AU513" s="183" t="s">
        <v>86</v>
      </c>
      <c r="AV513" s="11" t="s">
        <v>81</v>
      </c>
      <c r="AW513" s="11" t="s">
        <v>31</v>
      </c>
      <c r="AX513" s="11" t="s">
        <v>74</v>
      </c>
      <c r="AY513" s="183" t="s">
        <v>164</v>
      </c>
    </row>
    <row r="514" spans="2:65" s="12" customFormat="1" ht="16.5" customHeight="1">
      <c r="B514" s="184"/>
      <c r="C514" s="185"/>
      <c r="D514" s="185"/>
      <c r="E514" s="186" t="s">
        <v>5</v>
      </c>
      <c r="F514" s="298" t="s">
        <v>977</v>
      </c>
      <c r="G514" s="299"/>
      <c r="H514" s="299"/>
      <c r="I514" s="299"/>
      <c r="J514" s="185"/>
      <c r="K514" s="187">
        <v>89.83</v>
      </c>
      <c r="L514" s="185"/>
      <c r="M514" s="185"/>
      <c r="N514" s="185"/>
      <c r="O514" s="185"/>
      <c r="P514" s="185"/>
      <c r="Q514" s="185"/>
      <c r="R514" s="188"/>
      <c r="T514" s="189"/>
      <c r="U514" s="185"/>
      <c r="V514" s="185"/>
      <c r="W514" s="185"/>
      <c r="X514" s="185"/>
      <c r="Y514" s="185"/>
      <c r="Z514" s="185"/>
      <c r="AA514" s="190"/>
      <c r="AT514" s="191" t="s">
        <v>172</v>
      </c>
      <c r="AU514" s="191" t="s">
        <v>86</v>
      </c>
      <c r="AV514" s="12" t="s">
        <v>86</v>
      </c>
      <c r="AW514" s="12" t="s">
        <v>31</v>
      </c>
      <c r="AX514" s="12" t="s">
        <v>74</v>
      </c>
      <c r="AY514" s="191" t="s">
        <v>164</v>
      </c>
    </row>
    <row r="515" spans="2:65" s="14" customFormat="1" ht="16.5" customHeight="1">
      <c r="B515" s="200"/>
      <c r="C515" s="201"/>
      <c r="D515" s="201"/>
      <c r="E515" s="202" t="s">
        <v>5</v>
      </c>
      <c r="F515" s="304" t="s">
        <v>191</v>
      </c>
      <c r="G515" s="305"/>
      <c r="H515" s="305"/>
      <c r="I515" s="305"/>
      <c r="J515" s="201"/>
      <c r="K515" s="203">
        <v>89.83</v>
      </c>
      <c r="L515" s="201"/>
      <c r="M515" s="201"/>
      <c r="N515" s="201"/>
      <c r="O515" s="201"/>
      <c r="P515" s="201"/>
      <c r="Q515" s="201"/>
      <c r="R515" s="204"/>
      <c r="T515" s="205"/>
      <c r="U515" s="201"/>
      <c r="V515" s="201"/>
      <c r="W515" s="201"/>
      <c r="X515" s="201"/>
      <c r="Y515" s="201"/>
      <c r="Z515" s="201"/>
      <c r="AA515" s="206"/>
      <c r="AT515" s="207" t="s">
        <v>172</v>
      </c>
      <c r="AU515" s="207" t="s">
        <v>86</v>
      </c>
      <c r="AV515" s="14" t="s">
        <v>169</v>
      </c>
      <c r="AW515" s="14" t="s">
        <v>31</v>
      </c>
      <c r="AX515" s="14" t="s">
        <v>81</v>
      </c>
      <c r="AY515" s="207" t="s">
        <v>164</v>
      </c>
    </row>
    <row r="516" spans="2:65" s="1" customFormat="1" ht="16.5" customHeight="1">
      <c r="B516" s="141"/>
      <c r="C516" s="214" t="s">
        <v>1098</v>
      </c>
      <c r="D516" s="214" t="s">
        <v>456</v>
      </c>
      <c r="E516" s="215" t="s">
        <v>1099</v>
      </c>
      <c r="F516" s="313" t="s">
        <v>1100</v>
      </c>
      <c r="G516" s="313"/>
      <c r="H516" s="313"/>
      <c r="I516" s="313"/>
      <c r="J516" s="216" t="s">
        <v>566</v>
      </c>
      <c r="K516" s="217">
        <v>103.30500000000001</v>
      </c>
      <c r="L516" s="314"/>
      <c r="M516" s="314"/>
      <c r="N516" s="315"/>
      <c r="O516" s="291"/>
      <c r="P516" s="291"/>
      <c r="Q516" s="291"/>
      <c r="R516" s="144"/>
      <c r="T516" s="174" t="s">
        <v>5</v>
      </c>
      <c r="U516" s="48" t="s">
        <v>41</v>
      </c>
      <c r="V516" s="40"/>
      <c r="W516" s="175">
        <f>V516*K516</f>
        <v>0</v>
      </c>
      <c r="X516" s="175">
        <v>8.0000000000000002E-3</v>
      </c>
      <c r="Y516" s="175">
        <f>X516*K516</f>
        <v>0.82644000000000006</v>
      </c>
      <c r="Z516" s="175">
        <v>0</v>
      </c>
      <c r="AA516" s="176">
        <f>Z516*K516</f>
        <v>0</v>
      </c>
      <c r="AR516" s="23" t="s">
        <v>459</v>
      </c>
      <c r="AT516" s="23" t="s">
        <v>456</v>
      </c>
      <c r="AU516" s="23" t="s">
        <v>86</v>
      </c>
      <c r="AY516" s="23" t="s">
        <v>164</v>
      </c>
      <c r="BE516" s="118">
        <f>IF(U516="základná",N516,0)</f>
        <v>0</v>
      </c>
      <c r="BF516" s="118">
        <f>IF(U516="znížená",N516,0)</f>
        <v>0</v>
      </c>
      <c r="BG516" s="118">
        <f>IF(U516="zákl. prenesená",N516,0)</f>
        <v>0</v>
      </c>
      <c r="BH516" s="118">
        <f>IF(U516="zníž. prenesená",N516,0)</f>
        <v>0</v>
      </c>
      <c r="BI516" s="118">
        <f>IF(U516="nulová",N516,0)</f>
        <v>0</v>
      </c>
      <c r="BJ516" s="23" t="s">
        <v>86</v>
      </c>
      <c r="BK516" s="118">
        <f>ROUND(L516*K516,2)</f>
        <v>0</v>
      </c>
      <c r="BL516" s="23" t="s">
        <v>344</v>
      </c>
      <c r="BM516" s="23" t="s">
        <v>1101</v>
      </c>
    </row>
    <row r="517" spans="2:65" s="10" customFormat="1" ht="29.85" customHeight="1">
      <c r="B517" s="159"/>
      <c r="C517" s="160"/>
      <c r="D517" s="169" t="s">
        <v>539</v>
      </c>
      <c r="E517" s="169"/>
      <c r="F517" s="169"/>
      <c r="G517" s="169"/>
      <c r="H517" s="169"/>
      <c r="I517" s="169"/>
      <c r="J517" s="169"/>
      <c r="K517" s="169"/>
      <c r="L517" s="169"/>
      <c r="M517" s="169"/>
      <c r="N517" s="316"/>
      <c r="O517" s="317"/>
      <c r="P517" s="317"/>
      <c r="Q517" s="317"/>
      <c r="R517" s="162"/>
      <c r="T517" s="163"/>
      <c r="U517" s="160"/>
      <c r="V517" s="160"/>
      <c r="W517" s="164">
        <f>SUM(W518:W532)</f>
        <v>0</v>
      </c>
      <c r="X517" s="160"/>
      <c r="Y517" s="164">
        <f>SUM(Y518:Y532)</f>
        <v>0.19745000000000001</v>
      </c>
      <c r="Z517" s="160"/>
      <c r="AA517" s="165">
        <f>SUM(AA518:AA532)</f>
        <v>0</v>
      </c>
      <c r="AR517" s="166" t="s">
        <v>86</v>
      </c>
      <c r="AT517" s="167" t="s">
        <v>73</v>
      </c>
      <c r="AU517" s="167" t="s">
        <v>81</v>
      </c>
      <c r="AY517" s="166" t="s">
        <v>164</v>
      </c>
      <c r="BK517" s="168">
        <f>SUM(BK518:BK532)</f>
        <v>0</v>
      </c>
    </row>
    <row r="518" spans="2:65" s="1" customFormat="1" ht="38.25" customHeight="1">
      <c r="B518" s="141"/>
      <c r="C518" s="170" t="s">
        <v>1102</v>
      </c>
      <c r="D518" s="170" t="s">
        <v>165</v>
      </c>
      <c r="E518" s="171" t="s">
        <v>1103</v>
      </c>
      <c r="F518" s="289" t="s">
        <v>1104</v>
      </c>
      <c r="G518" s="289"/>
      <c r="H518" s="289"/>
      <c r="I518" s="289"/>
      <c r="J518" s="172" t="s">
        <v>566</v>
      </c>
      <c r="K518" s="173">
        <v>2</v>
      </c>
      <c r="L518" s="290"/>
      <c r="M518" s="290"/>
      <c r="N518" s="291"/>
      <c r="O518" s="291"/>
      <c r="P518" s="291"/>
      <c r="Q518" s="291"/>
      <c r="R518" s="144"/>
      <c r="T518" s="174" t="s">
        <v>5</v>
      </c>
      <c r="U518" s="48" t="s">
        <v>41</v>
      </c>
      <c r="V518" s="40"/>
      <c r="W518" s="175">
        <f>V518*K518</f>
        <v>0</v>
      </c>
      <c r="X518" s="175">
        <v>0</v>
      </c>
      <c r="Y518" s="175">
        <f>X518*K518</f>
        <v>0</v>
      </c>
      <c r="Z518" s="175">
        <v>0</v>
      </c>
      <c r="AA518" s="176">
        <f>Z518*K518</f>
        <v>0</v>
      </c>
      <c r="AR518" s="23" t="s">
        <v>344</v>
      </c>
      <c r="AT518" s="23" t="s">
        <v>165</v>
      </c>
      <c r="AU518" s="23" t="s">
        <v>86</v>
      </c>
      <c r="AY518" s="23" t="s">
        <v>164</v>
      </c>
      <c r="BE518" s="118">
        <f>IF(U518="základná",N518,0)</f>
        <v>0</v>
      </c>
      <c r="BF518" s="118">
        <f>IF(U518="znížená",N518,0)</f>
        <v>0</v>
      </c>
      <c r="BG518" s="118">
        <f>IF(U518="zákl. prenesená",N518,0)</f>
        <v>0</v>
      </c>
      <c r="BH518" s="118">
        <f>IF(U518="zníž. prenesená",N518,0)</f>
        <v>0</v>
      </c>
      <c r="BI518" s="118">
        <f>IF(U518="nulová",N518,0)</f>
        <v>0</v>
      </c>
      <c r="BJ518" s="23" t="s">
        <v>86</v>
      </c>
      <c r="BK518" s="118">
        <f>ROUND(L518*K518,2)</f>
        <v>0</v>
      </c>
      <c r="BL518" s="23" t="s">
        <v>344</v>
      </c>
      <c r="BM518" s="23" t="s">
        <v>1105</v>
      </c>
    </row>
    <row r="519" spans="2:65" s="1" customFormat="1" ht="16.5" customHeight="1">
      <c r="B519" s="141"/>
      <c r="C519" s="170" t="s">
        <v>1106</v>
      </c>
      <c r="D519" s="170" t="s">
        <v>165</v>
      </c>
      <c r="E519" s="171" t="s">
        <v>1107</v>
      </c>
      <c r="F519" s="289" t="s">
        <v>1108</v>
      </c>
      <c r="G519" s="289"/>
      <c r="H519" s="289"/>
      <c r="I519" s="289"/>
      <c r="J519" s="172" t="s">
        <v>566</v>
      </c>
      <c r="K519" s="173">
        <v>2</v>
      </c>
      <c r="L519" s="290"/>
      <c r="M519" s="290"/>
      <c r="N519" s="291"/>
      <c r="O519" s="291"/>
      <c r="P519" s="291"/>
      <c r="Q519" s="291"/>
      <c r="R519" s="144"/>
      <c r="T519" s="174" t="s">
        <v>5</v>
      </c>
      <c r="U519" s="48" t="s">
        <v>41</v>
      </c>
      <c r="V519" s="40"/>
      <c r="W519" s="175">
        <f>V519*K519</f>
        <v>0</v>
      </c>
      <c r="X519" s="175">
        <v>1.1999999999999999E-3</v>
      </c>
      <c r="Y519" s="175">
        <f>X519*K519</f>
        <v>2.3999999999999998E-3</v>
      </c>
      <c r="Z519" s="175">
        <v>0</v>
      </c>
      <c r="AA519" s="176">
        <f>Z519*K519</f>
        <v>0</v>
      </c>
      <c r="AR519" s="23" t="s">
        <v>344</v>
      </c>
      <c r="AT519" s="23" t="s">
        <v>165</v>
      </c>
      <c r="AU519" s="23" t="s">
        <v>86</v>
      </c>
      <c r="AY519" s="23" t="s">
        <v>164</v>
      </c>
      <c r="BE519" s="118">
        <f>IF(U519="základná",N519,0)</f>
        <v>0</v>
      </c>
      <c r="BF519" s="118">
        <f>IF(U519="znížená",N519,0)</f>
        <v>0</v>
      </c>
      <c r="BG519" s="118">
        <f>IF(U519="zákl. prenesená",N519,0)</f>
        <v>0</v>
      </c>
      <c r="BH519" s="118">
        <f>IF(U519="zníž. prenesená",N519,0)</f>
        <v>0</v>
      </c>
      <c r="BI519" s="118">
        <f>IF(U519="nulová",N519,0)</f>
        <v>0</v>
      </c>
      <c r="BJ519" s="23" t="s">
        <v>86</v>
      </c>
      <c r="BK519" s="118">
        <f>ROUND(L519*K519,2)</f>
        <v>0</v>
      </c>
      <c r="BL519" s="23" t="s">
        <v>344</v>
      </c>
      <c r="BM519" s="23" t="s">
        <v>1109</v>
      </c>
    </row>
    <row r="520" spans="2:65" s="1" customFormat="1" ht="38.25" customHeight="1">
      <c r="B520" s="141"/>
      <c r="C520" s="214" t="s">
        <v>1110</v>
      </c>
      <c r="D520" s="214" t="s">
        <v>456</v>
      </c>
      <c r="E520" s="215" t="s">
        <v>1111</v>
      </c>
      <c r="F520" s="313" t="s">
        <v>1112</v>
      </c>
      <c r="G520" s="313"/>
      <c r="H520" s="313"/>
      <c r="I520" s="313"/>
      <c r="J520" s="216" t="s">
        <v>566</v>
      </c>
      <c r="K520" s="217">
        <v>2</v>
      </c>
      <c r="L520" s="314"/>
      <c r="M520" s="314"/>
      <c r="N520" s="315"/>
      <c r="O520" s="291"/>
      <c r="P520" s="291"/>
      <c r="Q520" s="291"/>
      <c r="R520" s="144"/>
      <c r="T520" s="174" t="s">
        <v>5</v>
      </c>
      <c r="U520" s="48" t="s">
        <v>41</v>
      </c>
      <c r="V520" s="40"/>
      <c r="W520" s="175">
        <f>V520*K520</f>
        <v>0</v>
      </c>
      <c r="X520" s="175">
        <v>0</v>
      </c>
      <c r="Y520" s="175">
        <f>X520*K520</f>
        <v>0</v>
      </c>
      <c r="Z520" s="175">
        <v>0</v>
      </c>
      <c r="AA520" s="176">
        <f>Z520*K520</f>
        <v>0</v>
      </c>
      <c r="AR520" s="23" t="s">
        <v>459</v>
      </c>
      <c r="AT520" s="23" t="s">
        <v>456</v>
      </c>
      <c r="AU520" s="23" t="s">
        <v>86</v>
      </c>
      <c r="AY520" s="23" t="s">
        <v>164</v>
      </c>
      <c r="BE520" s="118">
        <f>IF(U520="základná",N520,0)</f>
        <v>0</v>
      </c>
      <c r="BF520" s="118">
        <f>IF(U520="znížená",N520,0)</f>
        <v>0</v>
      </c>
      <c r="BG520" s="118">
        <f>IF(U520="zákl. prenesená",N520,0)</f>
        <v>0</v>
      </c>
      <c r="BH520" s="118">
        <f>IF(U520="zníž. prenesená",N520,0)</f>
        <v>0</v>
      </c>
      <c r="BI520" s="118">
        <f>IF(U520="nulová",N520,0)</f>
        <v>0</v>
      </c>
      <c r="BJ520" s="23" t="s">
        <v>86</v>
      </c>
      <c r="BK520" s="118">
        <f>ROUND(L520*K520,2)</f>
        <v>0</v>
      </c>
      <c r="BL520" s="23" t="s">
        <v>344</v>
      </c>
      <c r="BM520" s="23" t="s">
        <v>1113</v>
      </c>
    </row>
    <row r="521" spans="2:65" s="1" customFormat="1" ht="38.25" customHeight="1">
      <c r="B521" s="141"/>
      <c r="C521" s="170" t="s">
        <v>1114</v>
      </c>
      <c r="D521" s="170" t="s">
        <v>165</v>
      </c>
      <c r="E521" s="171" t="s">
        <v>1115</v>
      </c>
      <c r="F521" s="289" t="s">
        <v>1116</v>
      </c>
      <c r="G521" s="289"/>
      <c r="H521" s="289"/>
      <c r="I521" s="289"/>
      <c r="J521" s="172" t="s">
        <v>566</v>
      </c>
      <c r="K521" s="173">
        <v>4</v>
      </c>
      <c r="L521" s="290"/>
      <c r="M521" s="290"/>
      <c r="N521" s="291"/>
      <c r="O521" s="291"/>
      <c r="P521" s="291"/>
      <c r="Q521" s="291"/>
      <c r="R521" s="144"/>
      <c r="T521" s="174" t="s">
        <v>5</v>
      </c>
      <c r="U521" s="48" t="s">
        <v>41</v>
      </c>
      <c r="V521" s="40"/>
      <c r="W521" s="175">
        <f>V521*K521</f>
        <v>0</v>
      </c>
      <c r="X521" s="175">
        <v>0</v>
      </c>
      <c r="Y521" s="175">
        <f>X521*K521</f>
        <v>0</v>
      </c>
      <c r="Z521" s="175">
        <v>0</v>
      </c>
      <c r="AA521" s="176">
        <f>Z521*K521</f>
        <v>0</v>
      </c>
      <c r="AR521" s="23" t="s">
        <v>344</v>
      </c>
      <c r="AT521" s="23" t="s">
        <v>165</v>
      </c>
      <c r="AU521" s="23" t="s">
        <v>86</v>
      </c>
      <c r="AY521" s="23" t="s">
        <v>164</v>
      </c>
      <c r="BE521" s="118">
        <f>IF(U521="základná",N521,0)</f>
        <v>0</v>
      </c>
      <c r="BF521" s="118">
        <f>IF(U521="znížená",N521,0)</f>
        <v>0</v>
      </c>
      <c r="BG521" s="118">
        <f>IF(U521="zákl. prenesená",N521,0)</f>
        <v>0</v>
      </c>
      <c r="BH521" s="118">
        <f>IF(U521="zníž. prenesená",N521,0)</f>
        <v>0</v>
      </c>
      <c r="BI521" s="118">
        <f>IF(U521="nulová",N521,0)</f>
        <v>0</v>
      </c>
      <c r="BJ521" s="23" t="s">
        <v>86</v>
      </c>
      <c r="BK521" s="118">
        <f>ROUND(L521*K521,2)</f>
        <v>0</v>
      </c>
      <c r="BL521" s="23" t="s">
        <v>344</v>
      </c>
      <c r="BM521" s="23" t="s">
        <v>1117</v>
      </c>
    </row>
    <row r="522" spans="2:65" s="1" customFormat="1" ht="25.5" customHeight="1">
      <c r="B522" s="141"/>
      <c r="C522" s="170" t="s">
        <v>1118</v>
      </c>
      <c r="D522" s="170" t="s">
        <v>165</v>
      </c>
      <c r="E522" s="171" t="s">
        <v>1119</v>
      </c>
      <c r="F522" s="289" t="s">
        <v>1120</v>
      </c>
      <c r="G522" s="289"/>
      <c r="H522" s="289"/>
      <c r="I522" s="289"/>
      <c r="J522" s="172" t="s">
        <v>566</v>
      </c>
      <c r="K522" s="173">
        <v>4</v>
      </c>
      <c r="L522" s="290"/>
      <c r="M522" s="290"/>
      <c r="N522" s="291"/>
      <c r="O522" s="291"/>
      <c r="P522" s="291"/>
      <c r="Q522" s="291"/>
      <c r="R522" s="144"/>
      <c r="T522" s="174" t="s">
        <v>5</v>
      </c>
      <c r="U522" s="48" t="s">
        <v>41</v>
      </c>
      <c r="V522" s="40"/>
      <c r="W522" s="175">
        <f>V522*K522</f>
        <v>0</v>
      </c>
      <c r="X522" s="175">
        <v>6.9999999999999994E-5</v>
      </c>
      <c r="Y522" s="175">
        <f>X522*K522</f>
        <v>2.7999999999999998E-4</v>
      </c>
      <c r="Z522" s="175">
        <v>0</v>
      </c>
      <c r="AA522" s="176">
        <f>Z522*K522</f>
        <v>0</v>
      </c>
      <c r="AR522" s="23" t="s">
        <v>344</v>
      </c>
      <c r="AT522" s="23" t="s">
        <v>165</v>
      </c>
      <c r="AU522" s="23" t="s">
        <v>86</v>
      </c>
      <c r="AY522" s="23" t="s">
        <v>164</v>
      </c>
      <c r="BE522" s="118">
        <f>IF(U522="základná",N522,0)</f>
        <v>0</v>
      </c>
      <c r="BF522" s="118">
        <f>IF(U522="znížená",N522,0)</f>
        <v>0</v>
      </c>
      <c r="BG522" s="118">
        <f>IF(U522="zákl. prenesená",N522,0)</f>
        <v>0</v>
      </c>
      <c r="BH522" s="118">
        <f>IF(U522="zníž. prenesená",N522,0)</f>
        <v>0</v>
      </c>
      <c r="BI522" s="118">
        <f>IF(U522="nulová",N522,0)</f>
        <v>0</v>
      </c>
      <c r="BJ522" s="23" t="s">
        <v>86</v>
      </c>
      <c r="BK522" s="118">
        <f>ROUND(L522*K522,2)</f>
        <v>0</v>
      </c>
      <c r="BL522" s="23" t="s">
        <v>344</v>
      </c>
      <c r="BM522" s="23" t="s">
        <v>1121</v>
      </c>
    </row>
    <row r="523" spans="2:65" s="11" customFormat="1" ht="16.5" customHeight="1">
      <c r="B523" s="177"/>
      <c r="C523" s="178"/>
      <c r="D523" s="178"/>
      <c r="E523" s="179" t="s">
        <v>5</v>
      </c>
      <c r="F523" s="292" t="s">
        <v>1122</v>
      </c>
      <c r="G523" s="293"/>
      <c r="H523" s="293"/>
      <c r="I523" s="293"/>
      <c r="J523" s="178"/>
      <c r="K523" s="179" t="s">
        <v>5</v>
      </c>
      <c r="L523" s="178"/>
      <c r="M523" s="178"/>
      <c r="N523" s="178"/>
      <c r="O523" s="178"/>
      <c r="P523" s="178"/>
      <c r="Q523" s="178"/>
      <c r="R523" s="180"/>
      <c r="T523" s="181"/>
      <c r="U523" s="178"/>
      <c r="V523" s="178"/>
      <c r="W523" s="178"/>
      <c r="X523" s="178"/>
      <c r="Y523" s="178"/>
      <c r="Z523" s="178"/>
      <c r="AA523" s="182"/>
      <c r="AT523" s="183" t="s">
        <v>172</v>
      </c>
      <c r="AU523" s="183" t="s">
        <v>86</v>
      </c>
      <c r="AV523" s="11" t="s">
        <v>81</v>
      </c>
      <c r="AW523" s="11" t="s">
        <v>31</v>
      </c>
      <c r="AX523" s="11" t="s">
        <v>74</v>
      </c>
      <c r="AY523" s="183" t="s">
        <v>164</v>
      </c>
    </row>
    <row r="524" spans="2:65" s="12" customFormat="1" ht="16.5" customHeight="1">
      <c r="B524" s="184"/>
      <c r="C524" s="185"/>
      <c r="D524" s="185"/>
      <c r="E524" s="186" t="s">
        <v>5</v>
      </c>
      <c r="F524" s="298" t="s">
        <v>169</v>
      </c>
      <c r="G524" s="299"/>
      <c r="H524" s="299"/>
      <c r="I524" s="299"/>
      <c r="J524" s="185"/>
      <c r="K524" s="187">
        <v>4</v>
      </c>
      <c r="L524" s="185"/>
      <c r="M524" s="185"/>
      <c r="N524" s="185"/>
      <c r="O524" s="185"/>
      <c r="P524" s="185"/>
      <c r="Q524" s="185"/>
      <c r="R524" s="188"/>
      <c r="T524" s="189"/>
      <c r="U524" s="185"/>
      <c r="V524" s="185"/>
      <c r="W524" s="185"/>
      <c r="X524" s="185"/>
      <c r="Y524" s="185"/>
      <c r="Z524" s="185"/>
      <c r="AA524" s="190"/>
      <c r="AT524" s="191" t="s">
        <v>172</v>
      </c>
      <c r="AU524" s="191" t="s">
        <v>86</v>
      </c>
      <c r="AV524" s="12" t="s">
        <v>86</v>
      </c>
      <c r="AW524" s="12" t="s">
        <v>31</v>
      </c>
      <c r="AX524" s="12" t="s">
        <v>74</v>
      </c>
      <c r="AY524" s="191" t="s">
        <v>164</v>
      </c>
    </row>
    <row r="525" spans="2:65" s="14" customFormat="1" ht="16.5" customHeight="1">
      <c r="B525" s="200"/>
      <c r="C525" s="201"/>
      <c r="D525" s="201"/>
      <c r="E525" s="202" t="s">
        <v>5</v>
      </c>
      <c r="F525" s="304" t="s">
        <v>191</v>
      </c>
      <c r="G525" s="305"/>
      <c r="H525" s="305"/>
      <c r="I525" s="305"/>
      <c r="J525" s="201"/>
      <c r="K525" s="203">
        <v>4</v>
      </c>
      <c r="L525" s="201"/>
      <c r="M525" s="201"/>
      <c r="N525" s="201"/>
      <c r="O525" s="201"/>
      <c r="P525" s="201"/>
      <c r="Q525" s="201"/>
      <c r="R525" s="204"/>
      <c r="T525" s="205"/>
      <c r="U525" s="201"/>
      <c r="V525" s="201"/>
      <c r="W525" s="201"/>
      <c r="X525" s="201"/>
      <c r="Y525" s="201"/>
      <c r="Z525" s="201"/>
      <c r="AA525" s="206"/>
      <c r="AT525" s="207" t="s">
        <v>172</v>
      </c>
      <c r="AU525" s="207" t="s">
        <v>86</v>
      </c>
      <c r="AV525" s="14" t="s">
        <v>169</v>
      </c>
      <c r="AW525" s="14" t="s">
        <v>31</v>
      </c>
      <c r="AX525" s="14" t="s">
        <v>81</v>
      </c>
      <c r="AY525" s="207" t="s">
        <v>164</v>
      </c>
    </row>
    <row r="526" spans="2:65" s="1" customFormat="1" ht="25.5" customHeight="1">
      <c r="B526" s="141"/>
      <c r="C526" s="214" t="s">
        <v>941</v>
      </c>
      <c r="D526" s="214" t="s">
        <v>456</v>
      </c>
      <c r="E526" s="215" t="s">
        <v>1123</v>
      </c>
      <c r="F526" s="313" t="s">
        <v>1124</v>
      </c>
      <c r="G526" s="313"/>
      <c r="H526" s="313"/>
      <c r="I526" s="313"/>
      <c r="J526" s="216" t="s">
        <v>566</v>
      </c>
      <c r="K526" s="217">
        <v>4</v>
      </c>
      <c r="L526" s="314"/>
      <c r="M526" s="314"/>
      <c r="N526" s="315"/>
      <c r="O526" s="291"/>
      <c r="P526" s="291"/>
      <c r="Q526" s="291"/>
      <c r="R526" s="144"/>
      <c r="T526" s="174" t="s">
        <v>5</v>
      </c>
      <c r="U526" s="48" t="s">
        <v>41</v>
      </c>
      <c r="V526" s="40"/>
      <c r="W526" s="175">
        <f>V526*K526</f>
        <v>0</v>
      </c>
      <c r="X526" s="175">
        <v>3.9070000000000001E-2</v>
      </c>
      <c r="Y526" s="175">
        <f>X526*K526</f>
        <v>0.15628</v>
      </c>
      <c r="Z526" s="175">
        <v>0</v>
      </c>
      <c r="AA526" s="176">
        <f>Z526*K526</f>
        <v>0</v>
      </c>
      <c r="AR526" s="23" t="s">
        <v>459</v>
      </c>
      <c r="AT526" s="23" t="s">
        <v>456</v>
      </c>
      <c r="AU526" s="23" t="s">
        <v>86</v>
      </c>
      <c r="AY526" s="23" t="s">
        <v>164</v>
      </c>
      <c r="BE526" s="118">
        <f>IF(U526="základná",N526,0)</f>
        <v>0</v>
      </c>
      <c r="BF526" s="118">
        <f>IF(U526="znížená",N526,0)</f>
        <v>0</v>
      </c>
      <c r="BG526" s="118">
        <f>IF(U526="zákl. prenesená",N526,0)</f>
        <v>0</v>
      </c>
      <c r="BH526" s="118">
        <f>IF(U526="zníž. prenesená",N526,0)</f>
        <v>0</v>
      </c>
      <c r="BI526" s="118">
        <f>IF(U526="nulová",N526,0)</f>
        <v>0</v>
      </c>
      <c r="BJ526" s="23" t="s">
        <v>86</v>
      </c>
      <c r="BK526" s="118">
        <f>ROUND(L526*K526,2)</f>
        <v>0</v>
      </c>
      <c r="BL526" s="23" t="s">
        <v>344</v>
      </c>
      <c r="BM526" s="23" t="s">
        <v>1125</v>
      </c>
    </row>
    <row r="527" spans="2:65" s="1" customFormat="1" ht="16.5" customHeight="1">
      <c r="B527" s="141"/>
      <c r="C527" s="214" t="s">
        <v>1126</v>
      </c>
      <c r="D527" s="214" t="s">
        <v>456</v>
      </c>
      <c r="E527" s="215" t="s">
        <v>1127</v>
      </c>
      <c r="F527" s="313" t="s">
        <v>1128</v>
      </c>
      <c r="G527" s="313"/>
      <c r="H527" s="313"/>
      <c r="I527" s="313"/>
      <c r="J527" s="216" t="s">
        <v>566</v>
      </c>
      <c r="K527" s="217">
        <v>4</v>
      </c>
      <c r="L527" s="314"/>
      <c r="M527" s="314"/>
      <c r="N527" s="315"/>
      <c r="O527" s="291"/>
      <c r="P527" s="291"/>
      <c r="Q527" s="291"/>
      <c r="R527" s="144"/>
      <c r="T527" s="174" t="s">
        <v>5</v>
      </c>
      <c r="U527" s="48" t="s">
        <v>41</v>
      </c>
      <c r="V527" s="40"/>
      <c r="W527" s="175">
        <f>V527*K527</f>
        <v>0</v>
      </c>
      <c r="X527" s="175">
        <v>5.7600000000000004E-3</v>
      </c>
      <c r="Y527" s="175">
        <f>X527*K527</f>
        <v>2.3040000000000001E-2</v>
      </c>
      <c r="Z527" s="175">
        <v>0</v>
      </c>
      <c r="AA527" s="176">
        <f>Z527*K527</f>
        <v>0</v>
      </c>
      <c r="AR527" s="23" t="s">
        <v>459</v>
      </c>
      <c r="AT527" s="23" t="s">
        <v>456</v>
      </c>
      <c r="AU527" s="23" t="s">
        <v>86</v>
      </c>
      <c r="AY527" s="23" t="s">
        <v>164</v>
      </c>
      <c r="BE527" s="118">
        <f>IF(U527="základná",N527,0)</f>
        <v>0</v>
      </c>
      <c r="BF527" s="118">
        <f>IF(U527="znížená",N527,0)</f>
        <v>0</v>
      </c>
      <c r="BG527" s="118">
        <f>IF(U527="zákl. prenesená",N527,0)</f>
        <v>0</v>
      </c>
      <c r="BH527" s="118">
        <f>IF(U527="zníž. prenesená",N527,0)</f>
        <v>0</v>
      </c>
      <c r="BI527" s="118">
        <f>IF(U527="nulová",N527,0)</f>
        <v>0</v>
      </c>
      <c r="BJ527" s="23" t="s">
        <v>86</v>
      </c>
      <c r="BK527" s="118">
        <f>ROUND(L527*K527,2)</f>
        <v>0</v>
      </c>
      <c r="BL527" s="23" t="s">
        <v>344</v>
      </c>
      <c r="BM527" s="23" t="s">
        <v>1129</v>
      </c>
    </row>
    <row r="528" spans="2:65" s="1" customFormat="1" ht="25.5" customHeight="1">
      <c r="B528" s="141"/>
      <c r="C528" s="170" t="s">
        <v>1130</v>
      </c>
      <c r="D528" s="170" t="s">
        <v>165</v>
      </c>
      <c r="E528" s="171" t="s">
        <v>1131</v>
      </c>
      <c r="F528" s="289" t="s">
        <v>1132</v>
      </c>
      <c r="G528" s="289"/>
      <c r="H528" s="289"/>
      <c r="I528" s="289"/>
      <c r="J528" s="172" t="s">
        <v>566</v>
      </c>
      <c r="K528" s="173">
        <v>1</v>
      </c>
      <c r="L528" s="290"/>
      <c r="M528" s="290"/>
      <c r="N528" s="291"/>
      <c r="O528" s="291"/>
      <c r="P528" s="291"/>
      <c r="Q528" s="291"/>
      <c r="R528" s="144"/>
      <c r="T528" s="174" t="s">
        <v>5</v>
      </c>
      <c r="U528" s="48" t="s">
        <v>41</v>
      </c>
      <c r="V528" s="40"/>
      <c r="W528" s="175">
        <f>V528*K528</f>
        <v>0</v>
      </c>
      <c r="X528" s="175">
        <v>4.4999999999999999E-4</v>
      </c>
      <c r="Y528" s="175">
        <f>X528*K528</f>
        <v>4.4999999999999999E-4</v>
      </c>
      <c r="Z528" s="175">
        <v>0</v>
      </c>
      <c r="AA528" s="176">
        <f>Z528*K528</f>
        <v>0</v>
      </c>
      <c r="AR528" s="23" t="s">
        <v>344</v>
      </c>
      <c r="AT528" s="23" t="s">
        <v>165</v>
      </c>
      <c r="AU528" s="23" t="s">
        <v>86</v>
      </c>
      <c r="AY528" s="23" t="s">
        <v>164</v>
      </c>
      <c r="BE528" s="118">
        <f>IF(U528="základná",N528,0)</f>
        <v>0</v>
      </c>
      <c r="BF528" s="118">
        <f>IF(U528="znížená",N528,0)</f>
        <v>0</v>
      </c>
      <c r="BG528" s="118">
        <f>IF(U528="zákl. prenesená",N528,0)</f>
        <v>0</v>
      </c>
      <c r="BH528" s="118">
        <f>IF(U528="zníž. prenesená",N528,0)</f>
        <v>0</v>
      </c>
      <c r="BI528" s="118">
        <f>IF(U528="nulová",N528,0)</f>
        <v>0</v>
      </c>
      <c r="BJ528" s="23" t="s">
        <v>86</v>
      </c>
      <c r="BK528" s="118">
        <f>ROUND(L528*K528,2)</f>
        <v>0</v>
      </c>
      <c r="BL528" s="23" t="s">
        <v>344</v>
      </c>
      <c r="BM528" s="23" t="s">
        <v>1133</v>
      </c>
    </row>
    <row r="529" spans="2:65" s="11" customFormat="1" ht="16.5" customHeight="1">
      <c r="B529" s="177"/>
      <c r="C529" s="178"/>
      <c r="D529" s="178"/>
      <c r="E529" s="179" t="s">
        <v>5</v>
      </c>
      <c r="F529" s="292" t="s">
        <v>1134</v>
      </c>
      <c r="G529" s="293"/>
      <c r="H529" s="293"/>
      <c r="I529" s="293"/>
      <c r="J529" s="178"/>
      <c r="K529" s="179" t="s">
        <v>5</v>
      </c>
      <c r="L529" s="178"/>
      <c r="M529" s="178"/>
      <c r="N529" s="178"/>
      <c r="O529" s="178"/>
      <c r="P529" s="178"/>
      <c r="Q529" s="178"/>
      <c r="R529" s="180"/>
      <c r="T529" s="181"/>
      <c r="U529" s="178"/>
      <c r="V529" s="178"/>
      <c r="W529" s="178"/>
      <c r="X529" s="178"/>
      <c r="Y529" s="178"/>
      <c r="Z529" s="178"/>
      <c r="AA529" s="182"/>
      <c r="AT529" s="183" t="s">
        <v>172</v>
      </c>
      <c r="AU529" s="183" t="s">
        <v>86</v>
      </c>
      <c r="AV529" s="11" t="s">
        <v>81</v>
      </c>
      <c r="AW529" s="11" t="s">
        <v>31</v>
      </c>
      <c r="AX529" s="11" t="s">
        <v>74</v>
      </c>
      <c r="AY529" s="183" t="s">
        <v>164</v>
      </c>
    </row>
    <row r="530" spans="2:65" s="12" customFormat="1" ht="16.5" customHeight="1">
      <c r="B530" s="184"/>
      <c r="C530" s="185"/>
      <c r="D530" s="185"/>
      <c r="E530" s="186" t="s">
        <v>5</v>
      </c>
      <c r="F530" s="298" t="s">
        <v>81</v>
      </c>
      <c r="G530" s="299"/>
      <c r="H530" s="299"/>
      <c r="I530" s="299"/>
      <c r="J530" s="185"/>
      <c r="K530" s="187">
        <v>1</v>
      </c>
      <c r="L530" s="185"/>
      <c r="M530" s="185"/>
      <c r="N530" s="185"/>
      <c r="O530" s="185"/>
      <c r="P530" s="185"/>
      <c r="Q530" s="185"/>
      <c r="R530" s="188"/>
      <c r="T530" s="189"/>
      <c r="U530" s="185"/>
      <c r="V530" s="185"/>
      <c r="W530" s="185"/>
      <c r="X530" s="185"/>
      <c r="Y530" s="185"/>
      <c r="Z530" s="185"/>
      <c r="AA530" s="190"/>
      <c r="AT530" s="191" t="s">
        <v>172</v>
      </c>
      <c r="AU530" s="191" t="s">
        <v>86</v>
      </c>
      <c r="AV530" s="12" t="s">
        <v>86</v>
      </c>
      <c r="AW530" s="12" t="s">
        <v>31</v>
      </c>
      <c r="AX530" s="12" t="s">
        <v>74</v>
      </c>
      <c r="AY530" s="191" t="s">
        <v>164</v>
      </c>
    </row>
    <row r="531" spans="2:65" s="14" customFormat="1" ht="16.5" customHeight="1">
      <c r="B531" s="200"/>
      <c r="C531" s="201"/>
      <c r="D531" s="201"/>
      <c r="E531" s="202" t="s">
        <v>5</v>
      </c>
      <c r="F531" s="304" t="s">
        <v>191</v>
      </c>
      <c r="G531" s="305"/>
      <c r="H531" s="305"/>
      <c r="I531" s="305"/>
      <c r="J531" s="201"/>
      <c r="K531" s="203">
        <v>1</v>
      </c>
      <c r="L531" s="201"/>
      <c r="M531" s="201"/>
      <c r="N531" s="201"/>
      <c r="O531" s="201"/>
      <c r="P531" s="201"/>
      <c r="Q531" s="201"/>
      <c r="R531" s="204"/>
      <c r="T531" s="205"/>
      <c r="U531" s="201"/>
      <c r="V531" s="201"/>
      <c r="W531" s="201"/>
      <c r="X531" s="201"/>
      <c r="Y531" s="201"/>
      <c r="Z531" s="201"/>
      <c r="AA531" s="206"/>
      <c r="AT531" s="207" t="s">
        <v>172</v>
      </c>
      <c r="AU531" s="207" t="s">
        <v>86</v>
      </c>
      <c r="AV531" s="14" t="s">
        <v>169</v>
      </c>
      <c r="AW531" s="14" t="s">
        <v>31</v>
      </c>
      <c r="AX531" s="14" t="s">
        <v>81</v>
      </c>
      <c r="AY531" s="207" t="s">
        <v>164</v>
      </c>
    </row>
    <row r="532" spans="2:65" s="1" customFormat="1" ht="38.25" customHeight="1">
      <c r="B532" s="141"/>
      <c r="C532" s="214" t="s">
        <v>1135</v>
      </c>
      <c r="D532" s="214" t="s">
        <v>456</v>
      </c>
      <c r="E532" s="215" t="s">
        <v>1136</v>
      </c>
      <c r="F532" s="313" t="s">
        <v>1137</v>
      </c>
      <c r="G532" s="313"/>
      <c r="H532" s="313"/>
      <c r="I532" s="313"/>
      <c r="J532" s="216" t="s">
        <v>566</v>
      </c>
      <c r="K532" s="217">
        <v>1</v>
      </c>
      <c r="L532" s="314"/>
      <c r="M532" s="314"/>
      <c r="N532" s="315"/>
      <c r="O532" s="291"/>
      <c r="P532" s="291"/>
      <c r="Q532" s="291"/>
      <c r="R532" s="144"/>
      <c r="T532" s="174" t="s">
        <v>5</v>
      </c>
      <c r="U532" s="48" t="s">
        <v>41</v>
      </c>
      <c r="V532" s="40"/>
      <c r="W532" s="175">
        <f>V532*K532</f>
        <v>0</v>
      </c>
      <c r="X532" s="175">
        <v>1.4999999999999999E-2</v>
      </c>
      <c r="Y532" s="175">
        <f>X532*K532</f>
        <v>1.4999999999999999E-2</v>
      </c>
      <c r="Z532" s="175">
        <v>0</v>
      </c>
      <c r="AA532" s="176">
        <f>Z532*K532</f>
        <v>0</v>
      </c>
      <c r="AR532" s="23" t="s">
        <v>459</v>
      </c>
      <c r="AT532" s="23" t="s">
        <v>456</v>
      </c>
      <c r="AU532" s="23" t="s">
        <v>86</v>
      </c>
      <c r="AY532" s="23" t="s">
        <v>164</v>
      </c>
      <c r="BE532" s="118">
        <f>IF(U532="základná",N532,0)</f>
        <v>0</v>
      </c>
      <c r="BF532" s="118">
        <f>IF(U532="znížená",N532,0)</f>
        <v>0</v>
      </c>
      <c r="BG532" s="118">
        <f>IF(U532="zákl. prenesená",N532,0)</f>
        <v>0</v>
      </c>
      <c r="BH532" s="118">
        <f>IF(U532="zníž. prenesená",N532,0)</f>
        <v>0</v>
      </c>
      <c r="BI532" s="118">
        <f>IF(U532="nulová",N532,0)</f>
        <v>0</v>
      </c>
      <c r="BJ532" s="23" t="s">
        <v>86</v>
      </c>
      <c r="BK532" s="118">
        <f>ROUND(L532*K532,2)</f>
        <v>0</v>
      </c>
      <c r="BL532" s="23" t="s">
        <v>344</v>
      </c>
      <c r="BM532" s="23" t="s">
        <v>1138</v>
      </c>
    </row>
    <row r="533" spans="2:65" s="10" customFormat="1" ht="29.85" customHeight="1">
      <c r="B533" s="159"/>
      <c r="C533" s="160"/>
      <c r="D533" s="169" t="s">
        <v>540</v>
      </c>
      <c r="E533" s="169"/>
      <c r="F533" s="169"/>
      <c r="G533" s="169"/>
      <c r="H533" s="169"/>
      <c r="I533" s="169"/>
      <c r="J533" s="169"/>
      <c r="K533" s="169"/>
      <c r="L533" s="169"/>
      <c r="M533" s="169"/>
      <c r="N533" s="316"/>
      <c r="O533" s="317"/>
      <c r="P533" s="317"/>
      <c r="Q533" s="317"/>
      <c r="R533" s="162"/>
      <c r="T533" s="163"/>
      <c r="U533" s="160"/>
      <c r="V533" s="160"/>
      <c r="W533" s="164">
        <f>SUM(W534:W562)</f>
        <v>0</v>
      </c>
      <c r="X533" s="160"/>
      <c r="Y533" s="164">
        <f>SUM(Y534:Y562)</f>
        <v>0.14153700000000002</v>
      </c>
      <c r="Z533" s="160"/>
      <c r="AA533" s="165">
        <f>SUM(AA534:AA562)</f>
        <v>0.15</v>
      </c>
      <c r="AR533" s="166" t="s">
        <v>86</v>
      </c>
      <c r="AT533" s="167" t="s">
        <v>73</v>
      </c>
      <c r="AU533" s="167" t="s">
        <v>81</v>
      </c>
      <c r="AY533" s="166" t="s">
        <v>164</v>
      </c>
      <c r="BK533" s="168">
        <f>SUM(BK534:BK562)</f>
        <v>0</v>
      </c>
    </row>
    <row r="534" spans="2:65" s="1" customFormat="1" ht="25.5" customHeight="1">
      <c r="B534" s="141"/>
      <c r="C534" s="170" t="s">
        <v>1139</v>
      </c>
      <c r="D534" s="170" t="s">
        <v>165</v>
      </c>
      <c r="E534" s="171" t="s">
        <v>1140</v>
      </c>
      <c r="F534" s="289" t="s">
        <v>1141</v>
      </c>
      <c r="G534" s="289"/>
      <c r="H534" s="289"/>
      <c r="I534" s="289"/>
      <c r="J534" s="172" t="s">
        <v>234</v>
      </c>
      <c r="K534" s="173">
        <v>12.5</v>
      </c>
      <c r="L534" s="290"/>
      <c r="M534" s="290"/>
      <c r="N534" s="291"/>
      <c r="O534" s="291"/>
      <c r="P534" s="291"/>
      <c r="Q534" s="291"/>
      <c r="R534" s="144"/>
      <c r="T534" s="174" t="s">
        <v>5</v>
      </c>
      <c r="U534" s="48" t="s">
        <v>41</v>
      </c>
      <c r="V534" s="40"/>
      <c r="W534" s="175">
        <f>V534*K534</f>
        <v>0</v>
      </c>
      <c r="X534" s="175">
        <v>1.72E-3</v>
      </c>
      <c r="Y534" s="175">
        <f>X534*K534</f>
        <v>2.1499999999999998E-2</v>
      </c>
      <c r="Z534" s="175">
        <v>0</v>
      </c>
      <c r="AA534" s="176">
        <f>Z534*K534</f>
        <v>0</v>
      </c>
      <c r="AR534" s="23" t="s">
        <v>344</v>
      </c>
      <c r="AT534" s="23" t="s">
        <v>165</v>
      </c>
      <c r="AU534" s="23" t="s">
        <v>86</v>
      </c>
      <c r="AY534" s="23" t="s">
        <v>164</v>
      </c>
      <c r="BE534" s="118">
        <f>IF(U534="základná",N534,0)</f>
        <v>0</v>
      </c>
      <c r="BF534" s="118">
        <f>IF(U534="znížená",N534,0)</f>
        <v>0</v>
      </c>
      <c r="BG534" s="118">
        <f>IF(U534="zákl. prenesená",N534,0)</f>
        <v>0</v>
      </c>
      <c r="BH534" s="118">
        <f>IF(U534="zníž. prenesená",N534,0)</f>
        <v>0</v>
      </c>
      <c r="BI534" s="118">
        <f>IF(U534="nulová",N534,0)</f>
        <v>0</v>
      </c>
      <c r="BJ534" s="23" t="s">
        <v>86</v>
      </c>
      <c r="BK534" s="118">
        <f>ROUND(L534*K534,2)</f>
        <v>0</v>
      </c>
      <c r="BL534" s="23" t="s">
        <v>344</v>
      </c>
      <c r="BM534" s="23" t="s">
        <v>1142</v>
      </c>
    </row>
    <row r="535" spans="2:65" s="11" customFormat="1" ht="16.5" customHeight="1">
      <c r="B535" s="177"/>
      <c r="C535" s="178"/>
      <c r="D535" s="178"/>
      <c r="E535" s="179" t="s">
        <v>5</v>
      </c>
      <c r="F535" s="292" t="s">
        <v>1143</v>
      </c>
      <c r="G535" s="293"/>
      <c r="H535" s="293"/>
      <c r="I535" s="293"/>
      <c r="J535" s="178"/>
      <c r="K535" s="179" t="s">
        <v>5</v>
      </c>
      <c r="L535" s="178"/>
      <c r="M535" s="178"/>
      <c r="N535" s="178"/>
      <c r="O535" s="178"/>
      <c r="P535" s="178"/>
      <c r="Q535" s="178"/>
      <c r="R535" s="180"/>
      <c r="T535" s="181"/>
      <c r="U535" s="178"/>
      <c r="V535" s="178"/>
      <c r="W535" s="178"/>
      <c r="X535" s="178"/>
      <c r="Y535" s="178"/>
      <c r="Z535" s="178"/>
      <c r="AA535" s="182"/>
      <c r="AT535" s="183" t="s">
        <v>172</v>
      </c>
      <c r="AU535" s="183" t="s">
        <v>86</v>
      </c>
      <c r="AV535" s="11" t="s">
        <v>81</v>
      </c>
      <c r="AW535" s="11" t="s">
        <v>31</v>
      </c>
      <c r="AX535" s="11" t="s">
        <v>74</v>
      </c>
      <c r="AY535" s="183" t="s">
        <v>164</v>
      </c>
    </row>
    <row r="536" spans="2:65" s="12" customFormat="1" ht="16.5" customHeight="1">
      <c r="B536" s="184"/>
      <c r="C536" s="185"/>
      <c r="D536" s="185"/>
      <c r="E536" s="186" t="s">
        <v>5</v>
      </c>
      <c r="F536" s="298" t="s">
        <v>1144</v>
      </c>
      <c r="G536" s="299"/>
      <c r="H536" s="299"/>
      <c r="I536" s="299"/>
      <c r="J536" s="185"/>
      <c r="K536" s="187">
        <v>12.5</v>
      </c>
      <c r="L536" s="185"/>
      <c r="M536" s="185"/>
      <c r="N536" s="185"/>
      <c r="O536" s="185"/>
      <c r="P536" s="185"/>
      <c r="Q536" s="185"/>
      <c r="R536" s="188"/>
      <c r="T536" s="189"/>
      <c r="U536" s="185"/>
      <c r="V536" s="185"/>
      <c r="W536" s="185"/>
      <c r="X536" s="185"/>
      <c r="Y536" s="185"/>
      <c r="Z536" s="185"/>
      <c r="AA536" s="190"/>
      <c r="AT536" s="191" t="s">
        <v>172</v>
      </c>
      <c r="AU536" s="191" t="s">
        <v>86</v>
      </c>
      <c r="AV536" s="12" t="s">
        <v>86</v>
      </c>
      <c r="AW536" s="12" t="s">
        <v>31</v>
      </c>
      <c r="AX536" s="12" t="s">
        <v>74</v>
      </c>
      <c r="AY536" s="191" t="s">
        <v>164</v>
      </c>
    </row>
    <row r="537" spans="2:65" s="14" customFormat="1" ht="16.5" customHeight="1">
      <c r="B537" s="200"/>
      <c r="C537" s="201"/>
      <c r="D537" s="201"/>
      <c r="E537" s="202" t="s">
        <v>5</v>
      </c>
      <c r="F537" s="304" t="s">
        <v>191</v>
      </c>
      <c r="G537" s="305"/>
      <c r="H537" s="305"/>
      <c r="I537" s="305"/>
      <c r="J537" s="201"/>
      <c r="K537" s="203">
        <v>12.5</v>
      </c>
      <c r="L537" s="201"/>
      <c r="M537" s="201"/>
      <c r="N537" s="201"/>
      <c r="O537" s="201"/>
      <c r="P537" s="201"/>
      <c r="Q537" s="201"/>
      <c r="R537" s="204"/>
      <c r="T537" s="205"/>
      <c r="U537" s="201"/>
      <c r="V537" s="201"/>
      <c r="W537" s="201"/>
      <c r="X537" s="201"/>
      <c r="Y537" s="201"/>
      <c r="Z537" s="201"/>
      <c r="AA537" s="206"/>
      <c r="AT537" s="207" t="s">
        <v>172</v>
      </c>
      <c r="AU537" s="207" t="s">
        <v>86</v>
      </c>
      <c r="AV537" s="14" t="s">
        <v>169</v>
      </c>
      <c r="AW537" s="14" t="s">
        <v>31</v>
      </c>
      <c r="AX537" s="14" t="s">
        <v>81</v>
      </c>
      <c r="AY537" s="207" t="s">
        <v>164</v>
      </c>
    </row>
    <row r="538" spans="2:65" s="1" customFormat="1" ht="38.25" customHeight="1">
      <c r="B538" s="141"/>
      <c r="C538" s="214" t="s">
        <v>1145</v>
      </c>
      <c r="D538" s="214" t="s">
        <v>456</v>
      </c>
      <c r="E538" s="215" t="s">
        <v>1146</v>
      </c>
      <c r="F538" s="313" t="s">
        <v>1147</v>
      </c>
      <c r="G538" s="313"/>
      <c r="H538" s="313"/>
      <c r="I538" s="313"/>
      <c r="J538" s="216" t="s">
        <v>234</v>
      </c>
      <c r="K538" s="217">
        <v>12.5</v>
      </c>
      <c r="L538" s="314"/>
      <c r="M538" s="314"/>
      <c r="N538" s="315"/>
      <c r="O538" s="291"/>
      <c r="P538" s="291"/>
      <c r="Q538" s="291"/>
      <c r="R538" s="144"/>
      <c r="T538" s="174" t="s">
        <v>5</v>
      </c>
      <c r="U538" s="48" t="s">
        <v>41</v>
      </c>
      <c r="V538" s="40"/>
      <c r="W538" s="175">
        <f>V538*K538</f>
        <v>0</v>
      </c>
      <c r="X538" s="175">
        <v>2E-3</v>
      </c>
      <c r="Y538" s="175">
        <f>X538*K538</f>
        <v>2.5000000000000001E-2</v>
      </c>
      <c r="Z538" s="175">
        <v>0</v>
      </c>
      <c r="AA538" s="176">
        <f>Z538*K538</f>
        <v>0</v>
      </c>
      <c r="AR538" s="23" t="s">
        <v>459</v>
      </c>
      <c r="AT538" s="23" t="s">
        <v>456</v>
      </c>
      <c r="AU538" s="23" t="s">
        <v>86</v>
      </c>
      <c r="AY538" s="23" t="s">
        <v>164</v>
      </c>
      <c r="BE538" s="118">
        <f>IF(U538="základná",N538,0)</f>
        <v>0</v>
      </c>
      <c r="BF538" s="118">
        <f>IF(U538="znížená",N538,0)</f>
        <v>0</v>
      </c>
      <c r="BG538" s="118">
        <f>IF(U538="zákl. prenesená",N538,0)</f>
        <v>0</v>
      </c>
      <c r="BH538" s="118">
        <f>IF(U538="zníž. prenesená",N538,0)</f>
        <v>0</v>
      </c>
      <c r="BI538" s="118">
        <f>IF(U538="nulová",N538,0)</f>
        <v>0</v>
      </c>
      <c r="BJ538" s="23" t="s">
        <v>86</v>
      </c>
      <c r="BK538" s="118">
        <f>ROUND(L538*K538,2)</f>
        <v>0</v>
      </c>
      <c r="BL538" s="23" t="s">
        <v>344</v>
      </c>
      <c r="BM538" s="23" t="s">
        <v>1148</v>
      </c>
    </row>
    <row r="539" spans="2:65" s="1" customFormat="1" ht="16.5" customHeight="1">
      <c r="B539" s="141"/>
      <c r="C539" s="170" t="s">
        <v>1149</v>
      </c>
      <c r="D539" s="170" t="s">
        <v>165</v>
      </c>
      <c r="E539" s="171" t="s">
        <v>1150</v>
      </c>
      <c r="F539" s="289" t="s">
        <v>1151</v>
      </c>
      <c r="G539" s="289"/>
      <c r="H539" s="289"/>
      <c r="I539" s="289"/>
      <c r="J539" s="172" t="s">
        <v>566</v>
      </c>
      <c r="K539" s="173">
        <v>1</v>
      </c>
      <c r="L539" s="290"/>
      <c r="M539" s="290"/>
      <c r="N539" s="291"/>
      <c r="O539" s="291"/>
      <c r="P539" s="291"/>
      <c r="Q539" s="291"/>
      <c r="R539" s="144"/>
      <c r="T539" s="174" t="s">
        <v>5</v>
      </c>
      <c r="U539" s="48" t="s">
        <v>41</v>
      </c>
      <c r="V539" s="40"/>
      <c r="W539" s="175">
        <f>V539*K539</f>
        <v>0</v>
      </c>
      <c r="X539" s="175">
        <v>5.0000000000000002E-5</v>
      </c>
      <c r="Y539" s="175">
        <f>X539*K539</f>
        <v>5.0000000000000002E-5</v>
      </c>
      <c r="Z539" s="175">
        <v>0</v>
      </c>
      <c r="AA539" s="176">
        <f>Z539*K539</f>
        <v>0</v>
      </c>
      <c r="AR539" s="23" t="s">
        <v>169</v>
      </c>
      <c r="AT539" s="23" t="s">
        <v>165</v>
      </c>
      <c r="AU539" s="23" t="s">
        <v>86</v>
      </c>
      <c r="AY539" s="23" t="s">
        <v>164</v>
      </c>
      <c r="BE539" s="118">
        <f>IF(U539="základná",N539,0)</f>
        <v>0</v>
      </c>
      <c r="BF539" s="118">
        <f>IF(U539="znížená",N539,0)</f>
        <v>0</v>
      </c>
      <c r="BG539" s="118">
        <f>IF(U539="zákl. prenesená",N539,0)</f>
        <v>0</v>
      </c>
      <c r="BH539" s="118">
        <f>IF(U539="zníž. prenesená",N539,0)</f>
        <v>0</v>
      </c>
      <c r="BI539" s="118">
        <f>IF(U539="nulová",N539,0)</f>
        <v>0</v>
      </c>
      <c r="BJ539" s="23" t="s">
        <v>86</v>
      </c>
      <c r="BK539" s="118">
        <f>ROUND(L539*K539,2)</f>
        <v>0</v>
      </c>
      <c r="BL539" s="23" t="s">
        <v>169</v>
      </c>
      <c r="BM539" s="23" t="s">
        <v>1152</v>
      </c>
    </row>
    <row r="540" spans="2:65" s="1" customFormat="1" ht="25.5" customHeight="1">
      <c r="B540" s="141"/>
      <c r="C540" s="214" t="s">
        <v>1153</v>
      </c>
      <c r="D540" s="214" t="s">
        <v>456</v>
      </c>
      <c r="E540" s="215" t="s">
        <v>1154</v>
      </c>
      <c r="F540" s="313" t="s">
        <v>1155</v>
      </c>
      <c r="G540" s="313"/>
      <c r="H540" s="313"/>
      <c r="I540" s="313"/>
      <c r="J540" s="216" t="s">
        <v>566</v>
      </c>
      <c r="K540" s="217">
        <v>1</v>
      </c>
      <c r="L540" s="314"/>
      <c r="M540" s="314"/>
      <c r="N540" s="315"/>
      <c r="O540" s="291"/>
      <c r="P540" s="291"/>
      <c r="Q540" s="291"/>
      <c r="R540" s="144"/>
      <c r="T540" s="174" t="s">
        <v>5</v>
      </c>
      <c r="U540" s="48" t="s">
        <v>41</v>
      </c>
      <c r="V540" s="40"/>
      <c r="W540" s="175">
        <f>V540*K540</f>
        <v>0</v>
      </c>
      <c r="X540" s="175">
        <v>8.0000000000000002E-3</v>
      </c>
      <c r="Y540" s="175">
        <f>X540*K540</f>
        <v>8.0000000000000002E-3</v>
      </c>
      <c r="Z540" s="175">
        <v>0</v>
      </c>
      <c r="AA540" s="176">
        <f>Z540*K540</f>
        <v>0</v>
      </c>
      <c r="AR540" s="23" t="s">
        <v>231</v>
      </c>
      <c r="AT540" s="23" t="s">
        <v>456</v>
      </c>
      <c r="AU540" s="23" t="s">
        <v>86</v>
      </c>
      <c r="AY540" s="23" t="s">
        <v>164</v>
      </c>
      <c r="BE540" s="118">
        <f>IF(U540="základná",N540,0)</f>
        <v>0</v>
      </c>
      <c r="BF540" s="118">
        <f>IF(U540="znížená",N540,0)</f>
        <v>0</v>
      </c>
      <c r="BG540" s="118">
        <f>IF(U540="zákl. prenesená",N540,0)</f>
        <v>0</v>
      </c>
      <c r="BH540" s="118">
        <f>IF(U540="zníž. prenesená",N540,0)</f>
        <v>0</v>
      </c>
      <c r="BI540" s="118">
        <f>IF(U540="nulová",N540,0)</f>
        <v>0</v>
      </c>
      <c r="BJ540" s="23" t="s">
        <v>86</v>
      </c>
      <c r="BK540" s="118">
        <f>ROUND(L540*K540,2)</f>
        <v>0</v>
      </c>
      <c r="BL540" s="23" t="s">
        <v>169</v>
      </c>
      <c r="BM540" s="23" t="s">
        <v>1156</v>
      </c>
    </row>
    <row r="541" spans="2:65" s="1" customFormat="1" ht="16.5" customHeight="1">
      <c r="B541" s="141"/>
      <c r="C541" s="214" t="s">
        <v>1157</v>
      </c>
      <c r="D541" s="214" t="s">
        <v>456</v>
      </c>
      <c r="E541" s="215" t="s">
        <v>1158</v>
      </c>
      <c r="F541" s="313" t="s">
        <v>1159</v>
      </c>
      <c r="G541" s="313"/>
      <c r="H541" s="313"/>
      <c r="I541" s="313"/>
      <c r="J541" s="216" t="s">
        <v>566</v>
      </c>
      <c r="K541" s="217">
        <v>1</v>
      </c>
      <c r="L541" s="314"/>
      <c r="M541" s="314"/>
      <c r="N541" s="315"/>
      <c r="O541" s="291"/>
      <c r="P541" s="291"/>
      <c r="Q541" s="291"/>
      <c r="R541" s="144"/>
      <c r="T541" s="174" t="s">
        <v>5</v>
      </c>
      <c r="U541" s="48" t="s">
        <v>41</v>
      </c>
      <c r="V541" s="40"/>
      <c r="W541" s="175">
        <f>V541*K541</f>
        <v>0</v>
      </c>
      <c r="X541" s="175">
        <v>5.7600000000000004E-3</v>
      </c>
      <c r="Y541" s="175">
        <f>X541*K541</f>
        <v>5.7600000000000004E-3</v>
      </c>
      <c r="Z541" s="175">
        <v>0</v>
      </c>
      <c r="AA541" s="176">
        <f>Z541*K541</f>
        <v>0</v>
      </c>
      <c r="AR541" s="23" t="s">
        <v>459</v>
      </c>
      <c r="AT541" s="23" t="s">
        <v>456</v>
      </c>
      <c r="AU541" s="23" t="s">
        <v>86</v>
      </c>
      <c r="AY541" s="23" t="s">
        <v>164</v>
      </c>
      <c r="BE541" s="118">
        <f>IF(U541="základná",N541,0)</f>
        <v>0</v>
      </c>
      <c r="BF541" s="118">
        <f>IF(U541="znížená",N541,0)</f>
        <v>0</v>
      </c>
      <c r="BG541" s="118">
        <f>IF(U541="zákl. prenesená",N541,0)</f>
        <v>0</v>
      </c>
      <c r="BH541" s="118">
        <f>IF(U541="zníž. prenesená",N541,0)</f>
        <v>0</v>
      </c>
      <c r="BI541" s="118">
        <f>IF(U541="nulová",N541,0)</f>
        <v>0</v>
      </c>
      <c r="BJ541" s="23" t="s">
        <v>86</v>
      </c>
      <c r="BK541" s="118">
        <f>ROUND(L541*K541,2)</f>
        <v>0</v>
      </c>
      <c r="BL541" s="23" t="s">
        <v>344</v>
      </c>
      <c r="BM541" s="23" t="s">
        <v>1160</v>
      </c>
    </row>
    <row r="542" spans="2:65" s="1" customFormat="1" ht="16.5" customHeight="1">
      <c r="B542" s="141"/>
      <c r="C542" s="170" t="s">
        <v>1161</v>
      </c>
      <c r="D542" s="170" t="s">
        <v>165</v>
      </c>
      <c r="E542" s="171" t="s">
        <v>1162</v>
      </c>
      <c r="F542" s="289" t="s">
        <v>1163</v>
      </c>
      <c r="G542" s="289"/>
      <c r="H542" s="289"/>
      <c r="I542" s="289"/>
      <c r="J542" s="172" t="s">
        <v>234</v>
      </c>
      <c r="K542" s="173">
        <v>5.7</v>
      </c>
      <c r="L542" s="290"/>
      <c r="M542" s="290"/>
      <c r="N542" s="291"/>
      <c r="O542" s="291"/>
      <c r="P542" s="291"/>
      <c r="Q542" s="291"/>
      <c r="R542" s="144"/>
      <c r="T542" s="174" t="s">
        <v>5</v>
      </c>
      <c r="U542" s="48" t="s">
        <v>41</v>
      </c>
      <c r="V542" s="40"/>
      <c r="W542" s="175">
        <f>V542*K542</f>
        <v>0</v>
      </c>
      <c r="X542" s="175">
        <v>4.0999999999999999E-4</v>
      </c>
      <c r="Y542" s="175">
        <f>X542*K542</f>
        <v>2.3370000000000001E-3</v>
      </c>
      <c r="Z542" s="175">
        <v>0</v>
      </c>
      <c r="AA542" s="176">
        <f>Z542*K542</f>
        <v>0</v>
      </c>
      <c r="AR542" s="23" t="s">
        <v>344</v>
      </c>
      <c r="AT542" s="23" t="s">
        <v>165</v>
      </c>
      <c r="AU542" s="23" t="s">
        <v>86</v>
      </c>
      <c r="AY542" s="23" t="s">
        <v>164</v>
      </c>
      <c r="BE542" s="118">
        <f>IF(U542="základná",N542,0)</f>
        <v>0</v>
      </c>
      <c r="BF542" s="118">
        <f>IF(U542="znížená",N542,0)</f>
        <v>0</v>
      </c>
      <c r="BG542" s="118">
        <f>IF(U542="zákl. prenesená",N542,0)</f>
        <v>0</v>
      </c>
      <c r="BH542" s="118">
        <f>IF(U542="zníž. prenesená",N542,0)</f>
        <v>0</v>
      </c>
      <c r="BI542" s="118">
        <f>IF(U542="nulová",N542,0)</f>
        <v>0</v>
      </c>
      <c r="BJ542" s="23" t="s">
        <v>86</v>
      </c>
      <c r="BK542" s="118">
        <f>ROUND(L542*K542,2)</f>
        <v>0</v>
      </c>
      <c r="BL542" s="23" t="s">
        <v>344</v>
      </c>
      <c r="BM542" s="23" t="s">
        <v>1164</v>
      </c>
    </row>
    <row r="543" spans="2:65" s="11" customFormat="1" ht="16.5" customHeight="1">
      <c r="B543" s="177"/>
      <c r="C543" s="178"/>
      <c r="D543" s="178"/>
      <c r="E543" s="179" t="s">
        <v>5</v>
      </c>
      <c r="F543" s="292" t="s">
        <v>1165</v>
      </c>
      <c r="G543" s="293"/>
      <c r="H543" s="293"/>
      <c r="I543" s="293"/>
      <c r="J543" s="178"/>
      <c r="K543" s="179" t="s">
        <v>5</v>
      </c>
      <c r="L543" s="178"/>
      <c r="M543" s="178"/>
      <c r="N543" s="178"/>
      <c r="O543" s="178"/>
      <c r="P543" s="178"/>
      <c r="Q543" s="178"/>
      <c r="R543" s="180"/>
      <c r="T543" s="181"/>
      <c r="U543" s="178"/>
      <c r="V543" s="178"/>
      <c r="W543" s="178"/>
      <c r="X543" s="178"/>
      <c r="Y543" s="178"/>
      <c r="Z543" s="178"/>
      <c r="AA543" s="182"/>
      <c r="AT543" s="183" t="s">
        <v>172</v>
      </c>
      <c r="AU543" s="183" t="s">
        <v>86</v>
      </c>
      <c r="AV543" s="11" t="s">
        <v>81</v>
      </c>
      <c r="AW543" s="11" t="s">
        <v>31</v>
      </c>
      <c r="AX543" s="11" t="s">
        <v>74</v>
      </c>
      <c r="AY543" s="183" t="s">
        <v>164</v>
      </c>
    </row>
    <row r="544" spans="2:65" s="12" customFormat="1" ht="16.5" customHeight="1">
      <c r="B544" s="184"/>
      <c r="C544" s="185"/>
      <c r="D544" s="185"/>
      <c r="E544" s="186" t="s">
        <v>5</v>
      </c>
      <c r="F544" s="298" t="s">
        <v>414</v>
      </c>
      <c r="G544" s="299"/>
      <c r="H544" s="299"/>
      <c r="I544" s="299"/>
      <c r="J544" s="185"/>
      <c r="K544" s="187">
        <v>1.5</v>
      </c>
      <c r="L544" s="185"/>
      <c r="M544" s="185"/>
      <c r="N544" s="185"/>
      <c r="O544" s="185"/>
      <c r="P544" s="185"/>
      <c r="Q544" s="185"/>
      <c r="R544" s="188"/>
      <c r="T544" s="189"/>
      <c r="U544" s="185"/>
      <c r="V544" s="185"/>
      <c r="W544" s="185"/>
      <c r="X544" s="185"/>
      <c r="Y544" s="185"/>
      <c r="Z544" s="185"/>
      <c r="AA544" s="190"/>
      <c r="AT544" s="191" t="s">
        <v>172</v>
      </c>
      <c r="AU544" s="191" t="s">
        <v>86</v>
      </c>
      <c r="AV544" s="12" t="s">
        <v>86</v>
      </c>
      <c r="AW544" s="12" t="s">
        <v>31</v>
      </c>
      <c r="AX544" s="12" t="s">
        <v>74</v>
      </c>
      <c r="AY544" s="191" t="s">
        <v>164</v>
      </c>
    </row>
    <row r="545" spans="2:65" s="12" customFormat="1" ht="16.5" customHeight="1">
      <c r="B545" s="184"/>
      <c r="C545" s="185"/>
      <c r="D545" s="185"/>
      <c r="E545" s="186" t="s">
        <v>5</v>
      </c>
      <c r="F545" s="298" t="s">
        <v>1166</v>
      </c>
      <c r="G545" s="299"/>
      <c r="H545" s="299"/>
      <c r="I545" s="299"/>
      <c r="J545" s="185"/>
      <c r="K545" s="187">
        <v>4.2</v>
      </c>
      <c r="L545" s="185"/>
      <c r="M545" s="185"/>
      <c r="N545" s="185"/>
      <c r="O545" s="185"/>
      <c r="P545" s="185"/>
      <c r="Q545" s="185"/>
      <c r="R545" s="188"/>
      <c r="T545" s="189"/>
      <c r="U545" s="185"/>
      <c r="V545" s="185"/>
      <c r="W545" s="185"/>
      <c r="X545" s="185"/>
      <c r="Y545" s="185"/>
      <c r="Z545" s="185"/>
      <c r="AA545" s="190"/>
      <c r="AT545" s="191" t="s">
        <v>172</v>
      </c>
      <c r="AU545" s="191" t="s">
        <v>86</v>
      </c>
      <c r="AV545" s="12" t="s">
        <v>86</v>
      </c>
      <c r="AW545" s="12" t="s">
        <v>31</v>
      </c>
      <c r="AX545" s="12" t="s">
        <v>74</v>
      </c>
      <c r="AY545" s="191" t="s">
        <v>164</v>
      </c>
    </row>
    <row r="546" spans="2:65" s="14" customFormat="1" ht="16.5" customHeight="1">
      <c r="B546" s="200"/>
      <c r="C546" s="201"/>
      <c r="D546" s="201"/>
      <c r="E546" s="202" t="s">
        <v>5</v>
      </c>
      <c r="F546" s="304" t="s">
        <v>191</v>
      </c>
      <c r="G546" s="305"/>
      <c r="H546" s="305"/>
      <c r="I546" s="305"/>
      <c r="J546" s="201"/>
      <c r="K546" s="203">
        <v>5.7</v>
      </c>
      <c r="L546" s="201"/>
      <c r="M546" s="201"/>
      <c r="N546" s="201"/>
      <c r="O546" s="201"/>
      <c r="P546" s="201"/>
      <c r="Q546" s="201"/>
      <c r="R546" s="204"/>
      <c r="T546" s="205"/>
      <c r="U546" s="201"/>
      <c r="V546" s="201"/>
      <c r="W546" s="201"/>
      <c r="X546" s="201"/>
      <c r="Y546" s="201"/>
      <c r="Z546" s="201"/>
      <c r="AA546" s="206"/>
      <c r="AT546" s="207" t="s">
        <v>172</v>
      </c>
      <c r="AU546" s="207" t="s">
        <v>86</v>
      </c>
      <c r="AV546" s="14" t="s">
        <v>169</v>
      </c>
      <c r="AW546" s="14" t="s">
        <v>31</v>
      </c>
      <c r="AX546" s="14" t="s">
        <v>81</v>
      </c>
      <c r="AY546" s="207" t="s">
        <v>164</v>
      </c>
    </row>
    <row r="547" spans="2:65" s="1" customFormat="1" ht="16.5" customHeight="1">
      <c r="B547" s="141"/>
      <c r="C547" s="214" t="s">
        <v>1167</v>
      </c>
      <c r="D547" s="214" t="s">
        <v>456</v>
      </c>
      <c r="E547" s="215" t="s">
        <v>1168</v>
      </c>
      <c r="F547" s="313" t="s">
        <v>1169</v>
      </c>
      <c r="G547" s="313"/>
      <c r="H547" s="313"/>
      <c r="I547" s="313"/>
      <c r="J547" s="216" t="s">
        <v>566</v>
      </c>
      <c r="K547" s="217">
        <v>1</v>
      </c>
      <c r="L547" s="314"/>
      <c r="M547" s="314"/>
      <c r="N547" s="315"/>
      <c r="O547" s="291"/>
      <c r="P547" s="291"/>
      <c r="Q547" s="291"/>
      <c r="R547" s="144"/>
      <c r="T547" s="174" t="s">
        <v>5</v>
      </c>
      <c r="U547" s="48" t="s">
        <v>41</v>
      </c>
      <c r="V547" s="40"/>
      <c r="W547" s="175">
        <f>V547*K547</f>
        <v>0</v>
      </c>
      <c r="X547" s="175">
        <v>4.3400000000000001E-2</v>
      </c>
      <c r="Y547" s="175">
        <f>X547*K547</f>
        <v>4.3400000000000001E-2</v>
      </c>
      <c r="Z547" s="175">
        <v>0</v>
      </c>
      <c r="AA547" s="176">
        <f>Z547*K547</f>
        <v>0</v>
      </c>
      <c r="AR547" s="23" t="s">
        <v>459</v>
      </c>
      <c r="AT547" s="23" t="s">
        <v>456</v>
      </c>
      <c r="AU547" s="23" t="s">
        <v>86</v>
      </c>
      <c r="AY547" s="23" t="s">
        <v>164</v>
      </c>
      <c r="BE547" s="118">
        <f>IF(U547="základná",N547,0)</f>
        <v>0</v>
      </c>
      <c r="BF547" s="118">
        <f>IF(U547="znížená",N547,0)</f>
        <v>0</v>
      </c>
      <c r="BG547" s="118">
        <f>IF(U547="zákl. prenesená",N547,0)</f>
        <v>0</v>
      </c>
      <c r="BH547" s="118">
        <f>IF(U547="zníž. prenesená",N547,0)</f>
        <v>0</v>
      </c>
      <c r="BI547" s="118">
        <f>IF(U547="nulová",N547,0)</f>
        <v>0</v>
      </c>
      <c r="BJ547" s="23" t="s">
        <v>86</v>
      </c>
      <c r="BK547" s="118">
        <f>ROUND(L547*K547,2)</f>
        <v>0</v>
      </c>
      <c r="BL547" s="23" t="s">
        <v>344</v>
      </c>
      <c r="BM547" s="23" t="s">
        <v>1170</v>
      </c>
    </row>
    <row r="548" spans="2:65" s="1" customFormat="1" ht="25.5" customHeight="1">
      <c r="B548" s="141"/>
      <c r="C548" s="170" t="s">
        <v>1171</v>
      </c>
      <c r="D548" s="170" t="s">
        <v>165</v>
      </c>
      <c r="E548" s="171" t="s">
        <v>1172</v>
      </c>
      <c r="F548" s="289" t="s">
        <v>1173</v>
      </c>
      <c r="G548" s="289"/>
      <c r="H548" s="289"/>
      <c r="I548" s="289"/>
      <c r="J548" s="172" t="s">
        <v>566</v>
      </c>
      <c r="K548" s="173">
        <v>4</v>
      </c>
      <c r="L548" s="290"/>
      <c r="M548" s="290"/>
      <c r="N548" s="291"/>
      <c r="O548" s="291"/>
      <c r="P548" s="291"/>
      <c r="Q548" s="291"/>
      <c r="R548" s="144"/>
      <c r="T548" s="174" t="s">
        <v>5</v>
      </c>
      <c r="U548" s="48" t="s">
        <v>41</v>
      </c>
      <c r="V548" s="40"/>
      <c r="W548" s="175">
        <f>V548*K548</f>
        <v>0</v>
      </c>
      <c r="X548" s="175">
        <v>3.2000000000000003E-4</v>
      </c>
      <c r="Y548" s="175">
        <f>X548*K548</f>
        <v>1.2800000000000001E-3</v>
      </c>
      <c r="Z548" s="175">
        <v>0</v>
      </c>
      <c r="AA548" s="176">
        <f>Z548*K548</f>
        <v>0</v>
      </c>
      <c r="AR548" s="23" t="s">
        <v>344</v>
      </c>
      <c r="AT548" s="23" t="s">
        <v>165</v>
      </c>
      <c r="AU548" s="23" t="s">
        <v>86</v>
      </c>
      <c r="AY548" s="23" t="s">
        <v>164</v>
      </c>
      <c r="BE548" s="118">
        <f>IF(U548="základná",N548,0)</f>
        <v>0</v>
      </c>
      <c r="BF548" s="118">
        <f>IF(U548="znížená",N548,0)</f>
        <v>0</v>
      </c>
      <c r="BG548" s="118">
        <f>IF(U548="zákl. prenesená",N548,0)</f>
        <v>0</v>
      </c>
      <c r="BH548" s="118">
        <f>IF(U548="zníž. prenesená",N548,0)</f>
        <v>0</v>
      </c>
      <c r="BI548" s="118">
        <f>IF(U548="nulová",N548,0)</f>
        <v>0</v>
      </c>
      <c r="BJ548" s="23" t="s">
        <v>86</v>
      </c>
      <c r="BK548" s="118">
        <f>ROUND(L548*K548,2)</f>
        <v>0</v>
      </c>
      <c r="BL548" s="23" t="s">
        <v>344</v>
      </c>
      <c r="BM548" s="23" t="s">
        <v>1174</v>
      </c>
    </row>
    <row r="549" spans="2:65" s="11" customFormat="1" ht="16.5" customHeight="1">
      <c r="B549" s="177"/>
      <c r="C549" s="178"/>
      <c r="D549" s="178"/>
      <c r="E549" s="179" t="s">
        <v>5</v>
      </c>
      <c r="F549" s="292" t="s">
        <v>503</v>
      </c>
      <c r="G549" s="293"/>
      <c r="H549" s="293"/>
      <c r="I549" s="293"/>
      <c r="J549" s="178"/>
      <c r="K549" s="179" t="s">
        <v>5</v>
      </c>
      <c r="L549" s="178"/>
      <c r="M549" s="178"/>
      <c r="N549" s="178"/>
      <c r="O549" s="178"/>
      <c r="P549" s="178"/>
      <c r="Q549" s="178"/>
      <c r="R549" s="180"/>
      <c r="T549" s="181"/>
      <c r="U549" s="178"/>
      <c r="V549" s="178"/>
      <c r="W549" s="178"/>
      <c r="X549" s="178"/>
      <c r="Y549" s="178"/>
      <c r="Z549" s="178"/>
      <c r="AA549" s="182"/>
      <c r="AT549" s="183" t="s">
        <v>172</v>
      </c>
      <c r="AU549" s="183" t="s">
        <v>86</v>
      </c>
      <c r="AV549" s="11" t="s">
        <v>81</v>
      </c>
      <c r="AW549" s="11" t="s">
        <v>31</v>
      </c>
      <c r="AX549" s="11" t="s">
        <v>74</v>
      </c>
      <c r="AY549" s="183" t="s">
        <v>164</v>
      </c>
    </row>
    <row r="550" spans="2:65" s="12" customFormat="1" ht="16.5" customHeight="1">
      <c r="B550" s="184"/>
      <c r="C550" s="185"/>
      <c r="D550" s="185"/>
      <c r="E550" s="186" t="s">
        <v>5</v>
      </c>
      <c r="F550" s="298" t="s">
        <v>179</v>
      </c>
      <c r="G550" s="299"/>
      <c r="H550" s="299"/>
      <c r="I550" s="299"/>
      <c r="J550" s="185"/>
      <c r="K550" s="187">
        <v>3</v>
      </c>
      <c r="L550" s="185"/>
      <c r="M550" s="185"/>
      <c r="N550" s="185"/>
      <c r="O550" s="185"/>
      <c r="P550" s="185"/>
      <c r="Q550" s="185"/>
      <c r="R550" s="188"/>
      <c r="T550" s="189"/>
      <c r="U550" s="185"/>
      <c r="V550" s="185"/>
      <c r="W550" s="185"/>
      <c r="X550" s="185"/>
      <c r="Y550" s="185"/>
      <c r="Z550" s="185"/>
      <c r="AA550" s="190"/>
      <c r="AT550" s="191" t="s">
        <v>172</v>
      </c>
      <c r="AU550" s="191" t="s">
        <v>86</v>
      </c>
      <c r="AV550" s="12" t="s">
        <v>86</v>
      </c>
      <c r="AW550" s="12" t="s">
        <v>31</v>
      </c>
      <c r="AX550" s="12" t="s">
        <v>74</v>
      </c>
      <c r="AY550" s="191" t="s">
        <v>164</v>
      </c>
    </row>
    <row r="551" spans="2:65" s="12" customFormat="1" ht="16.5" customHeight="1">
      <c r="B551" s="184"/>
      <c r="C551" s="185"/>
      <c r="D551" s="185"/>
      <c r="E551" s="186" t="s">
        <v>5</v>
      </c>
      <c r="F551" s="298" t="s">
        <v>81</v>
      </c>
      <c r="G551" s="299"/>
      <c r="H551" s="299"/>
      <c r="I551" s="299"/>
      <c r="J551" s="185"/>
      <c r="K551" s="187">
        <v>1</v>
      </c>
      <c r="L551" s="185"/>
      <c r="M551" s="185"/>
      <c r="N551" s="185"/>
      <c r="O551" s="185"/>
      <c r="P551" s="185"/>
      <c r="Q551" s="185"/>
      <c r="R551" s="188"/>
      <c r="T551" s="189"/>
      <c r="U551" s="185"/>
      <c r="V551" s="185"/>
      <c r="W551" s="185"/>
      <c r="X551" s="185"/>
      <c r="Y551" s="185"/>
      <c r="Z551" s="185"/>
      <c r="AA551" s="190"/>
      <c r="AT551" s="191" t="s">
        <v>172</v>
      </c>
      <c r="AU551" s="191" t="s">
        <v>86</v>
      </c>
      <c r="AV551" s="12" t="s">
        <v>86</v>
      </c>
      <c r="AW551" s="12" t="s">
        <v>31</v>
      </c>
      <c r="AX551" s="12" t="s">
        <v>74</v>
      </c>
      <c r="AY551" s="191" t="s">
        <v>164</v>
      </c>
    </row>
    <row r="552" spans="2:65" s="14" customFormat="1" ht="16.5" customHeight="1">
      <c r="B552" s="200"/>
      <c r="C552" s="201"/>
      <c r="D552" s="201"/>
      <c r="E552" s="202" t="s">
        <v>5</v>
      </c>
      <c r="F552" s="304" t="s">
        <v>191</v>
      </c>
      <c r="G552" s="305"/>
      <c r="H552" s="305"/>
      <c r="I552" s="305"/>
      <c r="J552" s="201"/>
      <c r="K552" s="203">
        <v>4</v>
      </c>
      <c r="L552" s="201"/>
      <c r="M552" s="201"/>
      <c r="N552" s="201"/>
      <c r="O552" s="201"/>
      <c r="P552" s="201"/>
      <c r="Q552" s="201"/>
      <c r="R552" s="204"/>
      <c r="T552" s="205"/>
      <c r="U552" s="201"/>
      <c r="V552" s="201"/>
      <c r="W552" s="201"/>
      <c r="X552" s="201"/>
      <c r="Y552" s="201"/>
      <c r="Z552" s="201"/>
      <c r="AA552" s="206"/>
      <c r="AT552" s="207" t="s">
        <v>172</v>
      </c>
      <c r="AU552" s="207" t="s">
        <v>86</v>
      </c>
      <c r="AV552" s="14" t="s">
        <v>169</v>
      </c>
      <c r="AW552" s="14" t="s">
        <v>31</v>
      </c>
      <c r="AX552" s="14" t="s">
        <v>81</v>
      </c>
      <c r="AY552" s="207" t="s">
        <v>164</v>
      </c>
    </row>
    <row r="553" spans="2:65" s="1" customFormat="1" ht="38.25" customHeight="1">
      <c r="B553" s="141"/>
      <c r="C553" s="214" t="s">
        <v>1175</v>
      </c>
      <c r="D553" s="214" t="s">
        <v>456</v>
      </c>
      <c r="E553" s="215" t="s">
        <v>1176</v>
      </c>
      <c r="F553" s="313" t="s">
        <v>1177</v>
      </c>
      <c r="G553" s="313"/>
      <c r="H553" s="313"/>
      <c r="I553" s="313"/>
      <c r="J553" s="216" t="s">
        <v>566</v>
      </c>
      <c r="K553" s="217">
        <v>3</v>
      </c>
      <c r="L553" s="314"/>
      <c r="M553" s="314"/>
      <c r="N553" s="315"/>
      <c r="O553" s="291"/>
      <c r="P553" s="291"/>
      <c r="Q553" s="291"/>
      <c r="R553" s="144"/>
      <c r="T553" s="174" t="s">
        <v>5</v>
      </c>
      <c r="U553" s="48" t="s">
        <v>41</v>
      </c>
      <c r="V553" s="40"/>
      <c r="W553" s="175">
        <f t="shared" ref="W553:W562" si="23">V553*K553</f>
        <v>0</v>
      </c>
      <c r="X553" s="175">
        <v>0</v>
      </c>
      <c r="Y553" s="175">
        <f t="shared" ref="Y553:Y562" si="24">X553*K553</f>
        <v>0</v>
      </c>
      <c r="Z553" s="175">
        <v>0</v>
      </c>
      <c r="AA553" s="176">
        <f t="shared" ref="AA553:AA562" si="25">Z553*K553</f>
        <v>0</v>
      </c>
      <c r="AR553" s="23" t="s">
        <v>459</v>
      </c>
      <c r="AT553" s="23" t="s">
        <v>456</v>
      </c>
      <c r="AU553" s="23" t="s">
        <v>86</v>
      </c>
      <c r="AY553" s="23" t="s">
        <v>164</v>
      </c>
      <c r="BE553" s="118">
        <f t="shared" ref="BE553:BE562" si="26">IF(U553="základná",N553,0)</f>
        <v>0</v>
      </c>
      <c r="BF553" s="118">
        <f t="shared" ref="BF553:BF562" si="27">IF(U553="znížená",N553,0)</f>
        <v>0</v>
      </c>
      <c r="BG553" s="118">
        <f t="shared" ref="BG553:BG562" si="28">IF(U553="zákl. prenesená",N553,0)</f>
        <v>0</v>
      </c>
      <c r="BH553" s="118">
        <f t="shared" ref="BH553:BH562" si="29">IF(U553="zníž. prenesená",N553,0)</f>
        <v>0</v>
      </c>
      <c r="BI553" s="118">
        <f t="shared" ref="BI553:BI562" si="30">IF(U553="nulová",N553,0)</f>
        <v>0</v>
      </c>
      <c r="BJ553" s="23" t="s">
        <v>86</v>
      </c>
      <c r="BK553" s="118">
        <f t="shared" ref="BK553:BK562" si="31">ROUND(L553*K553,2)</f>
        <v>0</v>
      </c>
      <c r="BL553" s="23" t="s">
        <v>344</v>
      </c>
      <c r="BM553" s="23" t="s">
        <v>1178</v>
      </c>
    </row>
    <row r="554" spans="2:65" s="1" customFormat="1" ht="38.25" customHeight="1">
      <c r="B554" s="141"/>
      <c r="C554" s="214" t="s">
        <v>1179</v>
      </c>
      <c r="D554" s="214" t="s">
        <v>456</v>
      </c>
      <c r="E554" s="215" t="s">
        <v>1180</v>
      </c>
      <c r="F554" s="313" t="s">
        <v>1181</v>
      </c>
      <c r="G554" s="313"/>
      <c r="H554" s="313"/>
      <c r="I554" s="313"/>
      <c r="J554" s="216" t="s">
        <v>566</v>
      </c>
      <c r="K554" s="217">
        <v>1</v>
      </c>
      <c r="L554" s="314"/>
      <c r="M554" s="314"/>
      <c r="N554" s="315"/>
      <c r="O554" s="291"/>
      <c r="P554" s="291"/>
      <c r="Q554" s="291"/>
      <c r="R554" s="144"/>
      <c r="T554" s="174" t="s">
        <v>5</v>
      </c>
      <c r="U554" s="48" t="s">
        <v>41</v>
      </c>
      <c r="V554" s="40"/>
      <c r="W554" s="175">
        <f t="shared" si="23"/>
        <v>0</v>
      </c>
      <c r="X554" s="175">
        <v>0</v>
      </c>
      <c r="Y554" s="175">
        <f t="shared" si="24"/>
        <v>0</v>
      </c>
      <c r="Z554" s="175">
        <v>0</v>
      </c>
      <c r="AA554" s="176">
        <f t="shared" si="25"/>
        <v>0</v>
      </c>
      <c r="AR554" s="23" t="s">
        <v>459</v>
      </c>
      <c r="AT554" s="23" t="s">
        <v>456</v>
      </c>
      <c r="AU554" s="23" t="s">
        <v>86</v>
      </c>
      <c r="AY554" s="23" t="s">
        <v>164</v>
      </c>
      <c r="BE554" s="118">
        <f t="shared" si="26"/>
        <v>0</v>
      </c>
      <c r="BF554" s="118">
        <f t="shared" si="27"/>
        <v>0</v>
      </c>
      <c r="BG554" s="118">
        <f t="shared" si="28"/>
        <v>0</v>
      </c>
      <c r="BH554" s="118">
        <f t="shared" si="29"/>
        <v>0</v>
      </c>
      <c r="BI554" s="118">
        <f t="shared" si="30"/>
        <v>0</v>
      </c>
      <c r="BJ554" s="23" t="s">
        <v>86</v>
      </c>
      <c r="BK554" s="118">
        <f t="shared" si="31"/>
        <v>0</v>
      </c>
      <c r="BL554" s="23" t="s">
        <v>344</v>
      </c>
      <c r="BM554" s="23" t="s">
        <v>1182</v>
      </c>
    </row>
    <row r="555" spans="2:65" s="1" customFormat="1" ht="38.25" customHeight="1">
      <c r="B555" s="141"/>
      <c r="C555" s="170" t="s">
        <v>1183</v>
      </c>
      <c r="D555" s="170" t="s">
        <v>165</v>
      </c>
      <c r="E555" s="171" t="s">
        <v>1184</v>
      </c>
      <c r="F555" s="289" t="s">
        <v>1185</v>
      </c>
      <c r="G555" s="289"/>
      <c r="H555" s="289"/>
      <c r="I555" s="289"/>
      <c r="J555" s="172" t="s">
        <v>566</v>
      </c>
      <c r="K555" s="173">
        <v>1</v>
      </c>
      <c r="L555" s="290"/>
      <c r="M555" s="290"/>
      <c r="N555" s="291"/>
      <c r="O555" s="291"/>
      <c r="P555" s="291"/>
      <c r="Q555" s="291"/>
      <c r="R555" s="144"/>
      <c r="T555" s="174" t="s">
        <v>5</v>
      </c>
      <c r="U555" s="48" t="s">
        <v>41</v>
      </c>
      <c r="V555" s="40"/>
      <c r="W555" s="175">
        <f t="shared" si="23"/>
        <v>0</v>
      </c>
      <c r="X555" s="175">
        <v>6.9999999999999994E-5</v>
      </c>
      <c r="Y555" s="175">
        <f t="shared" si="24"/>
        <v>6.9999999999999994E-5</v>
      </c>
      <c r="Z555" s="175">
        <v>0</v>
      </c>
      <c r="AA555" s="176">
        <f t="shared" si="25"/>
        <v>0</v>
      </c>
      <c r="AR555" s="23" t="s">
        <v>344</v>
      </c>
      <c r="AT555" s="23" t="s">
        <v>165</v>
      </c>
      <c r="AU555" s="23" t="s">
        <v>86</v>
      </c>
      <c r="AY555" s="23" t="s">
        <v>164</v>
      </c>
      <c r="BE555" s="118">
        <f t="shared" si="26"/>
        <v>0</v>
      </c>
      <c r="BF555" s="118">
        <f t="shared" si="27"/>
        <v>0</v>
      </c>
      <c r="BG555" s="118">
        <f t="shared" si="28"/>
        <v>0</v>
      </c>
      <c r="BH555" s="118">
        <f t="shared" si="29"/>
        <v>0</v>
      </c>
      <c r="BI555" s="118">
        <f t="shared" si="30"/>
        <v>0</v>
      </c>
      <c r="BJ555" s="23" t="s">
        <v>86</v>
      </c>
      <c r="BK555" s="118">
        <f t="shared" si="31"/>
        <v>0</v>
      </c>
      <c r="BL555" s="23" t="s">
        <v>344</v>
      </c>
      <c r="BM555" s="23" t="s">
        <v>1186</v>
      </c>
    </row>
    <row r="556" spans="2:65" s="1" customFormat="1" ht="25.5" customHeight="1">
      <c r="B556" s="141"/>
      <c r="C556" s="214" t="s">
        <v>1187</v>
      </c>
      <c r="D556" s="214" t="s">
        <v>456</v>
      </c>
      <c r="E556" s="215" t="s">
        <v>1188</v>
      </c>
      <c r="F556" s="313" t="s">
        <v>1189</v>
      </c>
      <c r="G556" s="313"/>
      <c r="H556" s="313"/>
      <c r="I556" s="313"/>
      <c r="J556" s="216" t="s">
        <v>566</v>
      </c>
      <c r="K556" s="217">
        <v>1</v>
      </c>
      <c r="L556" s="314"/>
      <c r="M556" s="314"/>
      <c r="N556" s="315"/>
      <c r="O556" s="291"/>
      <c r="P556" s="291"/>
      <c r="Q556" s="291"/>
      <c r="R556" s="144"/>
      <c r="T556" s="174" t="s">
        <v>5</v>
      </c>
      <c r="U556" s="48" t="s">
        <v>41</v>
      </c>
      <c r="V556" s="40"/>
      <c r="W556" s="175">
        <f t="shared" si="23"/>
        <v>0</v>
      </c>
      <c r="X556" s="175">
        <v>5.0000000000000001E-3</v>
      </c>
      <c r="Y556" s="175">
        <f t="shared" si="24"/>
        <v>5.0000000000000001E-3</v>
      </c>
      <c r="Z556" s="175">
        <v>0</v>
      </c>
      <c r="AA556" s="176">
        <f t="shared" si="25"/>
        <v>0</v>
      </c>
      <c r="AR556" s="23" t="s">
        <v>459</v>
      </c>
      <c r="AT556" s="23" t="s">
        <v>456</v>
      </c>
      <c r="AU556" s="23" t="s">
        <v>86</v>
      </c>
      <c r="AY556" s="23" t="s">
        <v>164</v>
      </c>
      <c r="BE556" s="118">
        <f t="shared" si="26"/>
        <v>0</v>
      </c>
      <c r="BF556" s="118">
        <f t="shared" si="27"/>
        <v>0</v>
      </c>
      <c r="BG556" s="118">
        <f t="shared" si="28"/>
        <v>0</v>
      </c>
      <c r="BH556" s="118">
        <f t="shared" si="29"/>
        <v>0</v>
      </c>
      <c r="BI556" s="118">
        <f t="shared" si="30"/>
        <v>0</v>
      </c>
      <c r="BJ556" s="23" t="s">
        <v>86</v>
      </c>
      <c r="BK556" s="118">
        <f t="shared" si="31"/>
        <v>0</v>
      </c>
      <c r="BL556" s="23" t="s">
        <v>344</v>
      </c>
      <c r="BM556" s="23" t="s">
        <v>1190</v>
      </c>
    </row>
    <row r="557" spans="2:65" s="1" customFormat="1" ht="38.25" customHeight="1">
      <c r="B557" s="141"/>
      <c r="C557" s="170" t="s">
        <v>1191</v>
      </c>
      <c r="D557" s="170" t="s">
        <v>165</v>
      </c>
      <c r="E557" s="171" t="s">
        <v>1192</v>
      </c>
      <c r="F557" s="289" t="s">
        <v>1193</v>
      </c>
      <c r="G557" s="289"/>
      <c r="H557" s="289"/>
      <c r="I557" s="289"/>
      <c r="J557" s="172" t="s">
        <v>566</v>
      </c>
      <c r="K557" s="173">
        <v>2</v>
      </c>
      <c r="L557" s="290"/>
      <c r="M557" s="290"/>
      <c r="N557" s="291"/>
      <c r="O557" s="291"/>
      <c r="P557" s="291"/>
      <c r="Q557" s="291"/>
      <c r="R557" s="144"/>
      <c r="T557" s="174" t="s">
        <v>5</v>
      </c>
      <c r="U557" s="48" t="s">
        <v>41</v>
      </c>
      <c r="V557" s="40"/>
      <c r="W557" s="175">
        <f t="shared" si="23"/>
        <v>0</v>
      </c>
      <c r="X557" s="175">
        <v>6.9999999999999994E-5</v>
      </c>
      <c r="Y557" s="175">
        <f t="shared" si="24"/>
        <v>1.3999999999999999E-4</v>
      </c>
      <c r="Z557" s="175">
        <v>0</v>
      </c>
      <c r="AA557" s="176">
        <f t="shared" si="25"/>
        <v>0</v>
      </c>
      <c r="AR557" s="23" t="s">
        <v>344</v>
      </c>
      <c r="AT557" s="23" t="s">
        <v>165</v>
      </c>
      <c r="AU557" s="23" t="s">
        <v>86</v>
      </c>
      <c r="AY557" s="23" t="s">
        <v>164</v>
      </c>
      <c r="BE557" s="118">
        <f t="shared" si="26"/>
        <v>0</v>
      </c>
      <c r="BF557" s="118">
        <f t="shared" si="27"/>
        <v>0</v>
      </c>
      <c r="BG557" s="118">
        <f t="shared" si="28"/>
        <v>0</v>
      </c>
      <c r="BH557" s="118">
        <f t="shared" si="29"/>
        <v>0</v>
      </c>
      <c r="BI557" s="118">
        <f t="shared" si="30"/>
        <v>0</v>
      </c>
      <c r="BJ557" s="23" t="s">
        <v>86</v>
      </c>
      <c r="BK557" s="118">
        <f t="shared" si="31"/>
        <v>0</v>
      </c>
      <c r="BL557" s="23" t="s">
        <v>344</v>
      </c>
      <c r="BM557" s="23" t="s">
        <v>1194</v>
      </c>
    </row>
    <row r="558" spans="2:65" s="1" customFormat="1" ht="25.5" customHeight="1">
      <c r="B558" s="141"/>
      <c r="C558" s="214" t="s">
        <v>1195</v>
      </c>
      <c r="D558" s="214" t="s">
        <v>456</v>
      </c>
      <c r="E558" s="215" t="s">
        <v>1196</v>
      </c>
      <c r="F558" s="313" t="s">
        <v>1197</v>
      </c>
      <c r="G558" s="313"/>
      <c r="H558" s="313"/>
      <c r="I558" s="313"/>
      <c r="J558" s="216" t="s">
        <v>566</v>
      </c>
      <c r="K558" s="217">
        <v>1</v>
      </c>
      <c r="L558" s="314"/>
      <c r="M558" s="314"/>
      <c r="N558" s="315"/>
      <c r="O558" s="291"/>
      <c r="P558" s="291"/>
      <c r="Q558" s="291"/>
      <c r="R558" s="144"/>
      <c r="T558" s="174" t="s">
        <v>5</v>
      </c>
      <c r="U558" s="48" t="s">
        <v>41</v>
      </c>
      <c r="V558" s="40"/>
      <c r="W558" s="175">
        <f t="shared" si="23"/>
        <v>0</v>
      </c>
      <c r="X558" s="175">
        <v>5.0000000000000001E-3</v>
      </c>
      <c r="Y558" s="175">
        <f t="shared" si="24"/>
        <v>5.0000000000000001E-3</v>
      </c>
      <c r="Z558" s="175">
        <v>0</v>
      </c>
      <c r="AA558" s="176">
        <f t="shared" si="25"/>
        <v>0</v>
      </c>
      <c r="AR558" s="23" t="s">
        <v>459</v>
      </c>
      <c r="AT558" s="23" t="s">
        <v>456</v>
      </c>
      <c r="AU558" s="23" t="s">
        <v>86</v>
      </c>
      <c r="AY558" s="23" t="s">
        <v>164</v>
      </c>
      <c r="BE558" s="118">
        <f t="shared" si="26"/>
        <v>0</v>
      </c>
      <c r="BF558" s="118">
        <f t="shared" si="27"/>
        <v>0</v>
      </c>
      <c r="BG558" s="118">
        <f t="shared" si="28"/>
        <v>0</v>
      </c>
      <c r="BH558" s="118">
        <f t="shared" si="29"/>
        <v>0</v>
      </c>
      <c r="BI558" s="118">
        <f t="shared" si="30"/>
        <v>0</v>
      </c>
      <c r="BJ558" s="23" t="s">
        <v>86</v>
      </c>
      <c r="BK558" s="118">
        <f t="shared" si="31"/>
        <v>0</v>
      </c>
      <c r="BL558" s="23" t="s">
        <v>344</v>
      </c>
      <c r="BM558" s="23" t="s">
        <v>1198</v>
      </c>
    </row>
    <row r="559" spans="2:65" s="1" customFormat="1" ht="25.5" customHeight="1">
      <c r="B559" s="141"/>
      <c r="C559" s="214" t="s">
        <v>1199</v>
      </c>
      <c r="D559" s="214" t="s">
        <v>456</v>
      </c>
      <c r="E559" s="215" t="s">
        <v>1200</v>
      </c>
      <c r="F559" s="313" t="s">
        <v>1201</v>
      </c>
      <c r="G559" s="313"/>
      <c r="H559" s="313"/>
      <c r="I559" s="313"/>
      <c r="J559" s="216" t="s">
        <v>566</v>
      </c>
      <c r="K559" s="217">
        <v>1</v>
      </c>
      <c r="L559" s="314"/>
      <c r="M559" s="314"/>
      <c r="N559" s="315"/>
      <c r="O559" s="291"/>
      <c r="P559" s="291"/>
      <c r="Q559" s="291"/>
      <c r="R559" s="144"/>
      <c r="T559" s="174" t="s">
        <v>5</v>
      </c>
      <c r="U559" s="48" t="s">
        <v>41</v>
      </c>
      <c r="V559" s="40"/>
      <c r="W559" s="175">
        <f t="shared" si="23"/>
        <v>0</v>
      </c>
      <c r="X559" s="175">
        <v>5.0000000000000001E-3</v>
      </c>
      <c r="Y559" s="175">
        <f t="shared" si="24"/>
        <v>5.0000000000000001E-3</v>
      </c>
      <c r="Z559" s="175">
        <v>0</v>
      </c>
      <c r="AA559" s="176">
        <f t="shared" si="25"/>
        <v>0</v>
      </c>
      <c r="AR559" s="23" t="s">
        <v>459</v>
      </c>
      <c r="AT559" s="23" t="s">
        <v>456</v>
      </c>
      <c r="AU559" s="23" t="s">
        <v>86</v>
      </c>
      <c r="AY559" s="23" t="s">
        <v>164</v>
      </c>
      <c r="BE559" s="118">
        <f t="shared" si="26"/>
        <v>0</v>
      </c>
      <c r="BF559" s="118">
        <f t="shared" si="27"/>
        <v>0</v>
      </c>
      <c r="BG559" s="118">
        <f t="shared" si="28"/>
        <v>0</v>
      </c>
      <c r="BH559" s="118">
        <f t="shared" si="29"/>
        <v>0</v>
      </c>
      <c r="BI559" s="118">
        <f t="shared" si="30"/>
        <v>0</v>
      </c>
      <c r="BJ559" s="23" t="s">
        <v>86</v>
      </c>
      <c r="BK559" s="118">
        <f t="shared" si="31"/>
        <v>0</v>
      </c>
      <c r="BL559" s="23" t="s">
        <v>344</v>
      </c>
      <c r="BM559" s="23" t="s">
        <v>1202</v>
      </c>
    </row>
    <row r="560" spans="2:65" s="1" customFormat="1" ht="16.5" customHeight="1">
      <c r="B560" s="141"/>
      <c r="C560" s="214" t="s">
        <v>1203</v>
      </c>
      <c r="D560" s="214" t="s">
        <v>456</v>
      </c>
      <c r="E560" s="215" t="s">
        <v>1204</v>
      </c>
      <c r="F560" s="313" t="s">
        <v>1205</v>
      </c>
      <c r="G560" s="313"/>
      <c r="H560" s="313"/>
      <c r="I560" s="313"/>
      <c r="J560" s="216" t="s">
        <v>566</v>
      </c>
      <c r="K560" s="217">
        <v>2</v>
      </c>
      <c r="L560" s="314"/>
      <c r="M560" s="314"/>
      <c r="N560" s="315"/>
      <c r="O560" s="291"/>
      <c r="P560" s="291"/>
      <c r="Q560" s="291"/>
      <c r="R560" s="144"/>
      <c r="T560" s="174" t="s">
        <v>5</v>
      </c>
      <c r="U560" s="48" t="s">
        <v>41</v>
      </c>
      <c r="V560" s="40"/>
      <c r="W560" s="175">
        <f t="shared" si="23"/>
        <v>0</v>
      </c>
      <c r="X560" s="175">
        <v>5.0000000000000001E-3</v>
      </c>
      <c r="Y560" s="175">
        <f t="shared" si="24"/>
        <v>0.01</v>
      </c>
      <c r="Z560" s="175">
        <v>0</v>
      </c>
      <c r="AA560" s="176">
        <f t="shared" si="25"/>
        <v>0</v>
      </c>
      <c r="AR560" s="23" t="s">
        <v>459</v>
      </c>
      <c r="AT560" s="23" t="s">
        <v>456</v>
      </c>
      <c r="AU560" s="23" t="s">
        <v>86</v>
      </c>
      <c r="AY560" s="23" t="s">
        <v>164</v>
      </c>
      <c r="BE560" s="118">
        <f t="shared" si="26"/>
        <v>0</v>
      </c>
      <c r="BF560" s="118">
        <f t="shared" si="27"/>
        <v>0</v>
      </c>
      <c r="BG560" s="118">
        <f t="shared" si="28"/>
        <v>0</v>
      </c>
      <c r="BH560" s="118">
        <f t="shared" si="29"/>
        <v>0</v>
      </c>
      <c r="BI560" s="118">
        <f t="shared" si="30"/>
        <v>0</v>
      </c>
      <c r="BJ560" s="23" t="s">
        <v>86</v>
      </c>
      <c r="BK560" s="118">
        <f t="shared" si="31"/>
        <v>0</v>
      </c>
      <c r="BL560" s="23" t="s">
        <v>344</v>
      </c>
      <c r="BM560" s="23" t="s">
        <v>1206</v>
      </c>
    </row>
    <row r="561" spans="2:65" s="1" customFormat="1" ht="38.25" customHeight="1">
      <c r="B561" s="141"/>
      <c r="C561" s="170" t="s">
        <v>1207</v>
      </c>
      <c r="D561" s="170" t="s">
        <v>165</v>
      </c>
      <c r="E561" s="171" t="s">
        <v>1208</v>
      </c>
      <c r="F561" s="289" t="s">
        <v>1209</v>
      </c>
      <c r="G561" s="289"/>
      <c r="H561" s="289"/>
      <c r="I561" s="289"/>
      <c r="J561" s="172" t="s">
        <v>1210</v>
      </c>
      <c r="K561" s="173">
        <v>150</v>
      </c>
      <c r="L561" s="290"/>
      <c r="M561" s="290"/>
      <c r="N561" s="291"/>
      <c r="O561" s="291"/>
      <c r="P561" s="291"/>
      <c r="Q561" s="291"/>
      <c r="R561" s="144"/>
      <c r="T561" s="174" t="s">
        <v>5</v>
      </c>
      <c r="U561" s="48" t="s">
        <v>41</v>
      </c>
      <c r="V561" s="40"/>
      <c r="W561" s="175">
        <f t="shared" si="23"/>
        <v>0</v>
      </c>
      <c r="X561" s="175">
        <v>6.0000000000000002E-5</v>
      </c>
      <c r="Y561" s="175">
        <f t="shared" si="24"/>
        <v>9.0000000000000011E-3</v>
      </c>
      <c r="Z561" s="175">
        <v>1E-3</v>
      </c>
      <c r="AA561" s="176">
        <f t="shared" si="25"/>
        <v>0.15</v>
      </c>
      <c r="AR561" s="23" t="s">
        <v>169</v>
      </c>
      <c r="AT561" s="23" t="s">
        <v>165</v>
      </c>
      <c r="AU561" s="23" t="s">
        <v>86</v>
      </c>
      <c r="AY561" s="23" t="s">
        <v>164</v>
      </c>
      <c r="BE561" s="118">
        <f t="shared" si="26"/>
        <v>0</v>
      </c>
      <c r="BF561" s="118">
        <f t="shared" si="27"/>
        <v>0</v>
      </c>
      <c r="BG561" s="118">
        <f t="shared" si="28"/>
        <v>0</v>
      </c>
      <c r="BH561" s="118">
        <f t="shared" si="29"/>
        <v>0</v>
      </c>
      <c r="BI561" s="118">
        <f t="shared" si="30"/>
        <v>0</v>
      </c>
      <c r="BJ561" s="23" t="s">
        <v>86</v>
      </c>
      <c r="BK561" s="118">
        <f t="shared" si="31"/>
        <v>0</v>
      </c>
      <c r="BL561" s="23" t="s">
        <v>169</v>
      </c>
      <c r="BM561" s="23" t="s">
        <v>1211</v>
      </c>
    </row>
    <row r="562" spans="2:65" s="1" customFormat="1" ht="38.25" customHeight="1">
      <c r="B562" s="141"/>
      <c r="C562" s="170" t="s">
        <v>1212</v>
      </c>
      <c r="D562" s="170" t="s">
        <v>165</v>
      </c>
      <c r="E562" s="171" t="s">
        <v>637</v>
      </c>
      <c r="F562" s="289" t="s">
        <v>638</v>
      </c>
      <c r="G562" s="289"/>
      <c r="H562" s="289"/>
      <c r="I562" s="289"/>
      <c r="J562" s="172" t="s">
        <v>463</v>
      </c>
      <c r="K562" s="212">
        <v>0</v>
      </c>
      <c r="L562" s="290"/>
      <c r="M562" s="290"/>
      <c r="N562" s="291"/>
      <c r="O562" s="291"/>
      <c r="P562" s="291"/>
      <c r="Q562" s="291"/>
      <c r="R562" s="144"/>
      <c r="T562" s="174" t="s">
        <v>5</v>
      </c>
      <c r="U562" s="48" t="s">
        <v>41</v>
      </c>
      <c r="V562" s="40"/>
      <c r="W562" s="175">
        <f t="shared" si="23"/>
        <v>0</v>
      </c>
      <c r="X562" s="175">
        <v>0</v>
      </c>
      <c r="Y562" s="175">
        <f t="shared" si="24"/>
        <v>0</v>
      </c>
      <c r="Z562" s="175">
        <v>0</v>
      </c>
      <c r="AA562" s="176">
        <f t="shared" si="25"/>
        <v>0</v>
      </c>
      <c r="AR562" s="23" t="s">
        <v>344</v>
      </c>
      <c r="AT562" s="23" t="s">
        <v>165</v>
      </c>
      <c r="AU562" s="23" t="s">
        <v>86</v>
      </c>
      <c r="AY562" s="23" t="s">
        <v>164</v>
      </c>
      <c r="BE562" s="118">
        <f t="shared" si="26"/>
        <v>0</v>
      </c>
      <c r="BF562" s="118">
        <f t="shared" si="27"/>
        <v>0</v>
      </c>
      <c r="BG562" s="118">
        <f t="shared" si="28"/>
        <v>0</v>
      </c>
      <c r="BH562" s="118">
        <f t="shared" si="29"/>
        <v>0</v>
      </c>
      <c r="BI562" s="118">
        <f t="shared" si="30"/>
        <v>0</v>
      </c>
      <c r="BJ562" s="23" t="s">
        <v>86</v>
      </c>
      <c r="BK562" s="118">
        <f t="shared" si="31"/>
        <v>0</v>
      </c>
      <c r="BL562" s="23" t="s">
        <v>344</v>
      </c>
      <c r="BM562" s="23" t="s">
        <v>1213</v>
      </c>
    </row>
    <row r="563" spans="2:65" s="10" customFormat="1" ht="29.85" customHeight="1">
      <c r="B563" s="159"/>
      <c r="C563" s="160"/>
      <c r="D563" s="169" t="s">
        <v>657</v>
      </c>
      <c r="E563" s="169"/>
      <c r="F563" s="169"/>
      <c r="G563" s="169"/>
      <c r="H563" s="169"/>
      <c r="I563" s="169"/>
      <c r="J563" s="169"/>
      <c r="K563" s="169"/>
      <c r="L563" s="169"/>
      <c r="M563" s="169"/>
      <c r="N563" s="316"/>
      <c r="O563" s="317"/>
      <c r="P563" s="317"/>
      <c r="Q563" s="317"/>
      <c r="R563" s="162"/>
      <c r="T563" s="163"/>
      <c r="U563" s="160"/>
      <c r="V563" s="160"/>
      <c r="W563" s="164">
        <f>SUM(W564:W573)</f>
        <v>0</v>
      </c>
      <c r="X563" s="160"/>
      <c r="Y563" s="164">
        <f>SUM(Y564:Y573)</f>
        <v>1.7462412500000002</v>
      </c>
      <c r="Z563" s="160"/>
      <c r="AA563" s="165">
        <f>SUM(AA564:AA573)</f>
        <v>0</v>
      </c>
      <c r="AR563" s="166" t="s">
        <v>86</v>
      </c>
      <c r="AT563" s="167" t="s">
        <v>73</v>
      </c>
      <c r="AU563" s="167" t="s">
        <v>81</v>
      </c>
      <c r="AY563" s="166" t="s">
        <v>164</v>
      </c>
      <c r="BK563" s="168">
        <f>SUM(BK564:BK573)</f>
        <v>0</v>
      </c>
    </row>
    <row r="564" spans="2:65" s="1" customFormat="1" ht="25.5" customHeight="1">
      <c r="B564" s="141"/>
      <c r="C564" s="170" t="s">
        <v>1214</v>
      </c>
      <c r="D564" s="170" t="s">
        <v>165</v>
      </c>
      <c r="E564" s="171" t="s">
        <v>1215</v>
      </c>
      <c r="F564" s="289" t="s">
        <v>1216</v>
      </c>
      <c r="G564" s="289"/>
      <c r="H564" s="289"/>
      <c r="I564" s="289"/>
      <c r="J564" s="172" t="s">
        <v>168</v>
      </c>
      <c r="K564" s="173">
        <v>13.105</v>
      </c>
      <c r="L564" s="290"/>
      <c r="M564" s="290"/>
      <c r="N564" s="291"/>
      <c r="O564" s="291"/>
      <c r="P564" s="291"/>
      <c r="Q564" s="291"/>
      <c r="R564" s="144"/>
      <c r="T564" s="174" t="s">
        <v>5</v>
      </c>
      <c r="U564" s="48" t="s">
        <v>41</v>
      </c>
      <c r="V564" s="40"/>
      <c r="W564" s="175">
        <f>V564*K564</f>
        <v>0</v>
      </c>
      <c r="X564" s="175">
        <v>0.13325000000000001</v>
      </c>
      <c r="Y564" s="175">
        <f>X564*K564</f>
        <v>1.7462412500000002</v>
      </c>
      <c r="Z564" s="175">
        <v>0</v>
      </c>
      <c r="AA564" s="176">
        <f>Z564*K564</f>
        <v>0</v>
      </c>
      <c r="AR564" s="23" t="s">
        <v>344</v>
      </c>
      <c r="AT564" s="23" t="s">
        <v>165</v>
      </c>
      <c r="AU564" s="23" t="s">
        <v>86</v>
      </c>
      <c r="AY564" s="23" t="s">
        <v>164</v>
      </c>
      <c r="BE564" s="118">
        <f>IF(U564="základná",N564,0)</f>
        <v>0</v>
      </c>
      <c r="BF564" s="118">
        <f>IF(U564="znížená",N564,0)</f>
        <v>0</v>
      </c>
      <c r="BG564" s="118">
        <f>IF(U564="zákl. prenesená",N564,0)</f>
        <v>0</v>
      </c>
      <c r="BH564" s="118">
        <f>IF(U564="zníž. prenesená",N564,0)</f>
        <v>0</v>
      </c>
      <c r="BI564" s="118">
        <f>IF(U564="nulová",N564,0)</f>
        <v>0</v>
      </c>
      <c r="BJ564" s="23" t="s">
        <v>86</v>
      </c>
      <c r="BK564" s="118">
        <f>ROUND(L564*K564,2)</f>
        <v>0</v>
      </c>
      <c r="BL564" s="23" t="s">
        <v>344</v>
      </c>
      <c r="BM564" s="23" t="s">
        <v>1217</v>
      </c>
    </row>
    <row r="565" spans="2:65" s="11" customFormat="1" ht="16.5" customHeight="1">
      <c r="B565" s="177"/>
      <c r="C565" s="178"/>
      <c r="D565" s="178"/>
      <c r="E565" s="179" t="s">
        <v>5</v>
      </c>
      <c r="F565" s="292" t="s">
        <v>243</v>
      </c>
      <c r="G565" s="293"/>
      <c r="H565" s="293"/>
      <c r="I565" s="293"/>
      <c r="J565" s="178"/>
      <c r="K565" s="179" t="s">
        <v>5</v>
      </c>
      <c r="L565" s="178"/>
      <c r="M565" s="178"/>
      <c r="N565" s="178"/>
      <c r="O565" s="178"/>
      <c r="P565" s="178"/>
      <c r="Q565" s="178"/>
      <c r="R565" s="180"/>
      <c r="T565" s="181"/>
      <c r="U565" s="178"/>
      <c r="V565" s="178"/>
      <c r="W565" s="178"/>
      <c r="X565" s="178"/>
      <c r="Y565" s="178"/>
      <c r="Z565" s="178"/>
      <c r="AA565" s="182"/>
      <c r="AT565" s="183" t="s">
        <v>172</v>
      </c>
      <c r="AU565" s="183" t="s">
        <v>86</v>
      </c>
      <c r="AV565" s="11" t="s">
        <v>81</v>
      </c>
      <c r="AW565" s="11" t="s">
        <v>31</v>
      </c>
      <c r="AX565" s="11" t="s">
        <v>74</v>
      </c>
      <c r="AY565" s="183" t="s">
        <v>164</v>
      </c>
    </row>
    <row r="566" spans="2:65" s="12" customFormat="1" ht="16.5" customHeight="1">
      <c r="B566" s="184"/>
      <c r="C566" s="185"/>
      <c r="D566" s="185"/>
      <c r="E566" s="186" t="s">
        <v>5</v>
      </c>
      <c r="F566" s="298" t="s">
        <v>1218</v>
      </c>
      <c r="G566" s="299"/>
      <c r="H566" s="299"/>
      <c r="I566" s="299"/>
      <c r="J566" s="185"/>
      <c r="K566" s="187">
        <v>6.1050000000000004</v>
      </c>
      <c r="L566" s="185"/>
      <c r="M566" s="185"/>
      <c r="N566" s="185"/>
      <c r="O566" s="185"/>
      <c r="P566" s="185"/>
      <c r="Q566" s="185"/>
      <c r="R566" s="188"/>
      <c r="T566" s="189"/>
      <c r="U566" s="185"/>
      <c r="V566" s="185"/>
      <c r="W566" s="185"/>
      <c r="X566" s="185"/>
      <c r="Y566" s="185"/>
      <c r="Z566" s="185"/>
      <c r="AA566" s="190"/>
      <c r="AT566" s="191" t="s">
        <v>172</v>
      </c>
      <c r="AU566" s="191" t="s">
        <v>86</v>
      </c>
      <c r="AV566" s="12" t="s">
        <v>86</v>
      </c>
      <c r="AW566" s="12" t="s">
        <v>31</v>
      </c>
      <c r="AX566" s="12" t="s">
        <v>74</v>
      </c>
      <c r="AY566" s="191" t="s">
        <v>164</v>
      </c>
    </row>
    <row r="567" spans="2:65" s="12" customFormat="1" ht="16.5" customHeight="1">
      <c r="B567" s="184"/>
      <c r="C567" s="185"/>
      <c r="D567" s="185"/>
      <c r="E567" s="186" t="s">
        <v>5</v>
      </c>
      <c r="F567" s="298" t="s">
        <v>1219</v>
      </c>
      <c r="G567" s="299"/>
      <c r="H567" s="299"/>
      <c r="I567" s="299"/>
      <c r="J567" s="185"/>
      <c r="K567" s="187">
        <v>3.7</v>
      </c>
      <c r="L567" s="185"/>
      <c r="M567" s="185"/>
      <c r="N567" s="185"/>
      <c r="O567" s="185"/>
      <c r="P567" s="185"/>
      <c r="Q567" s="185"/>
      <c r="R567" s="188"/>
      <c r="T567" s="189"/>
      <c r="U567" s="185"/>
      <c r="V567" s="185"/>
      <c r="W567" s="185"/>
      <c r="X567" s="185"/>
      <c r="Y567" s="185"/>
      <c r="Z567" s="185"/>
      <c r="AA567" s="190"/>
      <c r="AT567" s="191" t="s">
        <v>172</v>
      </c>
      <c r="AU567" s="191" t="s">
        <v>86</v>
      </c>
      <c r="AV567" s="12" t="s">
        <v>86</v>
      </c>
      <c r="AW567" s="12" t="s">
        <v>31</v>
      </c>
      <c r="AX567" s="12" t="s">
        <v>74</v>
      </c>
      <c r="AY567" s="191" t="s">
        <v>164</v>
      </c>
    </row>
    <row r="568" spans="2:65" s="12" customFormat="1" ht="16.5" customHeight="1">
      <c r="B568" s="184"/>
      <c r="C568" s="185"/>
      <c r="D568" s="185"/>
      <c r="E568" s="186" t="s">
        <v>5</v>
      </c>
      <c r="F568" s="298" t="s">
        <v>1220</v>
      </c>
      <c r="G568" s="299"/>
      <c r="H568" s="299"/>
      <c r="I568" s="299"/>
      <c r="J568" s="185"/>
      <c r="K568" s="187">
        <v>3.3</v>
      </c>
      <c r="L568" s="185"/>
      <c r="M568" s="185"/>
      <c r="N568" s="185"/>
      <c r="O568" s="185"/>
      <c r="P568" s="185"/>
      <c r="Q568" s="185"/>
      <c r="R568" s="188"/>
      <c r="T568" s="189"/>
      <c r="U568" s="185"/>
      <c r="V568" s="185"/>
      <c r="W568" s="185"/>
      <c r="X568" s="185"/>
      <c r="Y568" s="185"/>
      <c r="Z568" s="185"/>
      <c r="AA568" s="190"/>
      <c r="AT568" s="191" t="s">
        <v>172</v>
      </c>
      <c r="AU568" s="191" t="s">
        <v>86</v>
      </c>
      <c r="AV568" s="12" t="s">
        <v>86</v>
      </c>
      <c r="AW568" s="12" t="s">
        <v>31</v>
      </c>
      <c r="AX568" s="12" t="s">
        <v>74</v>
      </c>
      <c r="AY568" s="191" t="s">
        <v>164</v>
      </c>
    </row>
    <row r="569" spans="2:65" s="14" customFormat="1" ht="16.5" customHeight="1">
      <c r="B569" s="200"/>
      <c r="C569" s="201"/>
      <c r="D569" s="201"/>
      <c r="E569" s="202" t="s">
        <v>5</v>
      </c>
      <c r="F569" s="304" t="s">
        <v>191</v>
      </c>
      <c r="G569" s="305"/>
      <c r="H569" s="305"/>
      <c r="I569" s="305"/>
      <c r="J569" s="201"/>
      <c r="K569" s="203">
        <v>13.105</v>
      </c>
      <c r="L569" s="201"/>
      <c r="M569" s="201"/>
      <c r="N569" s="201"/>
      <c r="O569" s="201"/>
      <c r="P569" s="201"/>
      <c r="Q569" s="201"/>
      <c r="R569" s="204"/>
      <c r="T569" s="205"/>
      <c r="U569" s="201"/>
      <c r="V569" s="201"/>
      <c r="W569" s="201"/>
      <c r="X569" s="201"/>
      <c r="Y569" s="201"/>
      <c r="Z569" s="201"/>
      <c r="AA569" s="206"/>
      <c r="AT569" s="207" t="s">
        <v>172</v>
      </c>
      <c r="AU569" s="207" t="s">
        <v>86</v>
      </c>
      <c r="AV569" s="14" t="s">
        <v>169</v>
      </c>
      <c r="AW569" s="14" t="s">
        <v>31</v>
      </c>
      <c r="AX569" s="14" t="s">
        <v>81</v>
      </c>
      <c r="AY569" s="207" t="s">
        <v>164</v>
      </c>
    </row>
    <row r="570" spans="2:65" s="1" customFormat="1" ht="16.5" customHeight="1">
      <c r="B570" s="141"/>
      <c r="C570" s="214" t="s">
        <v>1221</v>
      </c>
      <c r="D570" s="214" t="s">
        <v>456</v>
      </c>
      <c r="E570" s="215" t="s">
        <v>1222</v>
      </c>
      <c r="F570" s="313" t="s">
        <v>1223</v>
      </c>
      <c r="G570" s="313"/>
      <c r="H570" s="313"/>
      <c r="I570" s="313"/>
      <c r="J570" s="216" t="s">
        <v>168</v>
      </c>
      <c r="K570" s="217">
        <v>13.76</v>
      </c>
      <c r="L570" s="314"/>
      <c r="M570" s="314"/>
      <c r="N570" s="315"/>
      <c r="O570" s="291"/>
      <c r="P570" s="291"/>
      <c r="Q570" s="291"/>
      <c r="R570" s="144"/>
      <c r="T570" s="174" t="s">
        <v>5</v>
      </c>
      <c r="U570" s="48" t="s">
        <v>41</v>
      </c>
      <c r="V570" s="40"/>
      <c r="W570" s="175">
        <f>V570*K570</f>
        <v>0</v>
      </c>
      <c r="X570" s="175">
        <v>0</v>
      </c>
      <c r="Y570" s="175">
        <f>X570*K570</f>
        <v>0</v>
      </c>
      <c r="Z570" s="175">
        <v>0</v>
      </c>
      <c r="AA570" s="176">
        <f>Z570*K570</f>
        <v>0</v>
      </c>
      <c r="AR570" s="23" t="s">
        <v>459</v>
      </c>
      <c r="AT570" s="23" t="s">
        <v>456</v>
      </c>
      <c r="AU570" s="23" t="s">
        <v>86</v>
      </c>
      <c r="AY570" s="23" t="s">
        <v>164</v>
      </c>
      <c r="BE570" s="118">
        <f>IF(U570="základná",N570,0)</f>
        <v>0</v>
      </c>
      <c r="BF570" s="118">
        <f>IF(U570="znížená",N570,0)</f>
        <v>0</v>
      </c>
      <c r="BG570" s="118">
        <f>IF(U570="zákl. prenesená",N570,0)</f>
        <v>0</v>
      </c>
      <c r="BH570" s="118">
        <f>IF(U570="zníž. prenesená",N570,0)</f>
        <v>0</v>
      </c>
      <c r="BI570" s="118">
        <f>IF(U570="nulová",N570,0)</f>
        <v>0</v>
      </c>
      <c r="BJ570" s="23" t="s">
        <v>86</v>
      </c>
      <c r="BK570" s="118">
        <f>ROUND(L570*K570,2)</f>
        <v>0</v>
      </c>
      <c r="BL570" s="23" t="s">
        <v>344</v>
      </c>
      <c r="BM570" s="23" t="s">
        <v>1224</v>
      </c>
    </row>
    <row r="571" spans="2:65" s="12" customFormat="1" ht="16.5" customHeight="1">
      <c r="B571" s="184"/>
      <c r="C571" s="185"/>
      <c r="D571" s="185"/>
      <c r="E571" s="186" t="s">
        <v>5</v>
      </c>
      <c r="F571" s="306" t="s">
        <v>1225</v>
      </c>
      <c r="G571" s="307"/>
      <c r="H571" s="307"/>
      <c r="I571" s="307"/>
      <c r="J571" s="185"/>
      <c r="K571" s="187">
        <v>13.76</v>
      </c>
      <c r="L571" s="185"/>
      <c r="M571" s="185"/>
      <c r="N571" s="185"/>
      <c r="O571" s="185"/>
      <c r="P571" s="185"/>
      <c r="Q571" s="185"/>
      <c r="R571" s="188"/>
      <c r="T571" s="189"/>
      <c r="U571" s="185"/>
      <c r="V571" s="185"/>
      <c r="W571" s="185"/>
      <c r="X571" s="185"/>
      <c r="Y571" s="185"/>
      <c r="Z571" s="185"/>
      <c r="AA571" s="190"/>
      <c r="AT571" s="191" t="s">
        <v>172</v>
      </c>
      <c r="AU571" s="191" t="s">
        <v>86</v>
      </c>
      <c r="AV571" s="12" t="s">
        <v>86</v>
      </c>
      <c r="AW571" s="12" t="s">
        <v>31</v>
      </c>
      <c r="AX571" s="12" t="s">
        <v>74</v>
      </c>
      <c r="AY571" s="191" t="s">
        <v>164</v>
      </c>
    </row>
    <row r="572" spans="2:65" s="14" customFormat="1" ht="16.5" customHeight="1">
      <c r="B572" s="200"/>
      <c r="C572" s="201"/>
      <c r="D572" s="201"/>
      <c r="E572" s="202" t="s">
        <v>5</v>
      </c>
      <c r="F572" s="304" t="s">
        <v>191</v>
      </c>
      <c r="G572" s="305"/>
      <c r="H572" s="305"/>
      <c r="I572" s="305"/>
      <c r="J572" s="201"/>
      <c r="K572" s="203">
        <v>13.76</v>
      </c>
      <c r="L572" s="201"/>
      <c r="M572" s="201"/>
      <c r="N572" s="201"/>
      <c r="O572" s="201"/>
      <c r="P572" s="201"/>
      <c r="Q572" s="201"/>
      <c r="R572" s="204"/>
      <c r="T572" s="205"/>
      <c r="U572" s="201"/>
      <c r="V572" s="201"/>
      <c r="W572" s="201"/>
      <c r="X572" s="201"/>
      <c r="Y572" s="201"/>
      <c r="Z572" s="201"/>
      <c r="AA572" s="206"/>
      <c r="AT572" s="207" t="s">
        <v>172</v>
      </c>
      <c r="AU572" s="207" t="s">
        <v>86</v>
      </c>
      <c r="AV572" s="14" t="s">
        <v>169</v>
      </c>
      <c r="AW572" s="14" t="s">
        <v>31</v>
      </c>
      <c r="AX572" s="14" t="s">
        <v>81</v>
      </c>
      <c r="AY572" s="207" t="s">
        <v>164</v>
      </c>
    </row>
    <row r="573" spans="2:65" s="1" customFormat="1" ht="25.5" customHeight="1">
      <c r="B573" s="141"/>
      <c r="C573" s="170" t="s">
        <v>1226</v>
      </c>
      <c r="D573" s="170" t="s">
        <v>165</v>
      </c>
      <c r="E573" s="171" t="s">
        <v>1227</v>
      </c>
      <c r="F573" s="289" t="s">
        <v>1228</v>
      </c>
      <c r="G573" s="289"/>
      <c r="H573" s="289"/>
      <c r="I573" s="289"/>
      <c r="J573" s="172" t="s">
        <v>463</v>
      </c>
      <c r="K573" s="212">
        <v>0</v>
      </c>
      <c r="L573" s="290"/>
      <c r="M573" s="290"/>
      <c r="N573" s="291"/>
      <c r="O573" s="291"/>
      <c r="P573" s="291"/>
      <c r="Q573" s="291"/>
      <c r="R573" s="144"/>
      <c r="T573" s="174" t="s">
        <v>5</v>
      </c>
      <c r="U573" s="48" t="s">
        <v>41</v>
      </c>
      <c r="V573" s="40"/>
      <c r="W573" s="175">
        <f>V573*K573</f>
        <v>0</v>
      </c>
      <c r="X573" s="175">
        <v>0</v>
      </c>
      <c r="Y573" s="175">
        <f>X573*K573</f>
        <v>0</v>
      </c>
      <c r="Z573" s="175">
        <v>0</v>
      </c>
      <c r="AA573" s="176">
        <f>Z573*K573</f>
        <v>0</v>
      </c>
      <c r="AR573" s="23" t="s">
        <v>344</v>
      </c>
      <c r="AT573" s="23" t="s">
        <v>165</v>
      </c>
      <c r="AU573" s="23" t="s">
        <v>86</v>
      </c>
      <c r="AY573" s="23" t="s">
        <v>164</v>
      </c>
      <c r="BE573" s="118">
        <f>IF(U573="základná",N573,0)</f>
        <v>0</v>
      </c>
      <c r="BF573" s="118">
        <f>IF(U573="znížená",N573,0)</f>
        <v>0</v>
      </c>
      <c r="BG573" s="118">
        <f>IF(U573="zákl. prenesená",N573,0)</f>
        <v>0</v>
      </c>
      <c r="BH573" s="118">
        <f>IF(U573="zníž. prenesená",N573,0)</f>
        <v>0</v>
      </c>
      <c r="BI573" s="118">
        <f>IF(U573="nulová",N573,0)</f>
        <v>0</v>
      </c>
      <c r="BJ573" s="23" t="s">
        <v>86</v>
      </c>
      <c r="BK573" s="118">
        <f>ROUND(L573*K573,2)</f>
        <v>0</v>
      </c>
      <c r="BL573" s="23" t="s">
        <v>344</v>
      </c>
      <c r="BM573" s="23" t="s">
        <v>1229</v>
      </c>
    </row>
    <row r="574" spans="2:65" s="10" customFormat="1" ht="29.85" customHeight="1">
      <c r="B574" s="159"/>
      <c r="C574" s="160"/>
      <c r="D574" s="169" t="s">
        <v>658</v>
      </c>
      <c r="E574" s="169"/>
      <c r="F574" s="169"/>
      <c r="G574" s="169"/>
      <c r="H574" s="169"/>
      <c r="I574" s="169"/>
      <c r="J574" s="169"/>
      <c r="K574" s="169"/>
      <c r="L574" s="169"/>
      <c r="M574" s="169"/>
      <c r="N574" s="316"/>
      <c r="O574" s="317"/>
      <c r="P574" s="317"/>
      <c r="Q574" s="317"/>
      <c r="R574" s="162"/>
      <c r="T574" s="163"/>
      <c r="U574" s="160"/>
      <c r="V574" s="160"/>
      <c r="W574" s="164">
        <f>SUM(W575:W586)</f>
        <v>0</v>
      </c>
      <c r="X574" s="160"/>
      <c r="Y574" s="164">
        <f>SUM(Y575:Y586)</f>
        <v>0.15592032</v>
      </c>
      <c r="Z574" s="160"/>
      <c r="AA574" s="165">
        <f>SUM(AA575:AA586)</f>
        <v>0</v>
      </c>
      <c r="AR574" s="166" t="s">
        <v>86</v>
      </c>
      <c r="AT574" s="167" t="s">
        <v>73</v>
      </c>
      <c r="AU574" s="167" t="s">
        <v>81</v>
      </c>
      <c r="AY574" s="166" t="s">
        <v>164</v>
      </c>
      <c r="BK574" s="168">
        <f>SUM(BK575:BK586)</f>
        <v>0</v>
      </c>
    </row>
    <row r="575" spans="2:65" s="1" customFormat="1" ht="38.25" customHeight="1">
      <c r="B575" s="141"/>
      <c r="C575" s="170" t="s">
        <v>1230</v>
      </c>
      <c r="D575" s="170" t="s">
        <v>165</v>
      </c>
      <c r="E575" s="171" t="s">
        <v>1231</v>
      </c>
      <c r="F575" s="289" t="s">
        <v>1232</v>
      </c>
      <c r="G575" s="289"/>
      <c r="H575" s="289"/>
      <c r="I575" s="289"/>
      <c r="J575" s="172" t="s">
        <v>168</v>
      </c>
      <c r="K575" s="173">
        <v>487.25099999999998</v>
      </c>
      <c r="L575" s="290"/>
      <c r="M575" s="290"/>
      <c r="N575" s="291"/>
      <c r="O575" s="291"/>
      <c r="P575" s="291"/>
      <c r="Q575" s="291"/>
      <c r="R575" s="144"/>
      <c r="T575" s="174" t="s">
        <v>5</v>
      </c>
      <c r="U575" s="48" t="s">
        <v>41</v>
      </c>
      <c r="V575" s="40"/>
      <c r="W575" s="175">
        <f>V575*K575</f>
        <v>0</v>
      </c>
      <c r="X575" s="175">
        <v>3.2000000000000003E-4</v>
      </c>
      <c r="Y575" s="175">
        <f>X575*K575</f>
        <v>0.15592032</v>
      </c>
      <c r="Z575" s="175">
        <v>0</v>
      </c>
      <c r="AA575" s="176">
        <f>Z575*K575</f>
        <v>0</v>
      </c>
      <c r="AR575" s="23" t="s">
        <v>344</v>
      </c>
      <c r="AT575" s="23" t="s">
        <v>165</v>
      </c>
      <c r="AU575" s="23" t="s">
        <v>86</v>
      </c>
      <c r="AY575" s="23" t="s">
        <v>164</v>
      </c>
      <c r="BE575" s="118">
        <f>IF(U575="základná",N575,0)</f>
        <v>0</v>
      </c>
      <c r="BF575" s="118">
        <f>IF(U575="znížená",N575,0)</f>
        <v>0</v>
      </c>
      <c r="BG575" s="118">
        <f>IF(U575="zákl. prenesená",N575,0)</f>
        <v>0</v>
      </c>
      <c r="BH575" s="118">
        <f>IF(U575="zníž. prenesená",N575,0)</f>
        <v>0</v>
      </c>
      <c r="BI575" s="118">
        <f>IF(U575="nulová",N575,0)</f>
        <v>0</v>
      </c>
      <c r="BJ575" s="23" t="s">
        <v>86</v>
      </c>
      <c r="BK575" s="118">
        <f>ROUND(L575*K575,2)</f>
        <v>0</v>
      </c>
      <c r="BL575" s="23" t="s">
        <v>344</v>
      </c>
      <c r="BM575" s="23" t="s">
        <v>1233</v>
      </c>
    </row>
    <row r="576" spans="2:65" s="11" customFormat="1" ht="16.5" customHeight="1">
      <c r="B576" s="177"/>
      <c r="C576" s="178"/>
      <c r="D576" s="178"/>
      <c r="E576" s="179" t="s">
        <v>5</v>
      </c>
      <c r="F576" s="292" t="s">
        <v>1234</v>
      </c>
      <c r="G576" s="293"/>
      <c r="H576" s="293"/>
      <c r="I576" s="293"/>
      <c r="J576" s="178"/>
      <c r="K576" s="179" t="s">
        <v>5</v>
      </c>
      <c r="L576" s="178"/>
      <c r="M576" s="178"/>
      <c r="N576" s="178"/>
      <c r="O576" s="178"/>
      <c r="P576" s="178"/>
      <c r="Q576" s="178"/>
      <c r="R576" s="180"/>
      <c r="T576" s="181"/>
      <c r="U576" s="178"/>
      <c r="V576" s="178"/>
      <c r="W576" s="178"/>
      <c r="X576" s="178"/>
      <c r="Y576" s="178"/>
      <c r="Z576" s="178"/>
      <c r="AA576" s="182"/>
      <c r="AT576" s="183" t="s">
        <v>172</v>
      </c>
      <c r="AU576" s="183" t="s">
        <v>86</v>
      </c>
      <c r="AV576" s="11" t="s">
        <v>81</v>
      </c>
      <c r="AW576" s="11" t="s">
        <v>31</v>
      </c>
      <c r="AX576" s="11" t="s">
        <v>74</v>
      </c>
      <c r="AY576" s="183" t="s">
        <v>164</v>
      </c>
    </row>
    <row r="577" spans="2:65" s="12" customFormat="1" ht="16.5" customHeight="1">
      <c r="B577" s="184"/>
      <c r="C577" s="185"/>
      <c r="D577" s="185"/>
      <c r="E577" s="186" t="s">
        <v>5</v>
      </c>
      <c r="F577" s="298" t="s">
        <v>1235</v>
      </c>
      <c r="G577" s="299"/>
      <c r="H577" s="299"/>
      <c r="I577" s="299"/>
      <c r="J577" s="185"/>
      <c r="K577" s="187">
        <v>67.5</v>
      </c>
      <c r="L577" s="185"/>
      <c r="M577" s="185"/>
      <c r="N577" s="185"/>
      <c r="O577" s="185"/>
      <c r="P577" s="185"/>
      <c r="Q577" s="185"/>
      <c r="R577" s="188"/>
      <c r="T577" s="189"/>
      <c r="U577" s="185"/>
      <c r="V577" s="185"/>
      <c r="W577" s="185"/>
      <c r="X577" s="185"/>
      <c r="Y577" s="185"/>
      <c r="Z577" s="185"/>
      <c r="AA577" s="190"/>
      <c r="AT577" s="191" t="s">
        <v>172</v>
      </c>
      <c r="AU577" s="191" t="s">
        <v>86</v>
      </c>
      <c r="AV577" s="12" t="s">
        <v>86</v>
      </c>
      <c r="AW577" s="12" t="s">
        <v>31</v>
      </c>
      <c r="AX577" s="12" t="s">
        <v>74</v>
      </c>
      <c r="AY577" s="191" t="s">
        <v>164</v>
      </c>
    </row>
    <row r="578" spans="2:65" s="12" customFormat="1" ht="16.5" customHeight="1">
      <c r="B578" s="184"/>
      <c r="C578" s="185"/>
      <c r="D578" s="185"/>
      <c r="E578" s="186" t="s">
        <v>5</v>
      </c>
      <c r="F578" s="298" t="s">
        <v>1236</v>
      </c>
      <c r="G578" s="299"/>
      <c r="H578" s="299"/>
      <c r="I578" s="299"/>
      <c r="J578" s="185"/>
      <c r="K578" s="187">
        <v>146.88</v>
      </c>
      <c r="L578" s="185"/>
      <c r="M578" s="185"/>
      <c r="N578" s="185"/>
      <c r="O578" s="185"/>
      <c r="P578" s="185"/>
      <c r="Q578" s="185"/>
      <c r="R578" s="188"/>
      <c r="T578" s="189"/>
      <c r="U578" s="185"/>
      <c r="V578" s="185"/>
      <c r="W578" s="185"/>
      <c r="X578" s="185"/>
      <c r="Y578" s="185"/>
      <c r="Z578" s="185"/>
      <c r="AA578" s="190"/>
      <c r="AT578" s="191" t="s">
        <v>172</v>
      </c>
      <c r="AU578" s="191" t="s">
        <v>86</v>
      </c>
      <c r="AV578" s="12" t="s">
        <v>86</v>
      </c>
      <c r="AW578" s="12" t="s">
        <v>31</v>
      </c>
      <c r="AX578" s="12" t="s">
        <v>74</v>
      </c>
      <c r="AY578" s="191" t="s">
        <v>164</v>
      </c>
    </row>
    <row r="579" spans="2:65" s="12" customFormat="1" ht="16.5" customHeight="1">
      <c r="B579" s="184"/>
      <c r="C579" s="185"/>
      <c r="D579" s="185"/>
      <c r="E579" s="186" t="s">
        <v>5</v>
      </c>
      <c r="F579" s="298" t="s">
        <v>1237</v>
      </c>
      <c r="G579" s="299"/>
      <c r="H579" s="299"/>
      <c r="I579" s="299"/>
      <c r="J579" s="185"/>
      <c r="K579" s="187">
        <v>36</v>
      </c>
      <c r="L579" s="185"/>
      <c r="M579" s="185"/>
      <c r="N579" s="185"/>
      <c r="O579" s="185"/>
      <c r="P579" s="185"/>
      <c r="Q579" s="185"/>
      <c r="R579" s="188"/>
      <c r="T579" s="189"/>
      <c r="U579" s="185"/>
      <c r="V579" s="185"/>
      <c r="W579" s="185"/>
      <c r="X579" s="185"/>
      <c r="Y579" s="185"/>
      <c r="Z579" s="185"/>
      <c r="AA579" s="190"/>
      <c r="AT579" s="191" t="s">
        <v>172</v>
      </c>
      <c r="AU579" s="191" t="s">
        <v>86</v>
      </c>
      <c r="AV579" s="12" t="s">
        <v>86</v>
      </c>
      <c r="AW579" s="12" t="s">
        <v>31</v>
      </c>
      <c r="AX579" s="12" t="s">
        <v>74</v>
      </c>
      <c r="AY579" s="191" t="s">
        <v>164</v>
      </c>
    </row>
    <row r="580" spans="2:65" s="12" customFormat="1" ht="16.5" customHeight="1">
      <c r="B580" s="184"/>
      <c r="C580" s="185"/>
      <c r="D580" s="185"/>
      <c r="E580" s="186" t="s">
        <v>5</v>
      </c>
      <c r="F580" s="298" t="s">
        <v>1238</v>
      </c>
      <c r="G580" s="299"/>
      <c r="H580" s="299"/>
      <c r="I580" s="299"/>
      <c r="J580" s="185"/>
      <c r="K580" s="187">
        <v>28.8</v>
      </c>
      <c r="L580" s="185"/>
      <c r="M580" s="185"/>
      <c r="N580" s="185"/>
      <c r="O580" s="185"/>
      <c r="P580" s="185"/>
      <c r="Q580" s="185"/>
      <c r="R580" s="188"/>
      <c r="T580" s="189"/>
      <c r="U580" s="185"/>
      <c r="V580" s="185"/>
      <c r="W580" s="185"/>
      <c r="X580" s="185"/>
      <c r="Y580" s="185"/>
      <c r="Z580" s="185"/>
      <c r="AA580" s="190"/>
      <c r="AT580" s="191" t="s">
        <v>172</v>
      </c>
      <c r="AU580" s="191" t="s">
        <v>86</v>
      </c>
      <c r="AV580" s="12" t="s">
        <v>86</v>
      </c>
      <c r="AW580" s="12" t="s">
        <v>31</v>
      </c>
      <c r="AX580" s="12" t="s">
        <v>74</v>
      </c>
      <c r="AY580" s="191" t="s">
        <v>164</v>
      </c>
    </row>
    <row r="581" spans="2:65" s="12" customFormat="1" ht="16.5" customHeight="1">
      <c r="B581" s="184"/>
      <c r="C581" s="185"/>
      <c r="D581" s="185"/>
      <c r="E581" s="186" t="s">
        <v>5</v>
      </c>
      <c r="F581" s="298" t="s">
        <v>1239</v>
      </c>
      <c r="G581" s="299"/>
      <c r="H581" s="299"/>
      <c r="I581" s="299"/>
      <c r="J581" s="185"/>
      <c r="K581" s="187">
        <v>9.6</v>
      </c>
      <c r="L581" s="185"/>
      <c r="M581" s="185"/>
      <c r="N581" s="185"/>
      <c r="O581" s="185"/>
      <c r="P581" s="185"/>
      <c r="Q581" s="185"/>
      <c r="R581" s="188"/>
      <c r="T581" s="189"/>
      <c r="U581" s="185"/>
      <c r="V581" s="185"/>
      <c r="W581" s="185"/>
      <c r="X581" s="185"/>
      <c r="Y581" s="185"/>
      <c r="Z581" s="185"/>
      <c r="AA581" s="190"/>
      <c r="AT581" s="191" t="s">
        <v>172</v>
      </c>
      <c r="AU581" s="191" t="s">
        <v>86</v>
      </c>
      <c r="AV581" s="12" t="s">
        <v>86</v>
      </c>
      <c r="AW581" s="12" t="s">
        <v>31</v>
      </c>
      <c r="AX581" s="12" t="s">
        <v>74</v>
      </c>
      <c r="AY581" s="191" t="s">
        <v>164</v>
      </c>
    </row>
    <row r="582" spans="2:65" s="12" customFormat="1" ht="16.5" customHeight="1">
      <c r="B582" s="184"/>
      <c r="C582" s="185"/>
      <c r="D582" s="185"/>
      <c r="E582" s="186" t="s">
        <v>5</v>
      </c>
      <c r="F582" s="298" t="s">
        <v>1240</v>
      </c>
      <c r="G582" s="299"/>
      <c r="H582" s="299"/>
      <c r="I582" s="299"/>
      <c r="J582" s="185"/>
      <c r="K582" s="187">
        <v>87</v>
      </c>
      <c r="L582" s="185"/>
      <c r="M582" s="185"/>
      <c r="N582" s="185"/>
      <c r="O582" s="185"/>
      <c r="P582" s="185"/>
      <c r="Q582" s="185"/>
      <c r="R582" s="188"/>
      <c r="T582" s="189"/>
      <c r="U582" s="185"/>
      <c r="V582" s="185"/>
      <c r="W582" s="185"/>
      <c r="X582" s="185"/>
      <c r="Y582" s="185"/>
      <c r="Z582" s="185"/>
      <c r="AA582" s="190"/>
      <c r="AT582" s="191" t="s">
        <v>172</v>
      </c>
      <c r="AU582" s="191" t="s">
        <v>86</v>
      </c>
      <c r="AV582" s="12" t="s">
        <v>86</v>
      </c>
      <c r="AW582" s="12" t="s">
        <v>31</v>
      </c>
      <c r="AX582" s="12" t="s">
        <v>74</v>
      </c>
      <c r="AY582" s="191" t="s">
        <v>164</v>
      </c>
    </row>
    <row r="583" spans="2:65" s="12" customFormat="1" ht="16.5" customHeight="1">
      <c r="B583" s="184"/>
      <c r="C583" s="185"/>
      <c r="D583" s="185"/>
      <c r="E583" s="186" t="s">
        <v>5</v>
      </c>
      <c r="F583" s="298" t="s">
        <v>1241</v>
      </c>
      <c r="G583" s="299"/>
      <c r="H583" s="299"/>
      <c r="I583" s="299"/>
      <c r="J583" s="185"/>
      <c r="K583" s="187">
        <v>59</v>
      </c>
      <c r="L583" s="185"/>
      <c r="M583" s="185"/>
      <c r="N583" s="185"/>
      <c r="O583" s="185"/>
      <c r="P583" s="185"/>
      <c r="Q583" s="185"/>
      <c r="R583" s="188"/>
      <c r="T583" s="189"/>
      <c r="U583" s="185"/>
      <c r="V583" s="185"/>
      <c r="W583" s="185"/>
      <c r="X583" s="185"/>
      <c r="Y583" s="185"/>
      <c r="Z583" s="185"/>
      <c r="AA583" s="190"/>
      <c r="AT583" s="191" t="s">
        <v>172</v>
      </c>
      <c r="AU583" s="191" t="s">
        <v>86</v>
      </c>
      <c r="AV583" s="12" t="s">
        <v>86</v>
      </c>
      <c r="AW583" s="12" t="s">
        <v>31</v>
      </c>
      <c r="AX583" s="12" t="s">
        <v>74</v>
      </c>
      <c r="AY583" s="191" t="s">
        <v>164</v>
      </c>
    </row>
    <row r="584" spans="2:65" s="11" customFormat="1" ht="16.5" customHeight="1">
      <c r="B584" s="177"/>
      <c r="C584" s="178"/>
      <c r="D584" s="178"/>
      <c r="E584" s="179" t="s">
        <v>5</v>
      </c>
      <c r="F584" s="302" t="s">
        <v>1242</v>
      </c>
      <c r="G584" s="303"/>
      <c r="H584" s="303"/>
      <c r="I584" s="303"/>
      <c r="J584" s="178"/>
      <c r="K584" s="179" t="s">
        <v>5</v>
      </c>
      <c r="L584" s="178"/>
      <c r="M584" s="178"/>
      <c r="N584" s="178"/>
      <c r="O584" s="178"/>
      <c r="P584" s="178"/>
      <c r="Q584" s="178"/>
      <c r="R584" s="180"/>
      <c r="T584" s="181"/>
      <c r="U584" s="178"/>
      <c r="V584" s="178"/>
      <c r="W584" s="178"/>
      <c r="X584" s="178"/>
      <c r="Y584" s="178"/>
      <c r="Z584" s="178"/>
      <c r="AA584" s="182"/>
      <c r="AT584" s="183" t="s">
        <v>172</v>
      </c>
      <c r="AU584" s="183" t="s">
        <v>86</v>
      </c>
      <c r="AV584" s="11" t="s">
        <v>81</v>
      </c>
      <c r="AW584" s="11" t="s">
        <v>31</v>
      </c>
      <c r="AX584" s="11" t="s">
        <v>74</v>
      </c>
      <c r="AY584" s="183" t="s">
        <v>164</v>
      </c>
    </row>
    <row r="585" spans="2:65" s="12" customFormat="1" ht="16.5" customHeight="1">
      <c r="B585" s="184"/>
      <c r="C585" s="185"/>
      <c r="D585" s="185"/>
      <c r="E585" s="186" t="s">
        <v>5</v>
      </c>
      <c r="F585" s="298" t="s">
        <v>1243</v>
      </c>
      <c r="G585" s="299"/>
      <c r="H585" s="299"/>
      <c r="I585" s="299"/>
      <c r="J585" s="185"/>
      <c r="K585" s="187">
        <v>52.470999999999997</v>
      </c>
      <c r="L585" s="185"/>
      <c r="M585" s="185"/>
      <c r="N585" s="185"/>
      <c r="O585" s="185"/>
      <c r="P585" s="185"/>
      <c r="Q585" s="185"/>
      <c r="R585" s="188"/>
      <c r="T585" s="189"/>
      <c r="U585" s="185"/>
      <c r="V585" s="185"/>
      <c r="W585" s="185"/>
      <c r="X585" s="185"/>
      <c r="Y585" s="185"/>
      <c r="Z585" s="185"/>
      <c r="AA585" s="190"/>
      <c r="AT585" s="191" t="s">
        <v>172</v>
      </c>
      <c r="AU585" s="191" t="s">
        <v>86</v>
      </c>
      <c r="AV585" s="12" t="s">
        <v>86</v>
      </c>
      <c r="AW585" s="12" t="s">
        <v>31</v>
      </c>
      <c r="AX585" s="12" t="s">
        <v>74</v>
      </c>
      <c r="AY585" s="191" t="s">
        <v>164</v>
      </c>
    </row>
    <row r="586" spans="2:65" s="14" customFormat="1" ht="16.5" customHeight="1">
      <c r="B586" s="200"/>
      <c r="C586" s="201"/>
      <c r="D586" s="201"/>
      <c r="E586" s="202" t="s">
        <v>5</v>
      </c>
      <c r="F586" s="304" t="s">
        <v>191</v>
      </c>
      <c r="G586" s="305"/>
      <c r="H586" s="305"/>
      <c r="I586" s="305"/>
      <c r="J586" s="201"/>
      <c r="K586" s="203">
        <v>487.25099999999998</v>
      </c>
      <c r="L586" s="201"/>
      <c r="M586" s="201"/>
      <c r="N586" s="201"/>
      <c r="O586" s="201"/>
      <c r="P586" s="201"/>
      <c r="Q586" s="201"/>
      <c r="R586" s="204"/>
      <c r="T586" s="205"/>
      <c r="U586" s="201"/>
      <c r="V586" s="201"/>
      <c r="W586" s="201"/>
      <c r="X586" s="201"/>
      <c r="Y586" s="201"/>
      <c r="Z586" s="201"/>
      <c r="AA586" s="206"/>
      <c r="AT586" s="207" t="s">
        <v>172</v>
      </c>
      <c r="AU586" s="207" t="s">
        <v>86</v>
      </c>
      <c r="AV586" s="14" t="s">
        <v>169</v>
      </c>
      <c r="AW586" s="14" t="s">
        <v>31</v>
      </c>
      <c r="AX586" s="14" t="s">
        <v>81</v>
      </c>
      <c r="AY586" s="207" t="s">
        <v>164</v>
      </c>
    </row>
    <row r="587" spans="2:65" s="10" customFormat="1" ht="29.85" customHeight="1">
      <c r="B587" s="159"/>
      <c r="C587" s="160"/>
      <c r="D587" s="169" t="s">
        <v>541</v>
      </c>
      <c r="E587" s="169"/>
      <c r="F587" s="169"/>
      <c r="G587" s="169"/>
      <c r="H587" s="169"/>
      <c r="I587" s="169"/>
      <c r="J587" s="169"/>
      <c r="K587" s="169"/>
      <c r="L587" s="169"/>
      <c r="M587" s="169"/>
      <c r="N587" s="296"/>
      <c r="O587" s="297"/>
      <c r="P587" s="297"/>
      <c r="Q587" s="297"/>
      <c r="R587" s="162"/>
      <c r="T587" s="163"/>
      <c r="U587" s="160"/>
      <c r="V587" s="160"/>
      <c r="W587" s="164">
        <f>SUM(W588:W605)</f>
        <v>0</v>
      </c>
      <c r="X587" s="160"/>
      <c r="Y587" s="164">
        <f>SUM(Y588:Y605)</f>
        <v>0.62259664999999997</v>
      </c>
      <c r="Z587" s="160"/>
      <c r="AA587" s="165">
        <f>SUM(AA588:AA605)</f>
        <v>0</v>
      </c>
      <c r="AR587" s="166" t="s">
        <v>86</v>
      </c>
      <c r="AT587" s="167" t="s">
        <v>73</v>
      </c>
      <c r="AU587" s="167" t="s">
        <v>81</v>
      </c>
      <c r="AY587" s="166" t="s">
        <v>164</v>
      </c>
      <c r="BK587" s="168">
        <f>SUM(BK588:BK605)</f>
        <v>0</v>
      </c>
    </row>
    <row r="588" spans="2:65" s="1" customFormat="1" ht="25.5" customHeight="1">
      <c r="B588" s="141"/>
      <c r="C588" s="170" t="s">
        <v>1244</v>
      </c>
      <c r="D588" s="170" t="s">
        <v>165</v>
      </c>
      <c r="E588" s="171" t="s">
        <v>641</v>
      </c>
      <c r="F588" s="289" t="s">
        <v>642</v>
      </c>
      <c r="G588" s="289"/>
      <c r="H588" s="289"/>
      <c r="I588" s="289"/>
      <c r="J588" s="172" t="s">
        <v>168</v>
      </c>
      <c r="K588" s="173">
        <v>957.84100000000001</v>
      </c>
      <c r="L588" s="290"/>
      <c r="M588" s="290"/>
      <c r="N588" s="291"/>
      <c r="O588" s="291"/>
      <c r="P588" s="291"/>
      <c r="Q588" s="291"/>
      <c r="R588" s="144"/>
      <c r="T588" s="174" t="s">
        <v>5</v>
      </c>
      <c r="U588" s="48" t="s">
        <v>41</v>
      </c>
      <c r="V588" s="40"/>
      <c r="W588" s="175">
        <f>V588*K588</f>
        <v>0</v>
      </c>
      <c r="X588" s="175">
        <v>1.8000000000000001E-4</v>
      </c>
      <c r="Y588" s="175">
        <f>X588*K588</f>
        <v>0.17241138</v>
      </c>
      <c r="Z588" s="175">
        <v>0</v>
      </c>
      <c r="AA588" s="176">
        <f>Z588*K588</f>
        <v>0</v>
      </c>
      <c r="AR588" s="23" t="s">
        <v>344</v>
      </c>
      <c r="AT588" s="23" t="s">
        <v>165</v>
      </c>
      <c r="AU588" s="23" t="s">
        <v>86</v>
      </c>
      <c r="AY588" s="23" t="s">
        <v>164</v>
      </c>
      <c r="BE588" s="118">
        <f>IF(U588="základná",N588,0)</f>
        <v>0</v>
      </c>
      <c r="BF588" s="118">
        <f>IF(U588="znížená",N588,0)</f>
        <v>0</v>
      </c>
      <c r="BG588" s="118">
        <f>IF(U588="zákl. prenesená",N588,0)</f>
        <v>0</v>
      </c>
      <c r="BH588" s="118">
        <f>IF(U588="zníž. prenesená",N588,0)</f>
        <v>0</v>
      </c>
      <c r="BI588" s="118">
        <f>IF(U588="nulová",N588,0)</f>
        <v>0</v>
      </c>
      <c r="BJ588" s="23" t="s">
        <v>86</v>
      </c>
      <c r="BK588" s="118">
        <f>ROUND(L588*K588,2)</f>
        <v>0</v>
      </c>
      <c r="BL588" s="23" t="s">
        <v>344</v>
      </c>
      <c r="BM588" s="23" t="s">
        <v>1245</v>
      </c>
    </row>
    <row r="589" spans="2:65" s="11" customFormat="1" ht="16.5" customHeight="1">
      <c r="B589" s="177"/>
      <c r="C589" s="178"/>
      <c r="D589" s="178"/>
      <c r="E589" s="179" t="s">
        <v>5</v>
      </c>
      <c r="F589" s="292" t="s">
        <v>479</v>
      </c>
      <c r="G589" s="293"/>
      <c r="H589" s="293"/>
      <c r="I589" s="293"/>
      <c r="J589" s="178"/>
      <c r="K589" s="179" t="s">
        <v>5</v>
      </c>
      <c r="L589" s="178"/>
      <c r="M589" s="178"/>
      <c r="N589" s="178"/>
      <c r="O589" s="178"/>
      <c r="P589" s="178"/>
      <c r="Q589" s="178"/>
      <c r="R589" s="180"/>
      <c r="T589" s="181"/>
      <c r="U589" s="178"/>
      <c r="V589" s="178"/>
      <c r="W589" s="178"/>
      <c r="X589" s="178"/>
      <c r="Y589" s="178"/>
      <c r="Z589" s="178"/>
      <c r="AA589" s="182"/>
      <c r="AT589" s="183" t="s">
        <v>172</v>
      </c>
      <c r="AU589" s="183" t="s">
        <v>86</v>
      </c>
      <c r="AV589" s="11" t="s">
        <v>81</v>
      </c>
      <c r="AW589" s="11" t="s">
        <v>31</v>
      </c>
      <c r="AX589" s="11" t="s">
        <v>74</v>
      </c>
      <c r="AY589" s="183" t="s">
        <v>164</v>
      </c>
    </row>
    <row r="590" spans="2:65" s="12" customFormat="1" ht="16.5" customHeight="1">
      <c r="B590" s="184"/>
      <c r="C590" s="185"/>
      <c r="D590" s="185"/>
      <c r="E590" s="186" t="s">
        <v>5</v>
      </c>
      <c r="F590" s="298" t="s">
        <v>1246</v>
      </c>
      <c r="G590" s="299"/>
      <c r="H590" s="299"/>
      <c r="I590" s="299"/>
      <c r="J590" s="185"/>
      <c r="K590" s="187">
        <v>55.12</v>
      </c>
      <c r="L590" s="185"/>
      <c r="M590" s="185"/>
      <c r="N590" s="185"/>
      <c r="O590" s="185"/>
      <c r="P590" s="185"/>
      <c r="Q590" s="185"/>
      <c r="R590" s="188"/>
      <c r="T590" s="189"/>
      <c r="U590" s="185"/>
      <c r="V590" s="185"/>
      <c r="W590" s="185"/>
      <c r="X590" s="185"/>
      <c r="Y590" s="185"/>
      <c r="Z590" s="185"/>
      <c r="AA590" s="190"/>
      <c r="AT590" s="191" t="s">
        <v>172</v>
      </c>
      <c r="AU590" s="191" t="s">
        <v>86</v>
      </c>
      <c r="AV590" s="12" t="s">
        <v>86</v>
      </c>
      <c r="AW590" s="12" t="s">
        <v>31</v>
      </c>
      <c r="AX590" s="12" t="s">
        <v>74</v>
      </c>
      <c r="AY590" s="191" t="s">
        <v>164</v>
      </c>
    </row>
    <row r="591" spans="2:65" s="12" customFormat="1" ht="16.5" customHeight="1">
      <c r="B591" s="184"/>
      <c r="C591" s="185"/>
      <c r="D591" s="185"/>
      <c r="E591" s="186" t="s">
        <v>5</v>
      </c>
      <c r="F591" s="298" t="s">
        <v>1247</v>
      </c>
      <c r="G591" s="299"/>
      <c r="H591" s="299"/>
      <c r="I591" s="299"/>
      <c r="J591" s="185"/>
      <c r="K591" s="187">
        <v>13.462</v>
      </c>
      <c r="L591" s="185"/>
      <c r="M591" s="185"/>
      <c r="N591" s="185"/>
      <c r="O591" s="185"/>
      <c r="P591" s="185"/>
      <c r="Q591" s="185"/>
      <c r="R591" s="188"/>
      <c r="T591" s="189"/>
      <c r="U591" s="185"/>
      <c r="V591" s="185"/>
      <c r="W591" s="185"/>
      <c r="X591" s="185"/>
      <c r="Y591" s="185"/>
      <c r="Z591" s="185"/>
      <c r="AA591" s="190"/>
      <c r="AT591" s="191" t="s">
        <v>172</v>
      </c>
      <c r="AU591" s="191" t="s">
        <v>86</v>
      </c>
      <c r="AV591" s="12" t="s">
        <v>86</v>
      </c>
      <c r="AW591" s="12" t="s">
        <v>31</v>
      </c>
      <c r="AX591" s="12" t="s">
        <v>74</v>
      </c>
      <c r="AY591" s="191" t="s">
        <v>164</v>
      </c>
    </row>
    <row r="592" spans="2:65" s="12" customFormat="1" ht="16.5" customHeight="1">
      <c r="B592" s="184"/>
      <c r="C592" s="185"/>
      <c r="D592" s="185"/>
      <c r="E592" s="186" t="s">
        <v>5</v>
      </c>
      <c r="F592" s="298" t="s">
        <v>1248</v>
      </c>
      <c r="G592" s="299"/>
      <c r="H592" s="299"/>
      <c r="I592" s="299"/>
      <c r="J592" s="185"/>
      <c r="K592" s="187">
        <v>43.805</v>
      </c>
      <c r="L592" s="185"/>
      <c r="M592" s="185"/>
      <c r="N592" s="185"/>
      <c r="O592" s="185"/>
      <c r="P592" s="185"/>
      <c r="Q592" s="185"/>
      <c r="R592" s="188"/>
      <c r="T592" s="189"/>
      <c r="U592" s="185"/>
      <c r="V592" s="185"/>
      <c r="W592" s="185"/>
      <c r="X592" s="185"/>
      <c r="Y592" s="185"/>
      <c r="Z592" s="185"/>
      <c r="AA592" s="190"/>
      <c r="AT592" s="191" t="s">
        <v>172</v>
      </c>
      <c r="AU592" s="191" t="s">
        <v>86</v>
      </c>
      <c r="AV592" s="12" t="s">
        <v>86</v>
      </c>
      <c r="AW592" s="12" t="s">
        <v>31</v>
      </c>
      <c r="AX592" s="12" t="s">
        <v>74</v>
      </c>
      <c r="AY592" s="191" t="s">
        <v>164</v>
      </c>
    </row>
    <row r="593" spans="2:65" s="12" customFormat="1" ht="16.5" customHeight="1">
      <c r="B593" s="184"/>
      <c r="C593" s="185"/>
      <c r="D593" s="185"/>
      <c r="E593" s="186" t="s">
        <v>5</v>
      </c>
      <c r="F593" s="298" t="s">
        <v>468</v>
      </c>
      <c r="G593" s="299"/>
      <c r="H593" s="299"/>
      <c r="I593" s="299"/>
      <c r="J593" s="185"/>
      <c r="K593" s="187">
        <v>204.82400000000001</v>
      </c>
      <c r="L593" s="185"/>
      <c r="M593" s="185"/>
      <c r="N593" s="185"/>
      <c r="O593" s="185"/>
      <c r="P593" s="185"/>
      <c r="Q593" s="185"/>
      <c r="R593" s="188"/>
      <c r="T593" s="189"/>
      <c r="U593" s="185"/>
      <c r="V593" s="185"/>
      <c r="W593" s="185"/>
      <c r="X593" s="185"/>
      <c r="Y593" s="185"/>
      <c r="Z593" s="185"/>
      <c r="AA593" s="190"/>
      <c r="AT593" s="191" t="s">
        <v>172</v>
      </c>
      <c r="AU593" s="191" t="s">
        <v>86</v>
      </c>
      <c r="AV593" s="12" t="s">
        <v>86</v>
      </c>
      <c r="AW593" s="12" t="s">
        <v>31</v>
      </c>
      <c r="AX593" s="12" t="s">
        <v>74</v>
      </c>
      <c r="AY593" s="191" t="s">
        <v>164</v>
      </c>
    </row>
    <row r="594" spans="2:65" s="11" customFormat="1" ht="16.5" customHeight="1">
      <c r="B594" s="177"/>
      <c r="C594" s="178"/>
      <c r="D594" s="178"/>
      <c r="E594" s="179" t="s">
        <v>5</v>
      </c>
      <c r="F594" s="302" t="s">
        <v>1249</v>
      </c>
      <c r="G594" s="303"/>
      <c r="H594" s="303"/>
      <c r="I594" s="303"/>
      <c r="J594" s="178"/>
      <c r="K594" s="179" t="s">
        <v>5</v>
      </c>
      <c r="L594" s="178"/>
      <c r="M594" s="178"/>
      <c r="N594" s="178"/>
      <c r="O594" s="178"/>
      <c r="P594" s="178"/>
      <c r="Q594" s="178"/>
      <c r="R594" s="180"/>
      <c r="T594" s="181"/>
      <c r="U594" s="178"/>
      <c r="V594" s="178"/>
      <c r="W594" s="178"/>
      <c r="X594" s="178"/>
      <c r="Y594" s="178"/>
      <c r="Z594" s="178"/>
      <c r="AA594" s="182"/>
      <c r="AT594" s="183" t="s">
        <v>172</v>
      </c>
      <c r="AU594" s="183" t="s">
        <v>86</v>
      </c>
      <c r="AV594" s="11" t="s">
        <v>81</v>
      </c>
      <c r="AW594" s="11" t="s">
        <v>31</v>
      </c>
      <c r="AX594" s="11" t="s">
        <v>74</v>
      </c>
      <c r="AY594" s="183" t="s">
        <v>164</v>
      </c>
    </row>
    <row r="595" spans="2:65" s="12" customFormat="1" ht="16.5" customHeight="1">
      <c r="B595" s="184"/>
      <c r="C595" s="185"/>
      <c r="D595" s="185"/>
      <c r="E595" s="186" t="s">
        <v>5</v>
      </c>
      <c r="F595" s="298" t="s">
        <v>1250</v>
      </c>
      <c r="G595" s="299"/>
      <c r="H595" s="299"/>
      <c r="I595" s="299"/>
      <c r="J595" s="185"/>
      <c r="K595" s="187">
        <v>640.63</v>
      </c>
      <c r="L595" s="185"/>
      <c r="M595" s="185"/>
      <c r="N595" s="185"/>
      <c r="O595" s="185"/>
      <c r="P595" s="185"/>
      <c r="Q595" s="185"/>
      <c r="R595" s="188"/>
      <c r="T595" s="189"/>
      <c r="U595" s="185"/>
      <c r="V595" s="185"/>
      <c r="W595" s="185"/>
      <c r="X595" s="185"/>
      <c r="Y595" s="185"/>
      <c r="Z595" s="185"/>
      <c r="AA595" s="190"/>
      <c r="AT595" s="191" t="s">
        <v>172</v>
      </c>
      <c r="AU595" s="191" t="s">
        <v>86</v>
      </c>
      <c r="AV595" s="12" t="s">
        <v>86</v>
      </c>
      <c r="AW595" s="12" t="s">
        <v>31</v>
      </c>
      <c r="AX595" s="12" t="s">
        <v>74</v>
      </c>
      <c r="AY595" s="191" t="s">
        <v>164</v>
      </c>
    </row>
    <row r="596" spans="2:65" s="14" customFormat="1" ht="16.5" customHeight="1">
      <c r="B596" s="200"/>
      <c r="C596" s="201"/>
      <c r="D596" s="201"/>
      <c r="E596" s="202" t="s">
        <v>5</v>
      </c>
      <c r="F596" s="304" t="s">
        <v>191</v>
      </c>
      <c r="G596" s="305"/>
      <c r="H596" s="305"/>
      <c r="I596" s="305"/>
      <c r="J596" s="201"/>
      <c r="K596" s="203">
        <v>957.84100000000001</v>
      </c>
      <c r="L596" s="201"/>
      <c r="M596" s="201"/>
      <c r="N596" s="201"/>
      <c r="O596" s="201"/>
      <c r="P596" s="201"/>
      <c r="Q596" s="201"/>
      <c r="R596" s="204"/>
      <c r="T596" s="205"/>
      <c r="U596" s="201"/>
      <c r="V596" s="201"/>
      <c r="W596" s="201"/>
      <c r="X596" s="201"/>
      <c r="Y596" s="201"/>
      <c r="Z596" s="201"/>
      <c r="AA596" s="206"/>
      <c r="AT596" s="207" t="s">
        <v>172</v>
      </c>
      <c r="AU596" s="207" t="s">
        <v>86</v>
      </c>
      <c r="AV596" s="14" t="s">
        <v>169</v>
      </c>
      <c r="AW596" s="14" t="s">
        <v>31</v>
      </c>
      <c r="AX596" s="14" t="s">
        <v>81</v>
      </c>
      <c r="AY596" s="207" t="s">
        <v>164</v>
      </c>
    </row>
    <row r="597" spans="2:65" s="1" customFormat="1" ht="38.25" customHeight="1">
      <c r="B597" s="141"/>
      <c r="C597" s="170" t="s">
        <v>1251</v>
      </c>
      <c r="D597" s="170" t="s">
        <v>165</v>
      </c>
      <c r="E597" s="171" t="s">
        <v>644</v>
      </c>
      <c r="F597" s="289" t="s">
        <v>645</v>
      </c>
      <c r="G597" s="289"/>
      <c r="H597" s="289"/>
      <c r="I597" s="289"/>
      <c r="J597" s="172" t="s">
        <v>168</v>
      </c>
      <c r="K597" s="173">
        <v>957.84100000000001</v>
      </c>
      <c r="L597" s="290"/>
      <c r="M597" s="290"/>
      <c r="N597" s="291"/>
      <c r="O597" s="291"/>
      <c r="P597" s="291"/>
      <c r="Q597" s="291"/>
      <c r="R597" s="144"/>
      <c r="T597" s="174" t="s">
        <v>5</v>
      </c>
      <c r="U597" s="48" t="s">
        <v>41</v>
      </c>
      <c r="V597" s="40"/>
      <c r="W597" s="175">
        <f>V597*K597</f>
        <v>0</v>
      </c>
      <c r="X597" s="175">
        <v>4.6999999999999999E-4</v>
      </c>
      <c r="Y597" s="175">
        <f>X597*K597</f>
        <v>0.45018526999999997</v>
      </c>
      <c r="Z597" s="175">
        <v>0</v>
      </c>
      <c r="AA597" s="176">
        <f>Z597*K597</f>
        <v>0</v>
      </c>
      <c r="AR597" s="23" t="s">
        <v>344</v>
      </c>
      <c r="AT597" s="23" t="s">
        <v>165</v>
      </c>
      <c r="AU597" s="23" t="s">
        <v>86</v>
      </c>
      <c r="AY597" s="23" t="s">
        <v>164</v>
      </c>
      <c r="BE597" s="118">
        <f>IF(U597="základná",N597,0)</f>
        <v>0</v>
      </c>
      <c r="BF597" s="118">
        <f>IF(U597="znížená",N597,0)</f>
        <v>0</v>
      </c>
      <c r="BG597" s="118">
        <f>IF(U597="zákl. prenesená",N597,0)</f>
        <v>0</v>
      </c>
      <c r="BH597" s="118">
        <f>IF(U597="zníž. prenesená",N597,0)</f>
        <v>0</v>
      </c>
      <c r="BI597" s="118">
        <f>IF(U597="nulová",N597,0)</f>
        <v>0</v>
      </c>
      <c r="BJ597" s="23" t="s">
        <v>86</v>
      </c>
      <c r="BK597" s="118">
        <f>ROUND(L597*K597,2)</f>
        <v>0</v>
      </c>
      <c r="BL597" s="23" t="s">
        <v>344</v>
      </c>
      <c r="BM597" s="23" t="s">
        <v>1252</v>
      </c>
    </row>
    <row r="598" spans="2:65" s="11" customFormat="1" ht="16.5" customHeight="1">
      <c r="B598" s="177"/>
      <c r="C598" s="178"/>
      <c r="D598" s="178"/>
      <c r="E598" s="179" t="s">
        <v>5</v>
      </c>
      <c r="F598" s="292" t="s">
        <v>479</v>
      </c>
      <c r="G598" s="293"/>
      <c r="H598" s="293"/>
      <c r="I598" s="293"/>
      <c r="J598" s="178"/>
      <c r="K598" s="179" t="s">
        <v>5</v>
      </c>
      <c r="L598" s="178"/>
      <c r="M598" s="178"/>
      <c r="N598" s="178"/>
      <c r="O598" s="178"/>
      <c r="P598" s="178"/>
      <c r="Q598" s="178"/>
      <c r="R598" s="180"/>
      <c r="T598" s="181"/>
      <c r="U598" s="178"/>
      <c r="V598" s="178"/>
      <c r="W598" s="178"/>
      <c r="X598" s="178"/>
      <c r="Y598" s="178"/>
      <c r="Z598" s="178"/>
      <c r="AA598" s="182"/>
      <c r="AT598" s="183" t="s">
        <v>172</v>
      </c>
      <c r="AU598" s="183" t="s">
        <v>86</v>
      </c>
      <c r="AV598" s="11" t="s">
        <v>81</v>
      </c>
      <c r="AW598" s="11" t="s">
        <v>31</v>
      </c>
      <c r="AX598" s="11" t="s">
        <v>74</v>
      </c>
      <c r="AY598" s="183" t="s">
        <v>164</v>
      </c>
    </row>
    <row r="599" spans="2:65" s="12" customFormat="1" ht="16.5" customHeight="1">
      <c r="B599" s="184"/>
      <c r="C599" s="185"/>
      <c r="D599" s="185"/>
      <c r="E599" s="186" t="s">
        <v>5</v>
      </c>
      <c r="F599" s="298" t="s">
        <v>1246</v>
      </c>
      <c r="G599" s="299"/>
      <c r="H599" s="299"/>
      <c r="I599" s="299"/>
      <c r="J599" s="185"/>
      <c r="K599" s="187">
        <v>55.12</v>
      </c>
      <c r="L599" s="185"/>
      <c r="M599" s="185"/>
      <c r="N599" s="185"/>
      <c r="O599" s="185"/>
      <c r="P599" s="185"/>
      <c r="Q599" s="185"/>
      <c r="R599" s="188"/>
      <c r="T599" s="189"/>
      <c r="U599" s="185"/>
      <c r="V599" s="185"/>
      <c r="W599" s="185"/>
      <c r="X599" s="185"/>
      <c r="Y599" s="185"/>
      <c r="Z599" s="185"/>
      <c r="AA599" s="190"/>
      <c r="AT599" s="191" t="s">
        <v>172</v>
      </c>
      <c r="AU599" s="191" t="s">
        <v>86</v>
      </c>
      <c r="AV599" s="12" t="s">
        <v>86</v>
      </c>
      <c r="AW599" s="12" t="s">
        <v>31</v>
      </c>
      <c r="AX599" s="12" t="s">
        <v>74</v>
      </c>
      <c r="AY599" s="191" t="s">
        <v>164</v>
      </c>
    </row>
    <row r="600" spans="2:65" s="12" customFormat="1" ht="16.5" customHeight="1">
      <c r="B600" s="184"/>
      <c r="C600" s="185"/>
      <c r="D600" s="185"/>
      <c r="E600" s="186" t="s">
        <v>5</v>
      </c>
      <c r="F600" s="298" t="s">
        <v>1247</v>
      </c>
      <c r="G600" s="299"/>
      <c r="H600" s="299"/>
      <c r="I600" s="299"/>
      <c r="J600" s="185"/>
      <c r="K600" s="187">
        <v>13.462</v>
      </c>
      <c r="L600" s="185"/>
      <c r="M600" s="185"/>
      <c r="N600" s="185"/>
      <c r="O600" s="185"/>
      <c r="P600" s="185"/>
      <c r="Q600" s="185"/>
      <c r="R600" s="188"/>
      <c r="T600" s="189"/>
      <c r="U600" s="185"/>
      <c r="V600" s="185"/>
      <c r="W600" s="185"/>
      <c r="X600" s="185"/>
      <c r="Y600" s="185"/>
      <c r="Z600" s="185"/>
      <c r="AA600" s="190"/>
      <c r="AT600" s="191" t="s">
        <v>172</v>
      </c>
      <c r="AU600" s="191" t="s">
        <v>86</v>
      </c>
      <c r="AV600" s="12" t="s">
        <v>86</v>
      </c>
      <c r="AW600" s="12" t="s">
        <v>31</v>
      </c>
      <c r="AX600" s="12" t="s">
        <v>74</v>
      </c>
      <c r="AY600" s="191" t="s">
        <v>164</v>
      </c>
    </row>
    <row r="601" spans="2:65" s="12" customFormat="1" ht="16.5" customHeight="1">
      <c r="B601" s="184"/>
      <c r="C601" s="185"/>
      <c r="D601" s="185"/>
      <c r="E601" s="186" t="s">
        <v>5</v>
      </c>
      <c r="F601" s="298" t="s">
        <v>1248</v>
      </c>
      <c r="G601" s="299"/>
      <c r="H601" s="299"/>
      <c r="I601" s="299"/>
      <c r="J601" s="185"/>
      <c r="K601" s="187">
        <v>43.805</v>
      </c>
      <c r="L601" s="185"/>
      <c r="M601" s="185"/>
      <c r="N601" s="185"/>
      <c r="O601" s="185"/>
      <c r="P601" s="185"/>
      <c r="Q601" s="185"/>
      <c r="R601" s="188"/>
      <c r="T601" s="189"/>
      <c r="U601" s="185"/>
      <c r="V601" s="185"/>
      <c r="W601" s="185"/>
      <c r="X601" s="185"/>
      <c r="Y601" s="185"/>
      <c r="Z601" s="185"/>
      <c r="AA601" s="190"/>
      <c r="AT601" s="191" t="s">
        <v>172</v>
      </c>
      <c r="AU601" s="191" t="s">
        <v>86</v>
      </c>
      <c r="AV601" s="12" t="s">
        <v>86</v>
      </c>
      <c r="AW601" s="12" t="s">
        <v>31</v>
      </c>
      <c r="AX601" s="12" t="s">
        <v>74</v>
      </c>
      <c r="AY601" s="191" t="s">
        <v>164</v>
      </c>
    </row>
    <row r="602" spans="2:65" s="12" customFormat="1" ht="16.5" customHeight="1">
      <c r="B602" s="184"/>
      <c r="C602" s="185"/>
      <c r="D602" s="185"/>
      <c r="E602" s="186" t="s">
        <v>5</v>
      </c>
      <c r="F602" s="298" t="s">
        <v>468</v>
      </c>
      <c r="G602" s="299"/>
      <c r="H602" s="299"/>
      <c r="I602" s="299"/>
      <c r="J602" s="185"/>
      <c r="K602" s="187">
        <v>204.82400000000001</v>
      </c>
      <c r="L602" s="185"/>
      <c r="M602" s="185"/>
      <c r="N602" s="185"/>
      <c r="O602" s="185"/>
      <c r="P602" s="185"/>
      <c r="Q602" s="185"/>
      <c r="R602" s="188"/>
      <c r="T602" s="189"/>
      <c r="U602" s="185"/>
      <c r="V602" s="185"/>
      <c r="W602" s="185"/>
      <c r="X602" s="185"/>
      <c r="Y602" s="185"/>
      <c r="Z602" s="185"/>
      <c r="AA602" s="190"/>
      <c r="AT602" s="191" t="s">
        <v>172</v>
      </c>
      <c r="AU602" s="191" t="s">
        <v>86</v>
      </c>
      <c r="AV602" s="12" t="s">
        <v>86</v>
      </c>
      <c r="AW602" s="12" t="s">
        <v>31</v>
      </c>
      <c r="AX602" s="12" t="s">
        <v>74</v>
      </c>
      <c r="AY602" s="191" t="s">
        <v>164</v>
      </c>
    </row>
    <row r="603" spans="2:65" s="11" customFormat="1" ht="16.5" customHeight="1">
      <c r="B603" s="177"/>
      <c r="C603" s="178"/>
      <c r="D603" s="178"/>
      <c r="E603" s="179" t="s">
        <v>5</v>
      </c>
      <c r="F603" s="302" t="s">
        <v>1249</v>
      </c>
      <c r="G603" s="303"/>
      <c r="H603" s="303"/>
      <c r="I603" s="303"/>
      <c r="J603" s="178"/>
      <c r="K603" s="179" t="s">
        <v>5</v>
      </c>
      <c r="L603" s="178"/>
      <c r="M603" s="178"/>
      <c r="N603" s="178"/>
      <c r="O603" s="178"/>
      <c r="P603" s="178"/>
      <c r="Q603" s="178"/>
      <c r="R603" s="180"/>
      <c r="T603" s="181"/>
      <c r="U603" s="178"/>
      <c r="V603" s="178"/>
      <c r="W603" s="178"/>
      <c r="X603" s="178"/>
      <c r="Y603" s="178"/>
      <c r="Z603" s="178"/>
      <c r="AA603" s="182"/>
      <c r="AT603" s="183" t="s">
        <v>172</v>
      </c>
      <c r="AU603" s="183" t="s">
        <v>86</v>
      </c>
      <c r="AV603" s="11" t="s">
        <v>81</v>
      </c>
      <c r="AW603" s="11" t="s">
        <v>31</v>
      </c>
      <c r="AX603" s="11" t="s">
        <v>74</v>
      </c>
      <c r="AY603" s="183" t="s">
        <v>164</v>
      </c>
    </row>
    <row r="604" spans="2:65" s="12" customFormat="1" ht="16.5" customHeight="1">
      <c r="B604" s="184"/>
      <c r="C604" s="185"/>
      <c r="D604" s="185"/>
      <c r="E604" s="186" t="s">
        <v>5</v>
      </c>
      <c r="F604" s="298" t="s">
        <v>1250</v>
      </c>
      <c r="G604" s="299"/>
      <c r="H604" s="299"/>
      <c r="I604" s="299"/>
      <c r="J604" s="185"/>
      <c r="K604" s="187">
        <v>640.63</v>
      </c>
      <c r="L604" s="185"/>
      <c r="M604" s="185"/>
      <c r="N604" s="185"/>
      <c r="O604" s="185"/>
      <c r="P604" s="185"/>
      <c r="Q604" s="185"/>
      <c r="R604" s="188"/>
      <c r="T604" s="189"/>
      <c r="U604" s="185"/>
      <c r="V604" s="185"/>
      <c r="W604" s="185"/>
      <c r="X604" s="185"/>
      <c r="Y604" s="185"/>
      <c r="Z604" s="185"/>
      <c r="AA604" s="190"/>
      <c r="AT604" s="191" t="s">
        <v>172</v>
      </c>
      <c r="AU604" s="191" t="s">
        <v>86</v>
      </c>
      <c r="AV604" s="12" t="s">
        <v>86</v>
      </c>
      <c r="AW604" s="12" t="s">
        <v>31</v>
      </c>
      <c r="AX604" s="12" t="s">
        <v>74</v>
      </c>
      <c r="AY604" s="191" t="s">
        <v>164</v>
      </c>
    </row>
    <row r="605" spans="2:65" s="14" customFormat="1" ht="16.5" customHeight="1">
      <c r="B605" s="200"/>
      <c r="C605" s="201"/>
      <c r="D605" s="201"/>
      <c r="E605" s="202" t="s">
        <v>5</v>
      </c>
      <c r="F605" s="304" t="s">
        <v>191</v>
      </c>
      <c r="G605" s="305"/>
      <c r="H605" s="305"/>
      <c r="I605" s="305"/>
      <c r="J605" s="201"/>
      <c r="K605" s="203">
        <v>957.84100000000001</v>
      </c>
      <c r="L605" s="201"/>
      <c r="M605" s="201"/>
      <c r="N605" s="201"/>
      <c r="O605" s="201"/>
      <c r="P605" s="201"/>
      <c r="Q605" s="201"/>
      <c r="R605" s="204"/>
      <c r="T605" s="205"/>
      <c r="U605" s="201"/>
      <c r="V605" s="201"/>
      <c r="W605" s="201"/>
      <c r="X605" s="201"/>
      <c r="Y605" s="201"/>
      <c r="Z605" s="201"/>
      <c r="AA605" s="206"/>
      <c r="AT605" s="207" t="s">
        <v>172</v>
      </c>
      <c r="AU605" s="207" t="s">
        <v>86</v>
      </c>
      <c r="AV605" s="14" t="s">
        <v>169</v>
      </c>
      <c r="AW605" s="14" t="s">
        <v>31</v>
      </c>
      <c r="AX605" s="14" t="s">
        <v>81</v>
      </c>
      <c r="AY605" s="207" t="s">
        <v>164</v>
      </c>
    </row>
    <row r="606" spans="2:65" s="10" customFormat="1" ht="37.35" customHeight="1">
      <c r="B606" s="159"/>
      <c r="C606" s="160"/>
      <c r="D606" s="161" t="s">
        <v>659</v>
      </c>
      <c r="E606" s="161"/>
      <c r="F606" s="161"/>
      <c r="G606" s="161"/>
      <c r="H606" s="161"/>
      <c r="I606" s="161"/>
      <c r="J606" s="161"/>
      <c r="K606" s="161"/>
      <c r="L606" s="161"/>
      <c r="M606" s="161"/>
      <c r="N606" s="320"/>
      <c r="O606" s="321"/>
      <c r="P606" s="321"/>
      <c r="Q606" s="321"/>
      <c r="R606" s="162"/>
      <c r="T606" s="163"/>
      <c r="U606" s="160"/>
      <c r="V606" s="160"/>
      <c r="W606" s="164">
        <f>SUM(W607:W612)</f>
        <v>0</v>
      </c>
      <c r="X606" s="160"/>
      <c r="Y606" s="164">
        <f>SUM(Y607:Y612)</f>
        <v>0</v>
      </c>
      <c r="Z606" s="160"/>
      <c r="AA606" s="165">
        <f>SUM(AA607:AA612)</f>
        <v>0</v>
      </c>
      <c r="AR606" s="166" t="s">
        <v>169</v>
      </c>
      <c r="AT606" s="167" t="s">
        <v>73</v>
      </c>
      <c r="AU606" s="167" t="s">
        <v>74</v>
      </c>
      <c r="AY606" s="166" t="s">
        <v>164</v>
      </c>
      <c r="BK606" s="168">
        <f>SUM(BK607:BK612)</f>
        <v>0</v>
      </c>
    </row>
    <row r="607" spans="2:65" s="1" customFormat="1" ht="16.5" customHeight="1">
      <c r="B607" s="141"/>
      <c r="C607" s="170" t="s">
        <v>1253</v>
      </c>
      <c r="D607" s="170" t="s">
        <v>165</v>
      </c>
      <c r="E607" s="171" t="s">
        <v>1254</v>
      </c>
      <c r="F607" s="289" t="s">
        <v>1255</v>
      </c>
      <c r="G607" s="289"/>
      <c r="H607" s="289"/>
      <c r="I607" s="289"/>
      <c r="J607" s="172" t="s">
        <v>566</v>
      </c>
      <c r="K607" s="173">
        <v>4</v>
      </c>
      <c r="L607" s="290"/>
      <c r="M607" s="290"/>
      <c r="N607" s="291"/>
      <c r="O607" s="291"/>
      <c r="P607" s="291"/>
      <c r="Q607" s="291"/>
      <c r="R607" s="144"/>
      <c r="T607" s="174" t="s">
        <v>5</v>
      </c>
      <c r="U607" s="48" t="s">
        <v>41</v>
      </c>
      <c r="V607" s="40"/>
      <c r="W607" s="175">
        <f t="shared" ref="W607:W612" si="32">V607*K607</f>
        <v>0</v>
      </c>
      <c r="X607" s="175">
        <v>0</v>
      </c>
      <c r="Y607" s="175">
        <f t="shared" ref="Y607:Y612" si="33">X607*K607</f>
        <v>0</v>
      </c>
      <c r="Z607" s="175">
        <v>0</v>
      </c>
      <c r="AA607" s="176">
        <f t="shared" ref="AA607:AA612" si="34">Z607*K607</f>
        <v>0</v>
      </c>
      <c r="AR607" s="23" t="s">
        <v>1256</v>
      </c>
      <c r="AT607" s="23" t="s">
        <v>165</v>
      </c>
      <c r="AU607" s="23" t="s">
        <v>81</v>
      </c>
      <c r="AY607" s="23" t="s">
        <v>164</v>
      </c>
      <c r="BE607" s="118">
        <f t="shared" ref="BE607:BE612" si="35">IF(U607="základná",N607,0)</f>
        <v>0</v>
      </c>
      <c r="BF607" s="118">
        <f t="shared" ref="BF607:BF612" si="36">IF(U607="znížená",N607,0)</f>
        <v>0</v>
      </c>
      <c r="BG607" s="118">
        <f t="shared" ref="BG607:BG612" si="37">IF(U607="zákl. prenesená",N607,0)</f>
        <v>0</v>
      </c>
      <c r="BH607" s="118">
        <f t="shared" ref="BH607:BH612" si="38">IF(U607="zníž. prenesená",N607,0)</f>
        <v>0</v>
      </c>
      <c r="BI607" s="118">
        <f t="shared" ref="BI607:BI612" si="39">IF(U607="nulová",N607,0)</f>
        <v>0</v>
      </c>
      <c r="BJ607" s="23" t="s">
        <v>86</v>
      </c>
      <c r="BK607" s="118">
        <f t="shared" ref="BK607:BK612" si="40">ROUND(L607*K607,2)</f>
        <v>0</v>
      </c>
      <c r="BL607" s="23" t="s">
        <v>1256</v>
      </c>
      <c r="BM607" s="23" t="s">
        <v>1257</v>
      </c>
    </row>
    <row r="608" spans="2:65" s="1" customFormat="1" ht="25.5" customHeight="1">
      <c r="B608" s="141"/>
      <c r="C608" s="214" t="s">
        <v>1258</v>
      </c>
      <c r="D608" s="214" t="s">
        <v>456</v>
      </c>
      <c r="E608" s="215" t="s">
        <v>1259</v>
      </c>
      <c r="F608" s="313" t="s">
        <v>1260</v>
      </c>
      <c r="G608" s="313"/>
      <c r="H608" s="313"/>
      <c r="I608" s="313"/>
      <c r="J608" s="216" t="s">
        <v>566</v>
      </c>
      <c r="K608" s="217">
        <v>4</v>
      </c>
      <c r="L608" s="314"/>
      <c r="M608" s="314"/>
      <c r="N608" s="315"/>
      <c r="O608" s="291"/>
      <c r="P608" s="291"/>
      <c r="Q608" s="291"/>
      <c r="R608" s="144"/>
      <c r="T608" s="174" t="s">
        <v>5</v>
      </c>
      <c r="U608" s="48" t="s">
        <v>41</v>
      </c>
      <c r="V608" s="40"/>
      <c r="W608" s="175">
        <f t="shared" si="32"/>
        <v>0</v>
      </c>
      <c r="X608" s="175">
        <v>0</v>
      </c>
      <c r="Y608" s="175">
        <f t="shared" si="33"/>
        <v>0</v>
      </c>
      <c r="Z608" s="175">
        <v>0</v>
      </c>
      <c r="AA608" s="176">
        <f t="shared" si="34"/>
        <v>0</v>
      </c>
      <c r="AR608" s="23" t="s">
        <v>1256</v>
      </c>
      <c r="AT608" s="23" t="s">
        <v>456</v>
      </c>
      <c r="AU608" s="23" t="s">
        <v>81</v>
      </c>
      <c r="AY608" s="23" t="s">
        <v>164</v>
      </c>
      <c r="BE608" s="118">
        <f t="shared" si="35"/>
        <v>0</v>
      </c>
      <c r="BF608" s="118">
        <f t="shared" si="36"/>
        <v>0</v>
      </c>
      <c r="BG608" s="118">
        <f t="shared" si="37"/>
        <v>0</v>
      </c>
      <c r="BH608" s="118">
        <f t="shared" si="38"/>
        <v>0</v>
      </c>
      <c r="BI608" s="118">
        <f t="shared" si="39"/>
        <v>0</v>
      </c>
      <c r="BJ608" s="23" t="s">
        <v>86</v>
      </c>
      <c r="BK608" s="118">
        <f t="shared" si="40"/>
        <v>0</v>
      </c>
      <c r="BL608" s="23" t="s">
        <v>1256</v>
      </c>
      <c r="BM608" s="23" t="s">
        <v>1261</v>
      </c>
    </row>
    <row r="609" spans="2:65" s="1" customFormat="1" ht="25.5" customHeight="1">
      <c r="B609" s="141"/>
      <c r="C609" s="170" t="s">
        <v>1262</v>
      </c>
      <c r="D609" s="170" t="s">
        <v>165</v>
      </c>
      <c r="E609" s="171" t="s">
        <v>1263</v>
      </c>
      <c r="F609" s="289" t="s">
        <v>1264</v>
      </c>
      <c r="G609" s="289"/>
      <c r="H609" s="289"/>
      <c r="I609" s="289"/>
      <c r="J609" s="172" t="s">
        <v>566</v>
      </c>
      <c r="K609" s="173">
        <v>1</v>
      </c>
      <c r="L609" s="290"/>
      <c r="M609" s="290"/>
      <c r="N609" s="291"/>
      <c r="O609" s="291"/>
      <c r="P609" s="291"/>
      <c r="Q609" s="291"/>
      <c r="R609" s="144"/>
      <c r="T609" s="174" t="s">
        <v>5</v>
      </c>
      <c r="U609" s="48" t="s">
        <v>41</v>
      </c>
      <c r="V609" s="40"/>
      <c r="W609" s="175">
        <f t="shared" si="32"/>
        <v>0</v>
      </c>
      <c r="X609" s="175">
        <v>0</v>
      </c>
      <c r="Y609" s="175">
        <f t="shared" si="33"/>
        <v>0</v>
      </c>
      <c r="Z609" s="175">
        <v>0</v>
      </c>
      <c r="AA609" s="176">
        <f t="shared" si="34"/>
        <v>0</v>
      </c>
      <c r="AR609" s="23" t="s">
        <v>1256</v>
      </c>
      <c r="AT609" s="23" t="s">
        <v>165</v>
      </c>
      <c r="AU609" s="23" t="s">
        <v>81</v>
      </c>
      <c r="AY609" s="23" t="s">
        <v>164</v>
      </c>
      <c r="BE609" s="118">
        <f t="shared" si="35"/>
        <v>0</v>
      </c>
      <c r="BF609" s="118">
        <f t="shared" si="36"/>
        <v>0</v>
      </c>
      <c r="BG609" s="118">
        <f t="shared" si="37"/>
        <v>0</v>
      </c>
      <c r="BH609" s="118">
        <f t="shared" si="38"/>
        <v>0</v>
      </c>
      <c r="BI609" s="118">
        <f t="shared" si="39"/>
        <v>0</v>
      </c>
      <c r="BJ609" s="23" t="s">
        <v>86</v>
      </c>
      <c r="BK609" s="118">
        <f t="shared" si="40"/>
        <v>0</v>
      </c>
      <c r="BL609" s="23" t="s">
        <v>1256</v>
      </c>
      <c r="BM609" s="23" t="s">
        <v>1265</v>
      </c>
    </row>
    <row r="610" spans="2:65" s="1" customFormat="1" ht="16.5" customHeight="1">
      <c r="B610" s="141"/>
      <c r="C610" s="214" t="s">
        <v>1266</v>
      </c>
      <c r="D610" s="214" t="s">
        <v>456</v>
      </c>
      <c r="E610" s="215" t="s">
        <v>1267</v>
      </c>
      <c r="F610" s="313" t="s">
        <v>1268</v>
      </c>
      <c r="G610" s="313"/>
      <c r="H610" s="313"/>
      <c r="I610" s="313"/>
      <c r="J610" s="216" t="s">
        <v>566</v>
      </c>
      <c r="K610" s="217">
        <v>1</v>
      </c>
      <c r="L610" s="314"/>
      <c r="M610" s="314"/>
      <c r="N610" s="315"/>
      <c r="O610" s="291"/>
      <c r="P610" s="291"/>
      <c r="Q610" s="291"/>
      <c r="R610" s="144"/>
      <c r="T610" s="174" t="s">
        <v>5</v>
      </c>
      <c r="U610" s="48" t="s">
        <v>41</v>
      </c>
      <c r="V610" s="40"/>
      <c r="W610" s="175">
        <f t="shared" si="32"/>
        <v>0</v>
      </c>
      <c r="X610" s="175">
        <v>0</v>
      </c>
      <c r="Y610" s="175">
        <f t="shared" si="33"/>
        <v>0</v>
      </c>
      <c r="Z610" s="175">
        <v>0</v>
      </c>
      <c r="AA610" s="176">
        <f t="shared" si="34"/>
        <v>0</v>
      </c>
      <c r="AR610" s="23" t="s">
        <v>1256</v>
      </c>
      <c r="AT610" s="23" t="s">
        <v>456</v>
      </c>
      <c r="AU610" s="23" t="s">
        <v>81</v>
      </c>
      <c r="AY610" s="23" t="s">
        <v>164</v>
      </c>
      <c r="BE610" s="118">
        <f t="shared" si="35"/>
        <v>0</v>
      </c>
      <c r="BF610" s="118">
        <f t="shared" si="36"/>
        <v>0</v>
      </c>
      <c r="BG610" s="118">
        <f t="shared" si="37"/>
        <v>0</v>
      </c>
      <c r="BH610" s="118">
        <f t="shared" si="38"/>
        <v>0</v>
      </c>
      <c r="BI610" s="118">
        <f t="shared" si="39"/>
        <v>0</v>
      </c>
      <c r="BJ610" s="23" t="s">
        <v>86</v>
      </c>
      <c r="BK610" s="118">
        <f t="shared" si="40"/>
        <v>0</v>
      </c>
      <c r="BL610" s="23" t="s">
        <v>1256</v>
      </c>
      <c r="BM610" s="23" t="s">
        <v>1269</v>
      </c>
    </row>
    <row r="611" spans="2:65" s="1" customFormat="1" ht="25.5" customHeight="1">
      <c r="B611" s="141"/>
      <c r="C611" s="170" t="s">
        <v>1270</v>
      </c>
      <c r="D611" s="170" t="s">
        <v>165</v>
      </c>
      <c r="E611" s="171" t="s">
        <v>1271</v>
      </c>
      <c r="F611" s="289" t="s">
        <v>1272</v>
      </c>
      <c r="G611" s="289"/>
      <c r="H611" s="289"/>
      <c r="I611" s="289"/>
      <c r="J611" s="172" t="s">
        <v>1273</v>
      </c>
      <c r="K611" s="173">
        <v>1</v>
      </c>
      <c r="L611" s="290"/>
      <c r="M611" s="290"/>
      <c r="N611" s="291"/>
      <c r="O611" s="291"/>
      <c r="P611" s="291"/>
      <c r="Q611" s="291"/>
      <c r="R611" s="144"/>
      <c r="T611" s="174" t="s">
        <v>5</v>
      </c>
      <c r="U611" s="48" t="s">
        <v>41</v>
      </c>
      <c r="V611" s="40"/>
      <c r="W611" s="175">
        <f t="shared" si="32"/>
        <v>0</v>
      </c>
      <c r="X611" s="175">
        <v>0</v>
      </c>
      <c r="Y611" s="175">
        <f t="shared" si="33"/>
        <v>0</v>
      </c>
      <c r="Z611" s="175">
        <v>0</v>
      </c>
      <c r="AA611" s="176">
        <f t="shared" si="34"/>
        <v>0</v>
      </c>
      <c r="AR611" s="23" t="s">
        <v>1256</v>
      </c>
      <c r="AT611" s="23" t="s">
        <v>165</v>
      </c>
      <c r="AU611" s="23" t="s">
        <v>81</v>
      </c>
      <c r="AY611" s="23" t="s">
        <v>164</v>
      </c>
      <c r="BE611" s="118">
        <f t="shared" si="35"/>
        <v>0</v>
      </c>
      <c r="BF611" s="118">
        <f t="shared" si="36"/>
        <v>0</v>
      </c>
      <c r="BG611" s="118">
        <f t="shared" si="37"/>
        <v>0</v>
      </c>
      <c r="BH611" s="118">
        <f t="shared" si="38"/>
        <v>0</v>
      </c>
      <c r="BI611" s="118">
        <f t="shared" si="39"/>
        <v>0</v>
      </c>
      <c r="BJ611" s="23" t="s">
        <v>86</v>
      </c>
      <c r="BK611" s="118">
        <f t="shared" si="40"/>
        <v>0</v>
      </c>
      <c r="BL611" s="23" t="s">
        <v>1256</v>
      </c>
      <c r="BM611" s="23" t="s">
        <v>1274</v>
      </c>
    </row>
    <row r="612" spans="2:65" s="1" customFormat="1" ht="16.5" customHeight="1">
      <c r="B612" s="141"/>
      <c r="C612" s="170" t="s">
        <v>1275</v>
      </c>
      <c r="D612" s="170" t="s">
        <v>165</v>
      </c>
      <c r="E612" s="171" t="s">
        <v>1276</v>
      </c>
      <c r="F612" s="289" t="s">
        <v>1277</v>
      </c>
      <c r="G612" s="289"/>
      <c r="H612" s="289"/>
      <c r="I612" s="289"/>
      <c r="J612" s="172" t="s">
        <v>1273</v>
      </c>
      <c r="K612" s="173">
        <v>1</v>
      </c>
      <c r="L612" s="290"/>
      <c r="M612" s="290"/>
      <c r="N612" s="291"/>
      <c r="O612" s="291"/>
      <c r="P612" s="291"/>
      <c r="Q612" s="291"/>
      <c r="R612" s="144"/>
      <c r="T612" s="174" t="s">
        <v>5</v>
      </c>
      <c r="U612" s="48" t="s">
        <v>41</v>
      </c>
      <c r="V612" s="40"/>
      <c r="W612" s="175">
        <f t="shared" si="32"/>
        <v>0</v>
      </c>
      <c r="X612" s="175">
        <v>0</v>
      </c>
      <c r="Y612" s="175">
        <f t="shared" si="33"/>
        <v>0</v>
      </c>
      <c r="Z612" s="175">
        <v>0</v>
      </c>
      <c r="AA612" s="176">
        <f t="shared" si="34"/>
        <v>0</v>
      </c>
      <c r="AR612" s="23" t="s">
        <v>1256</v>
      </c>
      <c r="AT612" s="23" t="s">
        <v>165</v>
      </c>
      <c r="AU612" s="23" t="s">
        <v>81</v>
      </c>
      <c r="AY612" s="23" t="s">
        <v>164</v>
      </c>
      <c r="BE612" s="118">
        <f t="shared" si="35"/>
        <v>0</v>
      </c>
      <c r="BF612" s="118">
        <f t="shared" si="36"/>
        <v>0</v>
      </c>
      <c r="BG612" s="118">
        <f t="shared" si="37"/>
        <v>0</v>
      </c>
      <c r="BH612" s="118">
        <f t="shared" si="38"/>
        <v>0</v>
      </c>
      <c r="BI612" s="118">
        <f t="shared" si="39"/>
        <v>0</v>
      </c>
      <c r="BJ612" s="23" t="s">
        <v>86</v>
      </c>
      <c r="BK612" s="118">
        <f t="shared" si="40"/>
        <v>0</v>
      </c>
      <c r="BL612" s="23" t="s">
        <v>1256</v>
      </c>
      <c r="BM612" s="23" t="s">
        <v>1278</v>
      </c>
    </row>
    <row r="613" spans="2:65" s="1" customFormat="1" ht="49.9" customHeight="1">
      <c r="B613" s="39"/>
      <c r="C613" s="40"/>
      <c r="D613" s="161" t="s">
        <v>444</v>
      </c>
      <c r="E613" s="40"/>
      <c r="F613" s="40"/>
      <c r="G613" s="40"/>
      <c r="H613" s="40"/>
      <c r="I613" s="40"/>
      <c r="J613" s="40"/>
      <c r="K613" s="40"/>
      <c r="L613" s="40"/>
      <c r="M613" s="40"/>
      <c r="N613" s="310"/>
      <c r="O613" s="311"/>
      <c r="P613" s="311"/>
      <c r="Q613" s="311"/>
      <c r="R613" s="41"/>
      <c r="T613" s="208"/>
      <c r="U613" s="40"/>
      <c r="V613" s="40"/>
      <c r="W613" s="40"/>
      <c r="X613" s="40"/>
      <c r="Y613" s="40"/>
      <c r="Z613" s="40"/>
      <c r="AA613" s="78"/>
      <c r="AT613" s="23" t="s">
        <v>73</v>
      </c>
      <c r="AU613" s="23" t="s">
        <v>74</v>
      </c>
      <c r="AY613" s="23" t="s">
        <v>445</v>
      </c>
      <c r="BK613" s="118">
        <f>SUM(BK614:BK618)</f>
        <v>0</v>
      </c>
    </row>
    <row r="614" spans="2:65" s="1" customFormat="1" ht="22.35" customHeight="1">
      <c r="B614" s="39"/>
      <c r="C614" s="209" t="s">
        <v>5</v>
      </c>
      <c r="D614" s="209" t="s">
        <v>165</v>
      </c>
      <c r="E614" s="210" t="s">
        <v>5</v>
      </c>
      <c r="F614" s="308" t="s">
        <v>5</v>
      </c>
      <c r="G614" s="308"/>
      <c r="H614" s="308"/>
      <c r="I614" s="308"/>
      <c r="J614" s="211" t="s">
        <v>5</v>
      </c>
      <c r="K614" s="212"/>
      <c r="L614" s="290"/>
      <c r="M614" s="309"/>
      <c r="N614" s="309"/>
      <c r="O614" s="309"/>
      <c r="P614" s="309"/>
      <c r="Q614" s="309"/>
      <c r="R614" s="41"/>
      <c r="T614" s="174" t="s">
        <v>5</v>
      </c>
      <c r="U614" s="213" t="s">
        <v>41</v>
      </c>
      <c r="V614" s="40"/>
      <c r="W614" s="40"/>
      <c r="X614" s="40"/>
      <c r="Y614" s="40"/>
      <c r="Z614" s="40"/>
      <c r="AA614" s="78"/>
      <c r="AT614" s="23" t="s">
        <v>445</v>
      </c>
      <c r="AU614" s="23" t="s">
        <v>81</v>
      </c>
      <c r="AY614" s="23" t="s">
        <v>445</v>
      </c>
      <c r="BE614" s="118">
        <f>IF(U614="základná",N614,0)</f>
        <v>0</v>
      </c>
      <c r="BF614" s="118">
        <f>IF(U614="znížená",N614,0)</f>
        <v>0</v>
      </c>
      <c r="BG614" s="118">
        <f>IF(U614="zákl. prenesená",N614,0)</f>
        <v>0</v>
      </c>
      <c r="BH614" s="118">
        <f>IF(U614="zníž. prenesená",N614,0)</f>
        <v>0</v>
      </c>
      <c r="BI614" s="118">
        <f>IF(U614="nulová",N614,0)</f>
        <v>0</v>
      </c>
      <c r="BJ614" s="23" t="s">
        <v>86</v>
      </c>
      <c r="BK614" s="118">
        <f>L614*K614</f>
        <v>0</v>
      </c>
    </row>
    <row r="615" spans="2:65" s="1" customFormat="1" ht="22.35" customHeight="1">
      <c r="B615" s="39"/>
      <c r="C615" s="209" t="s">
        <v>5</v>
      </c>
      <c r="D615" s="209" t="s">
        <v>165</v>
      </c>
      <c r="E615" s="210" t="s">
        <v>5</v>
      </c>
      <c r="F615" s="308" t="s">
        <v>5</v>
      </c>
      <c r="G615" s="308"/>
      <c r="H615" s="308"/>
      <c r="I615" s="308"/>
      <c r="J615" s="211" t="s">
        <v>5</v>
      </c>
      <c r="K615" s="212"/>
      <c r="L615" s="290"/>
      <c r="M615" s="309"/>
      <c r="N615" s="309"/>
      <c r="O615" s="309"/>
      <c r="P615" s="309"/>
      <c r="Q615" s="309"/>
      <c r="R615" s="41"/>
      <c r="T615" s="174" t="s">
        <v>5</v>
      </c>
      <c r="U615" s="213" t="s">
        <v>41</v>
      </c>
      <c r="V615" s="40"/>
      <c r="W615" s="40"/>
      <c r="X615" s="40"/>
      <c r="Y615" s="40"/>
      <c r="Z615" s="40"/>
      <c r="AA615" s="78"/>
      <c r="AT615" s="23" t="s">
        <v>445</v>
      </c>
      <c r="AU615" s="23" t="s">
        <v>81</v>
      </c>
      <c r="AY615" s="23" t="s">
        <v>445</v>
      </c>
      <c r="BE615" s="118">
        <f>IF(U615="základná",N615,0)</f>
        <v>0</v>
      </c>
      <c r="BF615" s="118">
        <f>IF(U615="znížená",N615,0)</f>
        <v>0</v>
      </c>
      <c r="BG615" s="118">
        <f>IF(U615="zákl. prenesená",N615,0)</f>
        <v>0</v>
      </c>
      <c r="BH615" s="118">
        <f>IF(U615="zníž. prenesená",N615,0)</f>
        <v>0</v>
      </c>
      <c r="BI615" s="118">
        <f>IF(U615="nulová",N615,0)</f>
        <v>0</v>
      </c>
      <c r="BJ615" s="23" t="s">
        <v>86</v>
      </c>
      <c r="BK615" s="118">
        <f>L615*K615</f>
        <v>0</v>
      </c>
    </row>
    <row r="616" spans="2:65" s="1" customFormat="1" ht="22.35" customHeight="1">
      <c r="B616" s="39"/>
      <c r="C616" s="209" t="s">
        <v>5</v>
      </c>
      <c r="D616" s="209" t="s">
        <v>165</v>
      </c>
      <c r="E616" s="210" t="s">
        <v>5</v>
      </c>
      <c r="F616" s="308" t="s">
        <v>5</v>
      </c>
      <c r="G616" s="308"/>
      <c r="H616" s="308"/>
      <c r="I616" s="308"/>
      <c r="J616" s="211" t="s">
        <v>5</v>
      </c>
      <c r="K616" s="212"/>
      <c r="L616" s="290"/>
      <c r="M616" s="309"/>
      <c r="N616" s="309"/>
      <c r="O616" s="309"/>
      <c r="P616" s="309"/>
      <c r="Q616" s="309"/>
      <c r="R616" s="41"/>
      <c r="T616" s="174" t="s">
        <v>5</v>
      </c>
      <c r="U616" s="213" t="s">
        <v>41</v>
      </c>
      <c r="V616" s="40"/>
      <c r="W616" s="40"/>
      <c r="X616" s="40"/>
      <c r="Y616" s="40"/>
      <c r="Z616" s="40"/>
      <c r="AA616" s="78"/>
      <c r="AT616" s="23" t="s">
        <v>445</v>
      </c>
      <c r="AU616" s="23" t="s">
        <v>81</v>
      </c>
      <c r="AY616" s="23" t="s">
        <v>445</v>
      </c>
      <c r="BE616" s="118">
        <f>IF(U616="základná",N616,0)</f>
        <v>0</v>
      </c>
      <c r="BF616" s="118">
        <f>IF(U616="znížená",N616,0)</f>
        <v>0</v>
      </c>
      <c r="BG616" s="118">
        <f>IF(U616="zákl. prenesená",N616,0)</f>
        <v>0</v>
      </c>
      <c r="BH616" s="118">
        <f>IF(U616="zníž. prenesená",N616,0)</f>
        <v>0</v>
      </c>
      <c r="BI616" s="118">
        <f>IF(U616="nulová",N616,0)</f>
        <v>0</v>
      </c>
      <c r="BJ616" s="23" t="s">
        <v>86</v>
      </c>
      <c r="BK616" s="118">
        <f>L616*K616</f>
        <v>0</v>
      </c>
    </row>
    <row r="617" spans="2:65" s="1" customFormat="1" ht="22.35" customHeight="1">
      <c r="B617" s="39"/>
      <c r="C617" s="209" t="s">
        <v>5</v>
      </c>
      <c r="D617" s="209" t="s">
        <v>165</v>
      </c>
      <c r="E617" s="210" t="s">
        <v>5</v>
      </c>
      <c r="F617" s="308" t="s">
        <v>5</v>
      </c>
      <c r="G617" s="308"/>
      <c r="H617" s="308"/>
      <c r="I617" s="308"/>
      <c r="J617" s="211" t="s">
        <v>5</v>
      </c>
      <c r="K617" s="212"/>
      <c r="L617" s="290"/>
      <c r="M617" s="309"/>
      <c r="N617" s="309"/>
      <c r="O617" s="309"/>
      <c r="P617" s="309"/>
      <c r="Q617" s="309"/>
      <c r="R617" s="41"/>
      <c r="T617" s="174" t="s">
        <v>5</v>
      </c>
      <c r="U617" s="213" t="s">
        <v>41</v>
      </c>
      <c r="V617" s="40"/>
      <c r="W617" s="40"/>
      <c r="X617" s="40"/>
      <c r="Y617" s="40"/>
      <c r="Z617" s="40"/>
      <c r="AA617" s="78"/>
      <c r="AT617" s="23" t="s">
        <v>445</v>
      </c>
      <c r="AU617" s="23" t="s">
        <v>81</v>
      </c>
      <c r="AY617" s="23" t="s">
        <v>445</v>
      </c>
      <c r="BE617" s="118">
        <f>IF(U617="základná",N617,0)</f>
        <v>0</v>
      </c>
      <c r="BF617" s="118">
        <f>IF(U617="znížená",N617,0)</f>
        <v>0</v>
      </c>
      <c r="BG617" s="118">
        <f>IF(U617="zákl. prenesená",N617,0)</f>
        <v>0</v>
      </c>
      <c r="BH617" s="118">
        <f>IF(U617="zníž. prenesená",N617,0)</f>
        <v>0</v>
      </c>
      <c r="BI617" s="118">
        <f>IF(U617="nulová",N617,0)</f>
        <v>0</v>
      </c>
      <c r="BJ617" s="23" t="s">
        <v>86</v>
      </c>
      <c r="BK617" s="118">
        <f>L617*K617</f>
        <v>0</v>
      </c>
    </row>
    <row r="618" spans="2:65" s="1" customFormat="1" ht="22.35" customHeight="1">
      <c r="B618" s="39"/>
      <c r="C618" s="209" t="s">
        <v>5</v>
      </c>
      <c r="D618" s="209" t="s">
        <v>165</v>
      </c>
      <c r="E618" s="210" t="s">
        <v>5</v>
      </c>
      <c r="F618" s="308" t="s">
        <v>5</v>
      </c>
      <c r="G618" s="308"/>
      <c r="H618" s="308"/>
      <c r="I618" s="308"/>
      <c r="J618" s="211" t="s">
        <v>5</v>
      </c>
      <c r="K618" s="212"/>
      <c r="L618" s="290"/>
      <c r="M618" s="309"/>
      <c r="N618" s="309"/>
      <c r="O618" s="309"/>
      <c r="P618" s="309"/>
      <c r="Q618" s="309"/>
      <c r="R618" s="41"/>
      <c r="T618" s="174" t="s">
        <v>5</v>
      </c>
      <c r="U618" s="213" t="s">
        <v>41</v>
      </c>
      <c r="V618" s="60"/>
      <c r="W618" s="60"/>
      <c r="X618" s="60"/>
      <c r="Y618" s="60"/>
      <c r="Z618" s="60"/>
      <c r="AA618" s="62"/>
      <c r="AT618" s="23" t="s">
        <v>445</v>
      </c>
      <c r="AU618" s="23" t="s">
        <v>81</v>
      </c>
      <c r="AY618" s="23" t="s">
        <v>445</v>
      </c>
      <c r="BE618" s="118">
        <f>IF(U618="základná",N618,0)</f>
        <v>0</v>
      </c>
      <c r="BF618" s="118">
        <f>IF(U618="znížená",N618,0)</f>
        <v>0</v>
      </c>
      <c r="BG618" s="118">
        <f>IF(U618="zákl. prenesená",N618,0)</f>
        <v>0</v>
      </c>
      <c r="BH618" s="118">
        <f>IF(U618="zníž. prenesená",N618,0)</f>
        <v>0</v>
      </c>
      <c r="BI618" s="118">
        <f>IF(U618="nulová",N618,0)</f>
        <v>0</v>
      </c>
      <c r="BJ618" s="23" t="s">
        <v>86</v>
      </c>
      <c r="BK618" s="118">
        <f>L618*K618</f>
        <v>0</v>
      </c>
    </row>
    <row r="619" spans="2:65" s="1" customFormat="1" ht="6.95" customHeight="1">
      <c r="B619" s="63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5"/>
    </row>
  </sheetData>
  <mergeCells count="833">
    <mergeCell ref="H1:K1"/>
    <mergeCell ref="S2:AC2"/>
    <mergeCell ref="N356:Q356"/>
    <mergeCell ref="N416:Q416"/>
    <mergeCell ref="N428:Q428"/>
    <mergeCell ref="N496:Q496"/>
    <mergeCell ref="N517:Q517"/>
    <mergeCell ref="N533:Q533"/>
    <mergeCell ref="N563:Q563"/>
    <mergeCell ref="F561:I561"/>
    <mergeCell ref="L561:M561"/>
    <mergeCell ref="F562:I562"/>
    <mergeCell ref="L562:M562"/>
    <mergeCell ref="F555:I555"/>
    <mergeCell ref="L555:M555"/>
    <mergeCell ref="F556:I556"/>
    <mergeCell ref="L556:M556"/>
    <mergeCell ref="F557:I557"/>
    <mergeCell ref="L557:M557"/>
    <mergeCell ref="F549:I549"/>
    <mergeCell ref="F550:I550"/>
    <mergeCell ref="F551:I551"/>
    <mergeCell ref="F552:I552"/>
    <mergeCell ref="F553:I553"/>
    <mergeCell ref="N587:Q587"/>
    <mergeCell ref="N138:Q138"/>
    <mergeCell ref="N139:Q139"/>
    <mergeCell ref="N140:Q140"/>
    <mergeCell ref="N148:Q148"/>
    <mergeCell ref="N158:Q158"/>
    <mergeCell ref="N172:Q172"/>
    <mergeCell ref="N258:Q258"/>
    <mergeCell ref="N333:Q333"/>
    <mergeCell ref="N335:Q335"/>
    <mergeCell ref="N561:Q561"/>
    <mergeCell ref="N562:Q562"/>
    <mergeCell ref="N555:Q555"/>
    <mergeCell ref="N556:Q556"/>
    <mergeCell ref="N557:Q557"/>
    <mergeCell ref="N392:Q392"/>
    <mergeCell ref="N183:Q183"/>
    <mergeCell ref="F616:I616"/>
    <mergeCell ref="L616:M616"/>
    <mergeCell ref="N616:Q616"/>
    <mergeCell ref="F617:I617"/>
    <mergeCell ref="L617:M617"/>
    <mergeCell ref="N617:Q617"/>
    <mergeCell ref="F618:I618"/>
    <mergeCell ref="L618:M618"/>
    <mergeCell ref="N618:Q618"/>
    <mergeCell ref="F612:I612"/>
    <mergeCell ref="L612:M612"/>
    <mergeCell ref="N612:Q612"/>
    <mergeCell ref="F614:I614"/>
    <mergeCell ref="L614:M614"/>
    <mergeCell ref="N614:Q614"/>
    <mergeCell ref="F615:I615"/>
    <mergeCell ref="L615:M615"/>
    <mergeCell ref="N615:Q615"/>
    <mergeCell ref="N613:Q613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02:I602"/>
    <mergeCell ref="F603:I603"/>
    <mergeCell ref="F604:I604"/>
    <mergeCell ref="F605:I605"/>
    <mergeCell ref="F607:I607"/>
    <mergeCell ref="L607:M607"/>
    <mergeCell ref="N607:Q607"/>
    <mergeCell ref="F608:I608"/>
    <mergeCell ref="L608:M608"/>
    <mergeCell ref="N608:Q608"/>
    <mergeCell ref="N606:Q606"/>
    <mergeCell ref="F595:I595"/>
    <mergeCell ref="F596:I596"/>
    <mergeCell ref="F597:I597"/>
    <mergeCell ref="L597:M597"/>
    <mergeCell ref="N597:Q597"/>
    <mergeCell ref="F598:I598"/>
    <mergeCell ref="F599:I599"/>
    <mergeCell ref="F600:I600"/>
    <mergeCell ref="F601:I601"/>
    <mergeCell ref="F588:I588"/>
    <mergeCell ref="L588:M588"/>
    <mergeCell ref="N588:Q588"/>
    <mergeCell ref="F589:I589"/>
    <mergeCell ref="F590:I590"/>
    <mergeCell ref="F591:I591"/>
    <mergeCell ref="F592:I592"/>
    <mergeCell ref="F593:I593"/>
    <mergeCell ref="F594:I594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72:I572"/>
    <mergeCell ref="F573:I573"/>
    <mergeCell ref="L573:M573"/>
    <mergeCell ref="N573:Q573"/>
    <mergeCell ref="F575:I575"/>
    <mergeCell ref="L575:M575"/>
    <mergeCell ref="N575:Q575"/>
    <mergeCell ref="F576:I576"/>
    <mergeCell ref="F577:I577"/>
    <mergeCell ref="N574:Q574"/>
    <mergeCell ref="F565:I565"/>
    <mergeCell ref="F566:I566"/>
    <mergeCell ref="F567:I567"/>
    <mergeCell ref="F568:I568"/>
    <mergeCell ref="F569:I569"/>
    <mergeCell ref="F570:I570"/>
    <mergeCell ref="L570:M570"/>
    <mergeCell ref="N570:Q570"/>
    <mergeCell ref="F571:I571"/>
    <mergeCell ref="F564:I564"/>
    <mergeCell ref="L564:M564"/>
    <mergeCell ref="N564:Q564"/>
    <mergeCell ref="F558:I558"/>
    <mergeCell ref="L558:M558"/>
    <mergeCell ref="N558:Q558"/>
    <mergeCell ref="F559:I559"/>
    <mergeCell ref="L559:M559"/>
    <mergeCell ref="N559:Q559"/>
    <mergeCell ref="F560:I560"/>
    <mergeCell ref="L560:M560"/>
    <mergeCell ref="N560:Q560"/>
    <mergeCell ref="L553:M553"/>
    <mergeCell ref="N553:Q553"/>
    <mergeCell ref="F554:I554"/>
    <mergeCell ref="L554:M554"/>
    <mergeCell ref="N554:Q554"/>
    <mergeCell ref="F543:I543"/>
    <mergeCell ref="F544:I544"/>
    <mergeCell ref="F545:I545"/>
    <mergeCell ref="F546:I546"/>
    <mergeCell ref="F547:I547"/>
    <mergeCell ref="L547:M547"/>
    <mergeCell ref="N547:Q547"/>
    <mergeCell ref="F548:I548"/>
    <mergeCell ref="L548:M548"/>
    <mergeCell ref="N548:Q548"/>
    <mergeCell ref="F540:I540"/>
    <mergeCell ref="L540:M540"/>
    <mergeCell ref="N540:Q540"/>
    <mergeCell ref="F541:I541"/>
    <mergeCell ref="L541:M541"/>
    <mergeCell ref="N541:Q541"/>
    <mergeCell ref="F542:I542"/>
    <mergeCell ref="L542:M542"/>
    <mergeCell ref="N542:Q542"/>
    <mergeCell ref="F535:I535"/>
    <mergeCell ref="F536:I536"/>
    <mergeCell ref="F537:I537"/>
    <mergeCell ref="F538:I538"/>
    <mergeCell ref="L538:M538"/>
    <mergeCell ref="N538:Q538"/>
    <mergeCell ref="F539:I539"/>
    <mergeCell ref="L539:M539"/>
    <mergeCell ref="N539:Q539"/>
    <mergeCell ref="F529:I529"/>
    <mergeCell ref="F530:I530"/>
    <mergeCell ref="F531:I531"/>
    <mergeCell ref="F532:I532"/>
    <mergeCell ref="L532:M532"/>
    <mergeCell ref="N532:Q532"/>
    <mergeCell ref="F534:I534"/>
    <mergeCell ref="L534:M534"/>
    <mergeCell ref="N534:Q534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F521:I521"/>
    <mergeCell ref="L521:M521"/>
    <mergeCell ref="N521:Q521"/>
    <mergeCell ref="F522:I522"/>
    <mergeCell ref="L522:M522"/>
    <mergeCell ref="N522:Q522"/>
    <mergeCell ref="F523:I523"/>
    <mergeCell ref="F524:I524"/>
    <mergeCell ref="F525:I525"/>
    <mergeCell ref="F518:I518"/>
    <mergeCell ref="L518:M518"/>
    <mergeCell ref="N518:Q518"/>
    <mergeCell ref="F519:I519"/>
    <mergeCell ref="L519:M519"/>
    <mergeCell ref="N519:Q519"/>
    <mergeCell ref="F520:I520"/>
    <mergeCell ref="L520:M520"/>
    <mergeCell ref="N520:Q520"/>
    <mergeCell ref="F510:I510"/>
    <mergeCell ref="F511:I511"/>
    <mergeCell ref="F512:I512"/>
    <mergeCell ref="L512:M512"/>
    <mergeCell ref="N512:Q512"/>
    <mergeCell ref="F513:I513"/>
    <mergeCell ref="F514:I514"/>
    <mergeCell ref="F515:I515"/>
    <mergeCell ref="F516:I516"/>
    <mergeCell ref="L516:M516"/>
    <mergeCell ref="N516:Q516"/>
    <mergeCell ref="F505:I505"/>
    <mergeCell ref="F506:I506"/>
    <mergeCell ref="L506:M506"/>
    <mergeCell ref="N506:Q506"/>
    <mergeCell ref="F507:I507"/>
    <mergeCell ref="L507:M507"/>
    <mergeCell ref="N507:Q507"/>
    <mergeCell ref="F508:I508"/>
    <mergeCell ref="F509:I509"/>
    <mergeCell ref="F498:I498"/>
    <mergeCell ref="F499:I499"/>
    <mergeCell ref="F500:I500"/>
    <mergeCell ref="F501:I501"/>
    <mergeCell ref="L501:M501"/>
    <mergeCell ref="N501:Q501"/>
    <mergeCell ref="F502:I502"/>
    <mergeCell ref="F503:I503"/>
    <mergeCell ref="F504:I504"/>
    <mergeCell ref="F494:I494"/>
    <mergeCell ref="L494:M494"/>
    <mergeCell ref="N494:Q494"/>
    <mergeCell ref="F495:I495"/>
    <mergeCell ref="L495:M495"/>
    <mergeCell ref="N495:Q495"/>
    <mergeCell ref="F497:I497"/>
    <mergeCell ref="L497:M497"/>
    <mergeCell ref="N497:Q497"/>
    <mergeCell ref="F489:I489"/>
    <mergeCell ref="L489:M489"/>
    <mergeCell ref="N489:Q489"/>
    <mergeCell ref="F490:I490"/>
    <mergeCell ref="L490:M490"/>
    <mergeCell ref="N490:Q490"/>
    <mergeCell ref="F491:I491"/>
    <mergeCell ref="F492:I492"/>
    <mergeCell ref="F493:I493"/>
    <mergeCell ref="F484:I484"/>
    <mergeCell ref="L484:M484"/>
    <mergeCell ref="N484:Q484"/>
    <mergeCell ref="F485:I485"/>
    <mergeCell ref="L485:M485"/>
    <mergeCell ref="N485:Q485"/>
    <mergeCell ref="F486:I486"/>
    <mergeCell ref="F487:I487"/>
    <mergeCell ref="F488:I488"/>
    <mergeCell ref="F477:I477"/>
    <mergeCell ref="F478:I478"/>
    <mergeCell ref="F479:I479"/>
    <mergeCell ref="L479:M479"/>
    <mergeCell ref="N479:Q479"/>
    <mergeCell ref="F480:I480"/>
    <mergeCell ref="F481:I481"/>
    <mergeCell ref="F482:I482"/>
    <mergeCell ref="F483:I483"/>
    <mergeCell ref="L483:M483"/>
    <mergeCell ref="N483:Q483"/>
    <mergeCell ref="F470:I470"/>
    <mergeCell ref="F471:I471"/>
    <mergeCell ref="F472:I472"/>
    <mergeCell ref="F473:I473"/>
    <mergeCell ref="F474:I474"/>
    <mergeCell ref="F475:I475"/>
    <mergeCell ref="L475:M475"/>
    <mergeCell ref="N475:Q475"/>
    <mergeCell ref="F476:I476"/>
    <mergeCell ref="F465:I465"/>
    <mergeCell ref="L465:M465"/>
    <mergeCell ref="N465:Q465"/>
    <mergeCell ref="F466:I466"/>
    <mergeCell ref="F467:I467"/>
    <mergeCell ref="F468:I468"/>
    <mergeCell ref="L468:M468"/>
    <mergeCell ref="N468:Q468"/>
    <mergeCell ref="F469:I469"/>
    <mergeCell ref="F460:I460"/>
    <mergeCell ref="L460:M460"/>
    <mergeCell ref="N460:Q460"/>
    <mergeCell ref="F461:I461"/>
    <mergeCell ref="L461:M461"/>
    <mergeCell ref="N461:Q461"/>
    <mergeCell ref="F462:I462"/>
    <mergeCell ref="F463:I463"/>
    <mergeCell ref="F464:I464"/>
    <mergeCell ref="F453:I453"/>
    <mergeCell ref="F454:I454"/>
    <mergeCell ref="F455:I455"/>
    <mergeCell ref="F456:I456"/>
    <mergeCell ref="L456:M456"/>
    <mergeCell ref="N456:Q456"/>
    <mergeCell ref="F457:I457"/>
    <mergeCell ref="F458:I458"/>
    <mergeCell ref="F459:I459"/>
    <mergeCell ref="F447:I447"/>
    <mergeCell ref="L447:M447"/>
    <mergeCell ref="N447:Q447"/>
    <mergeCell ref="F448:I448"/>
    <mergeCell ref="F449:I449"/>
    <mergeCell ref="F450:I450"/>
    <mergeCell ref="F451:I451"/>
    <mergeCell ref="F452:I452"/>
    <mergeCell ref="L452:M452"/>
    <mergeCell ref="N452:Q452"/>
    <mergeCell ref="F440:I440"/>
    <mergeCell ref="F441:I441"/>
    <mergeCell ref="F442:I442"/>
    <mergeCell ref="F443:I443"/>
    <mergeCell ref="L443:M443"/>
    <mergeCell ref="N443:Q443"/>
    <mergeCell ref="F444:I444"/>
    <mergeCell ref="F445:I445"/>
    <mergeCell ref="F446:I446"/>
    <mergeCell ref="F435:I435"/>
    <mergeCell ref="F436:I436"/>
    <mergeCell ref="F437:I437"/>
    <mergeCell ref="F438:I438"/>
    <mergeCell ref="L438:M438"/>
    <mergeCell ref="N438:Q438"/>
    <mergeCell ref="F439:I439"/>
    <mergeCell ref="L439:M439"/>
    <mergeCell ref="N439:Q439"/>
    <mergeCell ref="F430:I430"/>
    <mergeCell ref="F431:I431"/>
    <mergeCell ref="F432:I432"/>
    <mergeCell ref="F433:I433"/>
    <mergeCell ref="L433:M433"/>
    <mergeCell ref="N433:Q433"/>
    <mergeCell ref="F434:I434"/>
    <mergeCell ref="L434:M434"/>
    <mergeCell ref="N434:Q434"/>
    <mergeCell ref="F424:I424"/>
    <mergeCell ref="F425:I425"/>
    <mergeCell ref="F426:I426"/>
    <mergeCell ref="F427:I427"/>
    <mergeCell ref="L427:M427"/>
    <mergeCell ref="N427:Q427"/>
    <mergeCell ref="F429:I429"/>
    <mergeCell ref="L429:M429"/>
    <mergeCell ref="N429:Q429"/>
    <mergeCell ref="F417:I417"/>
    <mergeCell ref="L417:M417"/>
    <mergeCell ref="N417:Q417"/>
    <mergeCell ref="F418:I418"/>
    <mergeCell ref="F419:I419"/>
    <mergeCell ref="F420:I420"/>
    <mergeCell ref="F421:I421"/>
    <mergeCell ref="F422:I422"/>
    <mergeCell ref="F423:I423"/>
    <mergeCell ref="L423:M423"/>
    <mergeCell ref="N423:Q423"/>
    <mergeCell ref="F411:I411"/>
    <mergeCell ref="L411:M411"/>
    <mergeCell ref="N411:Q411"/>
    <mergeCell ref="F412:I412"/>
    <mergeCell ref="F413:I413"/>
    <mergeCell ref="F414:I414"/>
    <mergeCell ref="F415:I415"/>
    <mergeCell ref="L415:M415"/>
    <mergeCell ref="N415:Q415"/>
    <mergeCell ref="F405:I405"/>
    <mergeCell ref="F406:I406"/>
    <mergeCell ref="F407:I407"/>
    <mergeCell ref="F408:I408"/>
    <mergeCell ref="F409:I409"/>
    <mergeCell ref="L409:M409"/>
    <mergeCell ref="N409:Q409"/>
    <mergeCell ref="F410:I410"/>
    <mergeCell ref="L410:M410"/>
    <mergeCell ref="N410:Q410"/>
    <mergeCell ref="F399:I399"/>
    <mergeCell ref="F400:I400"/>
    <mergeCell ref="F401:I401"/>
    <mergeCell ref="F402:I402"/>
    <mergeCell ref="F403:I403"/>
    <mergeCell ref="L403:M403"/>
    <mergeCell ref="N403:Q403"/>
    <mergeCell ref="F404:I404"/>
    <mergeCell ref="L404:M404"/>
    <mergeCell ref="N404:Q404"/>
    <mergeCell ref="F393:I393"/>
    <mergeCell ref="F394:I394"/>
    <mergeCell ref="F395:I395"/>
    <mergeCell ref="F396:I396"/>
    <mergeCell ref="F397:I397"/>
    <mergeCell ref="L397:M397"/>
    <mergeCell ref="N397:Q397"/>
    <mergeCell ref="F398:I398"/>
    <mergeCell ref="L398:M398"/>
    <mergeCell ref="N398:Q398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L392:M392"/>
    <mergeCell ref="F380:I380"/>
    <mergeCell ref="L380:M380"/>
    <mergeCell ref="N380:Q380"/>
    <mergeCell ref="F381:I381"/>
    <mergeCell ref="L381:M381"/>
    <mergeCell ref="N381:Q381"/>
    <mergeCell ref="F382:I382"/>
    <mergeCell ref="F383:I383"/>
    <mergeCell ref="F384:I384"/>
    <mergeCell ref="F373:I373"/>
    <mergeCell ref="L373:M373"/>
    <mergeCell ref="N373:Q373"/>
    <mergeCell ref="F374:I374"/>
    <mergeCell ref="F375:I375"/>
    <mergeCell ref="F376:I376"/>
    <mergeCell ref="F377:I377"/>
    <mergeCell ref="F378:I378"/>
    <mergeCell ref="F379:I379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57:I357"/>
    <mergeCell ref="L357:M357"/>
    <mergeCell ref="N357:Q357"/>
    <mergeCell ref="F358:I358"/>
    <mergeCell ref="F359:I359"/>
    <mergeCell ref="F360:I360"/>
    <mergeCell ref="F361:I361"/>
    <mergeCell ref="F362:I362"/>
    <mergeCell ref="F363:I363"/>
    <mergeCell ref="F352:I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46:I346"/>
    <mergeCell ref="L346:M346"/>
    <mergeCell ref="N346:Q346"/>
    <mergeCell ref="F348:I348"/>
    <mergeCell ref="L348:M348"/>
    <mergeCell ref="N348:Q348"/>
    <mergeCell ref="F349:I349"/>
    <mergeCell ref="F350:I350"/>
    <mergeCell ref="F351:I351"/>
    <mergeCell ref="N347:Q347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38:I338"/>
    <mergeCell ref="F339:I339"/>
    <mergeCell ref="F340:I340"/>
    <mergeCell ref="F341:I341"/>
    <mergeCell ref="L341:M341"/>
    <mergeCell ref="N341:Q341"/>
    <mergeCell ref="F342:I342"/>
    <mergeCell ref="L342:M342"/>
    <mergeCell ref="N342:Q342"/>
    <mergeCell ref="F332:I332"/>
    <mergeCell ref="L332:M332"/>
    <mergeCell ref="N332:Q332"/>
    <mergeCell ref="F334:I334"/>
    <mergeCell ref="L334:M334"/>
    <mergeCell ref="N334:Q334"/>
    <mergeCell ref="F337:I337"/>
    <mergeCell ref="L337:M337"/>
    <mergeCell ref="N337:Q337"/>
    <mergeCell ref="N336:Q336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19:I319"/>
    <mergeCell ref="F320:I320"/>
    <mergeCell ref="F321:I321"/>
    <mergeCell ref="F322:I322"/>
    <mergeCell ref="F323:I323"/>
    <mergeCell ref="F324:I324"/>
    <mergeCell ref="L324:M324"/>
    <mergeCell ref="N324:Q324"/>
    <mergeCell ref="F325:I325"/>
    <mergeCell ref="L325:M325"/>
    <mergeCell ref="N325:Q325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F309:I309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78:I278"/>
    <mergeCell ref="L278:M278"/>
    <mergeCell ref="N278:Q278"/>
    <mergeCell ref="F279:I279"/>
    <mergeCell ref="F280:I280"/>
    <mergeCell ref="F281:I281"/>
    <mergeCell ref="F282:I282"/>
    <mergeCell ref="F283:I283"/>
    <mergeCell ref="F284:I284"/>
    <mergeCell ref="F271:I271"/>
    <mergeCell ref="F272:I272"/>
    <mergeCell ref="F273:I273"/>
    <mergeCell ref="F274:I274"/>
    <mergeCell ref="L274:M274"/>
    <mergeCell ref="N274:Q274"/>
    <mergeCell ref="F275:I275"/>
    <mergeCell ref="F276:I276"/>
    <mergeCell ref="F277:I277"/>
    <mergeCell ref="F265:I265"/>
    <mergeCell ref="L265:M265"/>
    <mergeCell ref="N265:Q265"/>
    <mergeCell ref="F266:I266"/>
    <mergeCell ref="F267:I267"/>
    <mergeCell ref="F268:I268"/>
    <mergeCell ref="F269:I269"/>
    <mergeCell ref="F270:I270"/>
    <mergeCell ref="L270:M270"/>
    <mergeCell ref="N270:Q270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4:I264"/>
    <mergeCell ref="F253:I253"/>
    <mergeCell ref="L253:M253"/>
    <mergeCell ref="N253:Q253"/>
    <mergeCell ref="F254:I254"/>
    <mergeCell ref="F255:I255"/>
    <mergeCell ref="F256:I256"/>
    <mergeCell ref="F257:I257"/>
    <mergeCell ref="F259:I259"/>
    <mergeCell ref="L259:M259"/>
    <mergeCell ref="N259:Q259"/>
    <mergeCell ref="L245:M245"/>
    <mergeCell ref="N245:Q245"/>
    <mergeCell ref="F246:I246"/>
    <mergeCell ref="F247:I247"/>
    <mergeCell ref="F248:I248"/>
    <mergeCell ref="F249:I249"/>
    <mergeCell ref="F250:I250"/>
    <mergeCell ref="F251:I251"/>
    <mergeCell ref="F252:I252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L183:M183"/>
    <mergeCell ref="F170:I170"/>
    <mergeCell ref="F171:I17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5:I165"/>
    <mergeCell ref="L165:M165"/>
    <mergeCell ref="N165:Q165"/>
    <mergeCell ref="F166:I166"/>
    <mergeCell ref="F167:I167"/>
    <mergeCell ref="F168:I168"/>
    <mergeCell ref="F169:I169"/>
    <mergeCell ref="L169:M169"/>
    <mergeCell ref="N169:Q169"/>
    <mergeCell ref="F160:I160"/>
    <mergeCell ref="F161:I161"/>
    <mergeCell ref="F162:I162"/>
    <mergeCell ref="F163:I163"/>
    <mergeCell ref="L163:M163"/>
    <mergeCell ref="N163:Q163"/>
    <mergeCell ref="F164:I164"/>
    <mergeCell ref="L164:M164"/>
    <mergeCell ref="N164:Q164"/>
    <mergeCell ref="F154:I154"/>
    <mergeCell ref="F155:I155"/>
    <mergeCell ref="F156:I156"/>
    <mergeCell ref="F157:I157"/>
    <mergeCell ref="L157:M157"/>
    <mergeCell ref="N157:Q157"/>
    <mergeCell ref="F159:I159"/>
    <mergeCell ref="L159:M159"/>
    <mergeCell ref="N159:Q159"/>
    <mergeCell ref="F146:I146"/>
    <mergeCell ref="F147:I147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L120:Q120"/>
    <mergeCell ref="C126:Q126"/>
    <mergeCell ref="F128:P128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N118:Q118"/>
    <mergeCell ref="N104:Q104"/>
    <mergeCell ref="N105:Q105"/>
    <mergeCell ref="N106:Q106"/>
    <mergeCell ref="N107:Q107"/>
    <mergeCell ref="N108:Q108"/>
    <mergeCell ref="N109:Q109"/>
    <mergeCell ref="N110:Q110"/>
    <mergeCell ref="N112:Q112"/>
    <mergeCell ref="D113:H113"/>
    <mergeCell ref="N113:Q113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614:D619" xr:uid="{00000000-0002-0000-0400-000000000000}">
      <formula1>"K, M"</formula1>
    </dataValidation>
    <dataValidation type="list" allowBlank="1" showInputMessage="1" showErrorMessage="1" error="Povolené sú hodnoty základná, znížená, nulová." sqref="U614:U619" xr:uid="{00000000-0002-0000-0400-000001000000}">
      <formula1>"základná, znížená, nulová"</formula1>
    </dataValidation>
  </dataValidations>
  <hyperlinks>
    <hyperlink ref="F1:G1" location="C2" display="1) Krycí list rozpočtu" xr:uid="{00000000-0004-0000-0400-000000000000}"/>
    <hyperlink ref="H1:K1" location="C87" display="2) Rekapitulácia rozpočtu" xr:uid="{00000000-0004-0000-0400-000001000000}"/>
    <hyperlink ref="L1" location="C137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252"/>
  <sheetViews>
    <sheetView showGridLines="0" workbookViewId="0">
      <pane ySplit="1" topLeftCell="A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119</v>
      </c>
      <c r="G1" s="18"/>
      <c r="H1" s="312" t="s">
        <v>120</v>
      </c>
      <c r="I1" s="312"/>
      <c r="J1" s="312"/>
      <c r="K1" s="312"/>
      <c r="L1" s="18" t="s">
        <v>121</v>
      </c>
      <c r="M1" s="16"/>
      <c r="N1" s="16"/>
      <c r="O1" s="17" t="s">
        <v>122</v>
      </c>
      <c r="P1" s="16"/>
      <c r="Q1" s="16"/>
      <c r="R1" s="16"/>
      <c r="S1" s="18" t="s">
        <v>123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S2" s="263" t="s">
        <v>8</v>
      </c>
      <c r="T2" s="264"/>
      <c r="U2" s="264"/>
      <c r="V2" s="264"/>
      <c r="W2" s="264"/>
      <c r="X2" s="264"/>
      <c r="Y2" s="264"/>
      <c r="Z2" s="264"/>
      <c r="AA2" s="264"/>
      <c r="AB2" s="264"/>
      <c r="AC2" s="264"/>
      <c r="AT2" s="23" t="s">
        <v>99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21" t="s">
        <v>124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16</v>
      </c>
      <c r="E6" s="30"/>
      <c r="F6" s="267" t="str">
        <f>'Rekapitulácia stavby'!K6</f>
        <v>Stará Ľubovňa OÚ, Rekonštrukcia a modernizácia objektu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30"/>
      <c r="R6" s="28"/>
    </row>
    <row r="7" spans="1:66" ht="25.35" customHeight="1">
      <c r="B7" s="27"/>
      <c r="C7" s="30"/>
      <c r="D7" s="34" t="s">
        <v>125</v>
      </c>
      <c r="E7" s="30"/>
      <c r="F7" s="267" t="s">
        <v>126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0"/>
      <c r="R7" s="28"/>
    </row>
    <row r="8" spans="1:66" s="1" customFormat="1" ht="32.85" customHeight="1">
      <c r="B8" s="39"/>
      <c r="C8" s="40"/>
      <c r="D8" s="33" t="s">
        <v>127</v>
      </c>
      <c r="E8" s="40"/>
      <c r="F8" s="227" t="s">
        <v>1279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40"/>
      <c r="R8" s="41"/>
    </row>
    <row r="9" spans="1:66" s="1" customFormat="1" ht="14.45" customHeight="1">
      <c r="B9" s="39"/>
      <c r="C9" s="40"/>
      <c r="D9" s="34" t="s">
        <v>18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19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20</v>
      </c>
      <c r="E10" s="40"/>
      <c r="F10" s="32" t="s">
        <v>21</v>
      </c>
      <c r="G10" s="40"/>
      <c r="H10" s="40"/>
      <c r="I10" s="40"/>
      <c r="J10" s="40"/>
      <c r="K10" s="40"/>
      <c r="L10" s="40"/>
      <c r="M10" s="34" t="s">
        <v>22</v>
      </c>
      <c r="N10" s="40"/>
      <c r="O10" s="270"/>
      <c r="P10" s="27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25" t="s">
        <v>5</v>
      </c>
      <c r="P12" s="225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25" t="s">
        <v>5</v>
      </c>
      <c r="P13" s="225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72" t="s">
        <v>5</v>
      </c>
      <c r="P15" s="225"/>
      <c r="Q15" s="40"/>
      <c r="R15" s="41"/>
    </row>
    <row r="16" spans="1:66" s="1" customFormat="1" ht="18" customHeight="1">
      <c r="B16" s="39"/>
      <c r="C16" s="40"/>
      <c r="D16" s="40"/>
      <c r="E16" s="272" t="s">
        <v>129</v>
      </c>
      <c r="F16" s="273"/>
      <c r="G16" s="273"/>
      <c r="H16" s="273"/>
      <c r="I16" s="273"/>
      <c r="J16" s="273"/>
      <c r="K16" s="273"/>
      <c r="L16" s="273"/>
      <c r="M16" s="34" t="s">
        <v>26</v>
      </c>
      <c r="N16" s="40"/>
      <c r="O16" s="272" t="s">
        <v>5</v>
      </c>
      <c r="P16" s="225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25" t="s">
        <v>5</v>
      </c>
      <c r="P18" s="225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25" t="s">
        <v>5</v>
      </c>
      <c r="P19" s="225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32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25" t="str">
        <f>IF('Rekapitulácia stavby'!AN19="","",'Rekapitulácia stavby'!AN19)</f>
        <v/>
      </c>
      <c r="P21" s="225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25" t="str">
        <f>IF('Rekapitulácia stavby'!AN20="","",'Rekapitulácia stavby'!AN20)</f>
        <v/>
      </c>
      <c r="P22" s="225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30" t="s">
        <v>5</v>
      </c>
      <c r="F25" s="230"/>
      <c r="G25" s="230"/>
      <c r="H25" s="230"/>
      <c r="I25" s="230"/>
      <c r="J25" s="230"/>
      <c r="K25" s="230"/>
      <c r="L25" s="23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130</v>
      </c>
      <c r="E28" s="40"/>
      <c r="F28" s="40"/>
      <c r="G28" s="40"/>
      <c r="H28" s="40"/>
      <c r="I28" s="40"/>
      <c r="J28" s="40"/>
      <c r="K28" s="40"/>
      <c r="L28" s="40"/>
      <c r="M28" s="231"/>
      <c r="N28" s="231"/>
      <c r="O28" s="231"/>
      <c r="P28" s="231"/>
      <c r="Q28" s="40"/>
      <c r="R28" s="41"/>
    </row>
    <row r="29" spans="2:18" s="1" customFormat="1" ht="14.45" customHeight="1">
      <c r="B29" s="39"/>
      <c r="C29" s="40"/>
      <c r="D29" s="38" t="s">
        <v>112</v>
      </c>
      <c r="E29" s="40"/>
      <c r="F29" s="40"/>
      <c r="G29" s="40"/>
      <c r="H29" s="40"/>
      <c r="I29" s="40"/>
      <c r="J29" s="40"/>
      <c r="K29" s="40"/>
      <c r="L29" s="40"/>
      <c r="M29" s="231"/>
      <c r="N29" s="231"/>
      <c r="O29" s="231"/>
      <c r="P29" s="23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37</v>
      </c>
      <c r="E31" s="40"/>
      <c r="F31" s="40"/>
      <c r="G31" s="40"/>
      <c r="H31" s="40"/>
      <c r="I31" s="40"/>
      <c r="J31" s="40"/>
      <c r="K31" s="40"/>
      <c r="L31" s="40"/>
      <c r="M31" s="274"/>
      <c r="N31" s="269"/>
      <c r="O31" s="269"/>
      <c r="P31" s="26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8" t="s">
        <v>40</v>
      </c>
      <c r="H33" s="275">
        <f>ROUND((((SUM(BE103:BE110)+SUM(BE129:BE245))+SUM(BE247:BE251))),2)</f>
        <v>0</v>
      </c>
      <c r="I33" s="269"/>
      <c r="J33" s="269"/>
      <c r="K33" s="40"/>
      <c r="L33" s="40"/>
      <c r="M33" s="275"/>
      <c r="N33" s="269"/>
      <c r="O33" s="269"/>
      <c r="P33" s="26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8" t="s">
        <v>40</v>
      </c>
      <c r="H34" s="275">
        <f>ROUND((((SUM(BF103:BF110)+SUM(BF129:BF245))+SUM(BF247:BF251))),2)</f>
        <v>0</v>
      </c>
      <c r="I34" s="269"/>
      <c r="J34" s="269"/>
      <c r="K34" s="40"/>
      <c r="L34" s="40"/>
      <c r="M34" s="275"/>
      <c r="N34" s="269"/>
      <c r="O34" s="269"/>
      <c r="P34" s="26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8" t="s">
        <v>40</v>
      </c>
      <c r="H35" s="275">
        <f>ROUND((((SUM(BG103:BG110)+SUM(BG129:BG245))+SUM(BG247:BG251))),2)</f>
        <v>0</v>
      </c>
      <c r="I35" s="269"/>
      <c r="J35" s="269"/>
      <c r="K35" s="40"/>
      <c r="L35" s="40"/>
      <c r="M35" s="275"/>
      <c r="N35" s="269"/>
      <c r="O35" s="269"/>
      <c r="P35" s="26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8" t="s">
        <v>40</v>
      </c>
      <c r="H36" s="275">
        <f>ROUND((((SUM(BH103:BH110)+SUM(BH129:BH245))+SUM(BH247:BH251))),2)</f>
        <v>0</v>
      </c>
      <c r="I36" s="269"/>
      <c r="J36" s="269"/>
      <c r="K36" s="40"/>
      <c r="L36" s="40"/>
      <c r="M36" s="275"/>
      <c r="N36" s="269"/>
      <c r="O36" s="269"/>
      <c r="P36" s="26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8" t="s">
        <v>40</v>
      </c>
      <c r="H37" s="275">
        <f>ROUND((((SUM(BI103:BI110)+SUM(BI129:BI245))+SUM(BI247:BI251))),2)</f>
        <v>0</v>
      </c>
      <c r="I37" s="269"/>
      <c r="J37" s="269"/>
      <c r="K37" s="40"/>
      <c r="L37" s="40"/>
      <c r="M37" s="275"/>
      <c r="N37" s="269"/>
      <c r="O37" s="269"/>
      <c r="P37" s="26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4"/>
      <c r="D39" s="129" t="s">
        <v>45</v>
      </c>
      <c r="E39" s="79"/>
      <c r="F39" s="79"/>
      <c r="G39" s="130" t="s">
        <v>46</v>
      </c>
      <c r="H39" s="131" t="s">
        <v>47</v>
      </c>
      <c r="I39" s="79"/>
      <c r="J39" s="79"/>
      <c r="K39" s="79"/>
      <c r="L39" s="276"/>
      <c r="M39" s="276"/>
      <c r="N39" s="276"/>
      <c r="O39" s="276"/>
      <c r="P39" s="277"/>
      <c r="Q39" s="124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1" t="s">
        <v>131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16</v>
      </c>
      <c r="D78" s="40"/>
      <c r="E78" s="40"/>
      <c r="F78" s="267" t="str">
        <f>F6</f>
        <v>Stará Ľubovňa OÚ, Rekonštrukcia a modernizácia objektu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40"/>
      <c r="R78" s="41"/>
    </row>
    <row r="79" spans="2:18" ht="30" customHeight="1">
      <c r="B79" s="27"/>
      <c r="C79" s="34" t="s">
        <v>125</v>
      </c>
      <c r="D79" s="30"/>
      <c r="E79" s="30"/>
      <c r="F79" s="267" t="s">
        <v>126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0"/>
      <c r="R79" s="28"/>
    </row>
    <row r="80" spans="2:18" s="1" customFormat="1" ht="36.950000000000003" customHeight="1">
      <c r="B80" s="39"/>
      <c r="C80" s="73" t="s">
        <v>127</v>
      </c>
      <c r="D80" s="40"/>
      <c r="E80" s="40"/>
      <c r="F80" s="241" t="str">
        <f>F8</f>
        <v>04.1 - Ostatné - Ústredné vykurovanie</v>
      </c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20</v>
      </c>
      <c r="D82" s="40"/>
      <c r="E82" s="40"/>
      <c r="F82" s="32" t="str">
        <f>F10</f>
        <v>Stará Ľubovňa</v>
      </c>
      <c r="G82" s="40"/>
      <c r="H82" s="40"/>
      <c r="I82" s="40"/>
      <c r="J82" s="40"/>
      <c r="K82" s="34" t="s">
        <v>22</v>
      </c>
      <c r="L82" s="40"/>
      <c r="M82" s="271" t="str">
        <f>IF(O10="","",O10)</f>
        <v/>
      </c>
      <c r="N82" s="271"/>
      <c r="O82" s="271"/>
      <c r="P82" s="271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23</v>
      </c>
      <c r="D84" s="40"/>
      <c r="E84" s="40"/>
      <c r="F84" s="32" t="str">
        <f>E13</f>
        <v>Ministerstvo vnútra Slovenskej republiky</v>
      </c>
      <c r="G84" s="40"/>
      <c r="H84" s="40"/>
      <c r="I84" s="40"/>
      <c r="J84" s="40"/>
      <c r="K84" s="34" t="s">
        <v>29</v>
      </c>
      <c r="L84" s="40"/>
      <c r="M84" s="225" t="str">
        <f>E19</f>
        <v>KApAR, s.r.o., Prešov</v>
      </c>
      <c r="N84" s="225"/>
      <c r="O84" s="225"/>
      <c r="P84" s="225"/>
      <c r="Q84" s="225"/>
      <c r="R84" s="41"/>
    </row>
    <row r="85" spans="2:47" s="1" customFormat="1" ht="14.45" customHeight="1">
      <c r="B85" s="39"/>
      <c r="C85" s="34" t="s">
        <v>27</v>
      </c>
      <c r="D85" s="40"/>
      <c r="E85" s="40"/>
      <c r="F85" s="32" t="str">
        <f>IF(E16="","",E16)</f>
        <v>Výber</v>
      </c>
      <c r="G85" s="40"/>
      <c r="H85" s="40"/>
      <c r="I85" s="40"/>
      <c r="J85" s="40"/>
      <c r="K85" s="34" t="s">
        <v>32</v>
      </c>
      <c r="L85" s="40"/>
      <c r="M85" s="225" t="str">
        <f>E22</f>
        <v xml:space="preserve"> </v>
      </c>
      <c r="N85" s="225"/>
      <c r="O85" s="225"/>
      <c r="P85" s="225"/>
      <c r="Q85" s="225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78" t="s">
        <v>132</v>
      </c>
      <c r="D87" s="279"/>
      <c r="E87" s="279"/>
      <c r="F87" s="279"/>
      <c r="G87" s="279"/>
      <c r="H87" s="124"/>
      <c r="I87" s="124"/>
      <c r="J87" s="124"/>
      <c r="K87" s="124"/>
      <c r="L87" s="124"/>
      <c r="M87" s="124"/>
      <c r="N87" s="278" t="s">
        <v>133</v>
      </c>
      <c r="O87" s="279"/>
      <c r="P87" s="279"/>
      <c r="Q87" s="279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134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7"/>
      <c r="O89" s="280"/>
      <c r="P89" s="280"/>
      <c r="Q89" s="280"/>
      <c r="R89" s="41"/>
      <c r="AU89" s="23" t="s">
        <v>135</v>
      </c>
    </row>
    <row r="90" spans="2:47" s="7" customFormat="1" ht="24.95" customHeight="1">
      <c r="B90" s="133"/>
      <c r="C90" s="134"/>
      <c r="D90" s="135" t="s">
        <v>1280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1"/>
      <c r="O90" s="282"/>
      <c r="P90" s="282"/>
      <c r="Q90" s="282"/>
      <c r="R90" s="136"/>
    </row>
    <row r="91" spans="2:47" s="8" customFormat="1" ht="19.899999999999999" customHeight="1">
      <c r="B91" s="137"/>
      <c r="C91" s="103"/>
      <c r="D91" s="114" t="s">
        <v>1281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58"/>
      <c r="O91" s="259"/>
      <c r="P91" s="259"/>
      <c r="Q91" s="259"/>
      <c r="R91" s="138"/>
    </row>
    <row r="92" spans="2:47" s="8" customFormat="1" ht="19.899999999999999" customHeight="1">
      <c r="B92" s="137"/>
      <c r="C92" s="103"/>
      <c r="D92" s="114" t="s">
        <v>1282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58"/>
      <c r="O92" s="259"/>
      <c r="P92" s="259"/>
      <c r="Q92" s="259"/>
      <c r="R92" s="138"/>
    </row>
    <row r="93" spans="2:47" s="8" customFormat="1" ht="19.899999999999999" customHeight="1">
      <c r="B93" s="137"/>
      <c r="C93" s="103"/>
      <c r="D93" s="114" t="s">
        <v>1283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58"/>
      <c r="O93" s="259"/>
      <c r="P93" s="259"/>
      <c r="Q93" s="259"/>
      <c r="R93" s="138"/>
    </row>
    <row r="94" spans="2:47" s="8" customFormat="1" ht="19.899999999999999" customHeight="1">
      <c r="B94" s="137"/>
      <c r="C94" s="103"/>
      <c r="D94" s="114" t="s">
        <v>1284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58"/>
      <c r="O94" s="259"/>
      <c r="P94" s="259"/>
      <c r="Q94" s="259"/>
      <c r="R94" s="138"/>
    </row>
    <row r="95" spans="2:47" s="8" customFormat="1" ht="19.899999999999999" customHeight="1">
      <c r="B95" s="137"/>
      <c r="C95" s="103"/>
      <c r="D95" s="114" t="s">
        <v>1285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58"/>
      <c r="O95" s="259"/>
      <c r="P95" s="259"/>
      <c r="Q95" s="259"/>
      <c r="R95" s="138"/>
    </row>
    <row r="96" spans="2:47" s="8" customFormat="1" ht="19.899999999999999" customHeight="1">
      <c r="B96" s="137"/>
      <c r="C96" s="103"/>
      <c r="D96" s="114" t="s">
        <v>1286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58"/>
      <c r="O96" s="259"/>
      <c r="P96" s="259"/>
      <c r="Q96" s="259"/>
      <c r="R96" s="138"/>
    </row>
    <row r="97" spans="2:65" s="7" customFormat="1" ht="24.95" customHeight="1">
      <c r="B97" s="133"/>
      <c r="C97" s="134"/>
      <c r="D97" s="135" t="s">
        <v>1287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81"/>
      <c r="O97" s="282"/>
      <c r="P97" s="282"/>
      <c r="Q97" s="282"/>
      <c r="R97" s="136"/>
    </row>
    <row r="98" spans="2:65" s="8" customFormat="1" ht="19.899999999999999" customHeight="1">
      <c r="B98" s="137"/>
      <c r="C98" s="103"/>
      <c r="D98" s="114" t="s">
        <v>1288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58"/>
      <c r="O98" s="259"/>
      <c r="P98" s="259"/>
      <c r="Q98" s="259"/>
      <c r="R98" s="138"/>
    </row>
    <row r="99" spans="2:65" s="7" customFormat="1" ht="24.95" customHeight="1">
      <c r="B99" s="133"/>
      <c r="C99" s="134"/>
      <c r="D99" s="135" t="s">
        <v>1289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81"/>
      <c r="O99" s="282"/>
      <c r="P99" s="282"/>
      <c r="Q99" s="282"/>
      <c r="R99" s="136"/>
    </row>
    <row r="100" spans="2:65" s="8" customFormat="1" ht="19.899999999999999" customHeight="1">
      <c r="B100" s="137"/>
      <c r="C100" s="103"/>
      <c r="D100" s="114" t="s">
        <v>1290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58"/>
      <c r="O100" s="259"/>
      <c r="P100" s="259"/>
      <c r="Q100" s="259"/>
      <c r="R100" s="138"/>
    </row>
    <row r="101" spans="2:65" s="7" customFormat="1" ht="21.75" customHeight="1">
      <c r="B101" s="133"/>
      <c r="C101" s="134"/>
      <c r="D101" s="135" t="s">
        <v>140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83"/>
      <c r="O101" s="282"/>
      <c r="P101" s="282"/>
      <c r="Q101" s="282"/>
      <c r="R101" s="136"/>
    </row>
    <row r="102" spans="2:65" s="1" customFormat="1" ht="21.7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65" s="1" customFormat="1" ht="29.25" customHeight="1">
      <c r="B103" s="39"/>
      <c r="C103" s="132" t="s">
        <v>141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280"/>
      <c r="O103" s="284"/>
      <c r="P103" s="284"/>
      <c r="Q103" s="284"/>
      <c r="R103" s="41"/>
      <c r="T103" s="139"/>
      <c r="U103" s="140" t="s">
        <v>38</v>
      </c>
    </row>
    <row r="104" spans="2:65" s="1" customFormat="1" ht="18" customHeight="1">
      <c r="B104" s="141"/>
      <c r="C104" s="142"/>
      <c r="D104" s="265" t="s">
        <v>142</v>
      </c>
      <c r="E104" s="285"/>
      <c r="F104" s="285"/>
      <c r="G104" s="285"/>
      <c r="H104" s="285"/>
      <c r="I104" s="142"/>
      <c r="J104" s="142"/>
      <c r="K104" s="142"/>
      <c r="L104" s="142"/>
      <c r="M104" s="142"/>
      <c r="N104" s="261"/>
      <c r="O104" s="286"/>
      <c r="P104" s="286"/>
      <c r="Q104" s="286"/>
      <c r="R104" s="144"/>
      <c r="S104" s="145"/>
      <c r="T104" s="146"/>
      <c r="U104" s="147" t="s">
        <v>41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143</v>
      </c>
      <c r="AZ104" s="145"/>
      <c r="BA104" s="145"/>
      <c r="BB104" s="145"/>
      <c r="BC104" s="145"/>
      <c r="BD104" s="145"/>
      <c r="BE104" s="149">
        <f t="shared" ref="BE104:BE109" si="0">IF(U104="základná",N104,0)</f>
        <v>0</v>
      </c>
      <c r="BF104" s="149">
        <f t="shared" ref="BF104:BF109" si="1">IF(U104="znížená",N104,0)</f>
        <v>0</v>
      </c>
      <c r="BG104" s="149">
        <f t="shared" ref="BG104:BG109" si="2">IF(U104="zákl. prenesená",N104,0)</f>
        <v>0</v>
      </c>
      <c r="BH104" s="149">
        <f t="shared" ref="BH104:BH109" si="3">IF(U104="zníž. prenesená",N104,0)</f>
        <v>0</v>
      </c>
      <c r="BI104" s="149">
        <f t="shared" ref="BI104:BI109" si="4">IF(U104="nulová",N104,0)</f>
        <v>0</v>
      </c>
      <c r="BJ104" s="148" t="s">
        <v>86</v>
      </c>
      <c r="BK104" s="145"/>
      <c r="BL104" s="145"/>
      <c r="BM104" s="145"/>
    </row>
    <row r="105" spans="2:65" s="1" customFormat="1" ht="18" customHeight="1">
      <c r="B105" s="141"/>
      <c r="C105" s="142"/>
      <c r="D105" s="265" t="s">
        <v>144</v>
      </c>
      <c r="E105" s="285"/>
      <c r="F105" s="285"/>
      <c r="G105" s="285"/>
      <c r="H105" s="285"/>
      <c r="I105" s="142"/>
      <c r="J105" s="142"/>
      <c r="K105" s="142"/>
      <c r="L105" s="142"/>
      <c r="M105" s="142"/>
      <c r="N105" s="261"/>
      <c r="O105" s="286"/>
      <c r="P105" s="286"/>
      <c r="Q105" s="286"/>
      <c r="R105" s="144"/>
      <c r="S105" s="145"/>
      <c r="T105" s="146"/>
      <c r="U105" s="147" t="s">
        <v>41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143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86</v>
      </c>
      <c r="BK105" s="145"/>
      <c r="BL105" s="145"/>
      <c r="BM105" s="145"/>
    </row>
    <row r="106" spans="2:65" s="1" customFormat="1" ht="18" customHeight="1">
      <c r="B106" s="141"/>
      <c r="C106" s="142"/>
      <c r="D106" s="265" t="s">
        <v>145</v>
      </c>
      <c r="E106" s="285"/>
      <c r="F106" s="285"/>
      <c r="G106" s="285"/>
      <c r="H106" s="285"/>
      <c r="I106" s="142"/>
      <c r="J106" s="142"/>
      <c r="K106" s="142"/>
      <c r="L106" s="142"/>
      <c r="M106" s="142"/>
      <c r="N106" s="261"/>
      <c r="O106" s="286"/>
      <c r="P106" s="286"/>
      <c r="Q106" s="286"/>
      <c r="R106" s="144"/>
      <c r="S106" s="145"/>
      <c r="T106" s="146"/>
      <c r="U106" s="147" t="s">
        <v>41</v>
      </c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8" t="s">
        <v>143</v>
      </c>
      <c r="AZ106" s="145"/>
      <c r="BA106" s="145"/>
      <c r="BB106" s="145"/>
      <c r="BC106" s="145"/>
      <c r="BD106" s="145"/>
      <c r="BE106" s="149">
        <f t="shared" si="0"/>
        <v>0</v>
      </c>
      <c r="BF106" s="149">
        <f t="shared" si="1"/>
        <v>0</v>
      </c>
      <c r="BG106" s="149">
        <f t="shared" si="2"/>
        <v>0</v>
      </c>
      <c r="BH106" s="149">
        <f t="shared" si="3"/>
        <v>0</v>
      </c>
      <c r="BI106" s="149">
        <f t="shared" si="4"/>
        <v>0</v>
      </c>
      <c r="BJ106" s="148" t="s">
        <v>86</v>
      </c>
      <c r="BK106" s="145"/>
      <c r="BL106" s="145"/>
      <c r="BM106" s="145"/>
    </row>
    <row r="107" spans="2:65" s="1" customFormat="1" ht="18" customHeight="1">
      <c r="B107" s="141"/>
      <c r="C107" s="142"/>
      <c r="D107" s="265" t="s">
        <v>146</v>
      </c>
      <c r="E107" s="285"/>
      <c r="F107" s="285"/>
      <c r="G107" s="285"/>
      <c r="H107" s="285"/>
      <c r="I107" s="142"/>
      <c r="J107" s="142"/>
      <c r="K107" s="142"/>
      <c r="L107" s="142"/>
      <c r="M107" s="142"/>
      <c r="N107" s="261"/>
      <c r="O107" s="286"/>
      <c r="P107" s="286"/>
      <c r="Q107" s="286"/>
      <c r="R107" s="144"/>
      <c r="S107" s="145"/>
      <c r="T107" s="146"/>
      <c r="U107" s="147" t="s">
        <v>41</v>
      </c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8" t="s">
        <v>143</v>
      </c>
      <c r="AZ107" s="145"/>
      <c r="BA107" s="145"/>
      <c r="BB107" s="145"/>
      <c r="BC107" s="145"/>
      <c r="BD107" s="145"/>
      <c r="BE107" s="149">
        <f t="shared" si="0"/>
        <v>0</v>
      </c>
      <c r="BF107" s="149">
        <f t="shared" si="1"/>
        <v>0</v>
      </c>
      <c r="BG107" s="149">
        <f t="shared" si="2"/>
        <v>0</v>
      </c>
      <c r="BH107" s="149">
        <f t="shared" si="3"/>
        <v>0</v>
      </c>
      <c r="BI107" s="149">
        <f t="shared" si="4"/>
        <v>0</v>
      </c>
      <c r="BJ107" s="148" t="s">
        <v>86</v>
      </c>
      <c r="BK107" s="145"/>
      <c r="BL107" s="145"/>
      <c r="BM107" s="145"/>
    </row>
    <row r="108" spans="2:65" s="1" customFormat="1" ht="18" customHeight="1">
      <c r="B108" s="141"/>
      <c r="C108" s="142"/>
      <c r="D108" s="265" t="s">
        <v>147</v>
      </c>
      <c r="E108" s="285"/>
      <c r="F108" s="285"/>
      <c r="G108" s="285"/>
      <c r="H108" s="285"/>
      <c r="I108" s="142"/>
      <c r="J108" s="142"/>
      <c r="K108" s="142"/>
      <c r="L108" s="142"/>
      <c r="M108" s="142"/>
      <c r="N108" s="261"/>
      <c r="O108" s="286"/>
      <c r="P108" s="286"/>
      <c r="Q108" s="286"/>
      <c r="R108" s="144"/>
      <c r="S108" s="145"/>
      <c r="T108" s="146"/>
      <c r="U108" s="147" t="s">
        <v>41</v>
      </c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8" t="s">
        <v>143</v>
      </c>
      <c r="AZ108" s="145"/>
      <c r="BA108" s="145"/>
      <c r="BB108" s="145"/>
      <c r="BC108" s="145"/>
      <c r="BD108" s="145"/>
      <c r="BE108" s="149">
        <f t="shared" si="0"/>
        <v>0</v>
      </c>
      <c r="BF108" s="149">
        <f t="shared" si="1"/>
        <v>0</v>
      </c>
      <c r="BG108" s="149">
        <f t="shared" si="2"/>
        <v>0</v>
      </c>
      <c r="BH108" s="149">
        <f t="shared" si="3"/>
        <v>0</v>
      </c>
      <c r="BI108" s="149">
        <f t="shared" si="4"/>
        <v>0</v>
      </c>
      <c r="BJ108" s="148" t="s">
        <v>86</v>
      </c>
      <c r="BK108" s="145"/>
      <c r="BL108" s="145"/>
      <c r="BM108" s="145"/>
    </row>
    <row r="109" spans="2:65" s="1" customFormat="1" ht="18" customHeight="1">
      <c r="B109" s="141"/>
      <c r="C109" s="142"/>
      <c r="D109" s="143" t="s">
        <v>148</v>
      </c>
      <c r="E109" s="142"/>
      <c r="F109" s="142"/>
      <c r="G109" s="142"/>
      <c r="H109" s="142"/>
      <c r="I109" s="142"/>
      <c r="J109" s="142"/>
      <c r="K109" s="142"/>
      <c r="L109" s="142"/>
      <c r="M109" s="142"/>
      <c r="N109" s="261"/>
      <c r="O109" s="286"/>
      <c r="P109" s="286"/>
      <c r="Q109" s="286"/>
      <c r="R109" s="144"/>
      <c r="S109" s="145"/>
      <c r="T109" s="150"/>
      <c r="U109" s="151" t="s">
        <v>41</v>
      </c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8" t="s">
        <v>149</v>
      </c>
      <c r="AZ109" s="145"/>
      <c r="BA109" s="145"/>
      <c r="BB109" s="145"/>
      <c r="BC109" s="145"/>
      <c r="BD109" s="145"/>
      <c r="BE109" s="149">
        <f t="shared" si="0"/>
        <v>0</v>
      </c>
      <c r="BF109" s="149">
        <f t="shared" si="1"/>
        <v>0</v>
      </c>
      <c r="BG109" s="149">
        <f t="shared" si="2"/>
        <v>0</v>
      </c>
      <c r="BH109" s="149">
        <f t="shared" si="3"/>
        <v>0</v>
      </c>
      <c r="BI109" s="149">
        <f t="shared" si="4"/>
        <v>0</v>
      </c>
      <c r="BJ109" s="148" t="s">
        <v>86</v>
      </c>
      <c r="BK109" s="145"/>
      <c r="BL109" s="145"/>
      <c r="BM109" s="145"/>
    </row>
    <row r="110" spans="2:65" s="1" customForma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65" s="1" customFormat="1" ht="29.25" customHeight="1">
      <c r="B111" s="39"/>
      <c r="C111" s="123" t="s">
        <v>118</v>
      </c>
      <c r="D111" s="124"/>
      <c r="E111" s="124"/>
      <c r="F111" s="124"/>
      <c r="G111" s="124"/>
      <c r="H111" s="124"/>
      <c r="I111" s="124"/>
      <c r="J111" s="124"/>
      <c r="K111" s="124"/>
      <c r="L111" s="262"/>
      <c r="M111" s="262"/>
      <c r="N111" s="262"/>
      <c r="O111" s="262"/>
      <c r="P111" s="262"/>
      <c r="Q111" s="262"/>
      <c r="R111" s="41"/>
    </row>
    <row r="112" spans="2:65" s="1" customFormat="1" ht="6.95" customHeight="1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6" spans="2:27" s="1" customFormat="1" ht="6.95" customHeight="1"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spans="2:27" s="1" customFormat="1" ht="36.950000000000003" customHeight="1">
      <c r="B117" s="39"/>
      <c r="C117" s="221" t="s">
        <v>150</v>
      </c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41"/>
    </row>
    <row r="118" spans="2:27" s="1" customFormat="1" ht="6.9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27" s="1" customFormat="1" ht="30" customHeight="1">
      <c r="B119" s="39"/>
      <c r="C119" s="34" t="s">
        <v>16</v>
      </c>
      <c r="D119" s="40"/>
      <c r="E119" s="40"/>
      <c r="F119" s="267" t="str">
        <f>F6</f>
        <v>Stará Ľubovňa OÚ, Rekonštrukcia a modernizácia objektu</v>
      </c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40"/>
      <c r="R119" s="41"/>
    </row>
    <row r="120" spans="2:27" ht="30" customHeight="1">
      <c r="B120" s="27"/>
      <c r="C120" s="34" t="s">
        <v>125</v>
      </c>
      <c r="D120" s="30"/>
      <c r="E120" s="30"/>
      <c r="F120" s="267" t="s">
        <v>126</v>
      </c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30"/>
      <c r="R120" s="28"/>
    </row>
    <row r="121" spans="2:27" s="1" customFormat="1" ht="36.950000000000003" customHeight="1">
      <c r="B121" s="39"/>
      <c r="C121" s="73" t="s">
        <v>127</v>
      </c>
      <c r="D121" s="40"/>
      <c r="E121" s="40"/>
      <c r="F121" s="241" t="str">
        <f>F8</f>
        <v>04.1 - Ostatné - Ústredné vykurovanie</v>
      </c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40"/>
      <c r="R121" s="41"/>
    </row>
    <row r="122" spans="2:27" s="1" customFormat="1" ht="6.9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27" s="1" customFormat="1" ht="18" customHeight="1">
      <c r="B123" s="39"/>
      <c r="C123" s="34" t="s">
        <v>20</v>
      </c>
      <c r="D123" s="40"/>
      <c r="E123" s="40"/>
      <c r="F123" s="32" t="str">
        <f>F10</f>
        <v>Stará Ľubovňa</v>
      </c>
      <c r="G123" s="40"/>
      <c r="H123" s="40"/>
      <c r="I123" s="40"/>
      <c r="J123" s="40"/>
      <c r="K123" s="34" t="s">
        <v>22</v>
      </c>
      <c r="L123" s="40"/>
      <c r="M123" s="271" t="str">
        <f>IF(O10="","",O10)</f>
        <v/>
      </c>
      <c r="N123" s="271"/>
      <c r="O123" s="271"/>
      <c r="P123" s="271"/>
      <c r="Q123" s="40"/>
      <c r="R123" s="41"/>
    </row>
    <row r="124" spans="2:27" s="1" customFormat="1" ht="6.95" customHeight="1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1"/>
    </row>
    <row r="125" spans="2:27" s="1" customFormat="1" ht="15">
      <c r="B125" s="39"/>
      <c r="C125" s="34" t="s">
        <v>23</v>
      </c>
      <c r="D125" s="40"/>
      <c r="E125" s="40"/>
      <c r="F125" s="32" t="str">
        <f>E13</f>
        <v>Ministerstvo vnútra Slovenskej republiky</v>
      </c>
      <c r="G125" s="40"/>
      <c r="H125" s="40"/>
      <c r="I125" s="40"/>
      <c r="J125" s="40"/>
      <c r="K125" s="34" t="s">
        <v>29</v>
      </c>
      <c r="L125" s="40"/>
      <c r="M125" s="225" t="str">
        <f>E19</f>
        <v>KApAR, s.r.o., Prešov</v>
      </c>
      <c r="N125" s="225"/>
      <c r="O125" s="225"/>
      <c r="P125" s="225"/>
      <c r="Q125" s="225"/>
      <c r="R125" s="41"/>
    </row>
    <row r="126" spans="2:27" s="1" customFormat="1" ht="14.45" customHeight="1">
      <c r="B126" s="39"/>
      <c r="C126" s="34" t="s">
        <v>27</v>
      </c>
      <c r="D126" s="40"/>
      <c r="E126" s="40"/>
      <c r="F126" s="32" t="str">
        <f>IF(E16="","",E16)</f>
        <v>Výber</v>
      </c>
      <c r="G126" s="40"/>
      <c r="H126" s="40"/>
      <c r="I126" s="40"/>
      <c r="J126" s="40"/>
      <c r="K126" s="34" t="s">
        <v>32</v>
      </c>
      <c r="L126" s="40"/>
      <c r="M126" s="225" t="str">
        <f>E22</f>
        <v xml:space="preserve"> </v>
      </c>
      <c r="N126" s="225"/>
      <c r="O126" s="225"/>
      <c r="P126" s="225"/>
      <c r="Q126" s="225"/>
      <c r="R126" s="41"/>
    </row>
    <row r="127" spans="2:27" s="1" customFormat="1" ht="10.35" customHeight="1"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1"/>
    </row>
    <row r="128" spans="2:27" s="9" customFormat="1" ht="29.25" customHeight="1">
      <c r="B128" s="152"/>
      <c r="C128" s="153" t="s">
        <v>151</v>
      </c>
      <c r="D128" s="154" t="s">
        <v>152</v>
      </c>
      <c r="E128" s="154" t="s">
        <v>56</v>
      </c>
      <c r="F128" s="287" t="s">
        <v>153</v>
      </c>
      <c r="G128" s="287"/>
      <c r="H128" s="287"/>
      <c r="I128" s="287"/>
      <c r="J128" s="154" t="s">
        <v>154</v>
      </c>
      <c r="K128" s="154" t="s">
        <v>155</v>
      </c>
      <c r="L128" s="287" t="s">
        <v>156</v>
      </c>
      <c r="M128" s="287"/>
      <c r="N128" s="287" t="s">
        <v>133</v>
      </c>
      <c r="O128" s="287"/>
      <c r="P128" s="287"/>
      <c r="Q128" s="288"/>
      <c r="R128" s="155"/>
      <c r="T128" s="80" t="s">
        <v>157</v>
      </c>
      <c r="U128" s="81" t="s">
        <v>38</v>
      </c>
      <c r="V128" s="81" t="s">
        <v>158</v>
      </c>
      <c r="W128" s="81" t="s">
        <v>159</v>
      </c>
      <c r="X128" s="81" t="s">
        <v>160</v>
      </c>
      <c r="Y128" s="81" t="s">
        <v>161</v>
      </c>
      <c r="Z128" s="81" t="s">
        <v>162</v>
      </c>
      <c r="AA128" s="82" t="s">
        <v>163</v>
      </c>
    </row>
    <row r="129" spans="2:65" s="1" customFormat="1" ht="29.25" customHeight="1">
      <c r="B129" s="39"/>
      <c r="C129" s="84" t="s">
        <v>130</v>
      </c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294"/>
      <c r="O129" s="295"/>
      <c r="P129" s="295"/>
      <c r="Q129" s="295"/>
      <c r="R129" s="41"/>
      <c r="T129" s="83"/>
      <c r="U129" s="55"/>
      <c r="V129" s="55"/>
      <c r="W129" s="156">
        <f>W130+W232+W241+W246</f>
        <v>0</v>
      </c>
      <c r="X129" s="55"/>
      <c r="Y129" s="156">
        <f>Y130+Y232+Y241+Y246</f>
        <v>6750.0162099999998</v>
      </c>
      <c r="Z129" s="55"/>
      <c r="AA129" s="157">
        <f>AA130+AA232+AA241+AA246</f>
        <v>0</v>
      </c>
      <c r="AT129" s="23" t="s">
        <v>73</v>
      </c>
      <c r="AU129" s="23" t="s">
        <v>135</v>
      </c>
      <c r="BK129" s="158">
        <f>BK130+BK232+BK241+BK246</f>
        <v>0</v>
      </c>
    </row>
    <row r="130" spans="2:65" s="10" customFormat="1" ht="37.35" customHeight="1">
      <c r="B130" s="159"/>
      <c r="C130" s="160"/>
      <c r="D130" s="161" t="s">
        <v>1280</v>
      </c>
      <c r="E130" s="161"/>
      <c r="F130" s="161"/>
      <c r="G130" s="161"/>
      <c r="H130" s="161"/>
      <c r="I130" s="161"/>
      <c r="J130" s="161"/>
      <c r="K130" s="161"/>
      <c r="L130" s="161"/>
      <c r="M130" s="161"/>
      <c r="N130" s="283"/>
      <c r="O130" s="281"/>
      <c r="P130" s="281"/>
      <c r="Q130" s="281"/>
      <c r="R130" s="162"/>
      <c r="T130" s="163"/>
      <c r="U130" s="160"/>
      <c r="V130" s="160"/>
      <c r="W130" s="164">
        <f>W131+W141+W146+W166+W211+W226</f>
        <v>0</v>
      </c>
      <c r="X130" s="160"/>
      <c r="Y130" s="164">
        <f>Y131+Y141+Y146+Y166+Y211+Y226</f>
        <v>6750.0162099999998</v>
      </c>
      <c r="Z130" s="160"/>
      <c r="AA130" s="165">
        <f>AA131+AA141+AA146+AA166+AA211+AA226</f>
        <v>0</v>
      </c>
      <c r="AR130" s="166" t="s">
        <v>86</v>
      </c>
      <c r="AT130" s="167" t="s">
        <v>73</v>
      </c>
      <c r="AU130" s="167" t="s">
        <v>74</v>
      </c>
      <c r="AY130" s="166" t="s">
        <v>164</v>
      </c>
      <c r="BK130" s="168">
        <f>BK131+BK141+BK146+BK166+BK211+BK226</f>
        <v>0</v>
      </c>
    </row>
    <row r="131" spans="2:65" s="10" customFormat="1" ht="19.899999999999999" customHeight="1">
      <c r="B131" s="159"/>
      <c r="C131" s="160"/>
      <c r="D131" s="169" t="s">
        <v>1281</v>
      </c>
      <c r="E131" s="169"/>
      <c r="F131" s="169"/>
      <c r="G131" s="169"/>
      <c r="H131" s="169"/>
      <c r="I131" s="169"/>
      <c r="J131" s="169"/>
      <c r="K131" s="169"/>
      <c r="L131" s="169"/>
      <c r="M131" s="169"/>
      <c r="N131" s="296"/>
      <c r="O131" s="297"/>
      <c r="P131" s="297"/>
      <c r="Q131" s="297"/>
      <c r="R131" s="162"/>
      <c r="T131" s="163"/>
      <c r="U131" s="160"/>
      <c r="V131" s="160"/>
      <c r="W131" s="164">
        <f>SUM(W132:W140)</f>
        <v>0</v>
      </c>
      <c r="X131" s="160"/>
      <c r="Y131" s="164">
        <f>SUM(Y132:Y140)</f>
        <v>271.37700000000001</v>
      </c>
      <c r="Z131" s="160"/>
      <c r="AA131" s="165">
        <f>SUM(AA132:AA140)</f>
        <v>0</v>
      </c>
      <c r="AR131" s="166" t="s">
        <v>86</v>
      </c>
      <c r="AT131" s="167" t="s">
        <v>73</v>
      </c>
      <c r="AU131" s="167" t="s">
        <v>81</v>
      </c>
      <c r="AY131" s="166" t="s">
        <v>164</v>
      </c>
      <c r="BK131" s="168">
        <f>SUM(BK132:BK140)</f>
        <v>0</v>
      </c>
    </row>
    <row r="132" spans="2:65" s="1" customFormat="1" ht="38.25" customHeight="1">
      <c r="B132" s="141"/>
      <c r="C132" s="170" t="s">
        <v>81</v>
      </c>
      <c r="D132" s="170" t="s">
        <v>165</v>
      </c>
      <c r="E132" s="171" t="s">
        <v>1291</v>
      </c>
      <c r="F132" s="289" t="s">
        <v>1292</v>
      </c>
      <c r="G132" s="289"/>
      <c r="H132" s="289"/>
      <c r="I132" s="289"/>
      <c r="J132" s="172" t="s">
        <v>234</v>
      </c>
      <c r="K132" s="173">
        <v>437</v>
      </c>
      <c r="L132" s="290"/>
      <c r="M132" s="290"/>
      <c r="N132" s="291"/>
      <c r="O132" s="291"/>
      <c r="P132" s="291"/>
      <c r="Q132" s="291"/>
      <c r="R132" s="144"/>
      <c r="T132" s="174" t="s">
        <v>5</v>
      </c>
      <c r="U132" s="48" t="s">
        <v>41</v>
      </c>
      <c r="V132" s="40"/>
      <c r="W132" s="175">
        <f t="shared" ref="W132:W140" si="5">V132*K132</f>
        <v>0</v>
      </c>
      <c r="X132" s="175">
        <v>0.621</v>
      </c>
      <c r="Y132" s="175">
        <f t="shared" ref="Y132:Y140" si="6">X132*K132</f>
        <v>271.37700000000001</v>
      </c>
      <c r="Z132" s="175">
        <v>0</v>
      </c>
      <c r="AA132" s="176">
        <f t="shared" ref="AA132:AA140" si="7">Z132*K132</f>
        <v>0</v>
      </c>
      <c r="AR132" s="23" t="s">
        <v>344</v>
      </c>
      <c r="AT132" s="23" t="s">
        <v>165</v>
      </c>
      <c r="AU132" s="23" t="s">
        <v>86</v>
      </c>
      <c r="AY132" s="23" t="s">
        <v>164</v>
      </c>
      <c r="BE132" s="118">
        <f t="shared" ref="BE132:BE140" si="8">IF(U132="základná",N132,0)</f>
        <v>0</v>
      </c>
      <c r="BF132" s="118">
        <f t="shared" ref="BF132:BF140" si="9">IF(U132="znížená",N132,0)</f>
        <v>0</v>
      </c>
      <c r="BG132" s="118">
        <f t="shared" ref="BG132:BG140" si="10">IF(U132="zákl. prenesená",N132,0)</f>
        <v>0</v>
      </c>
      <c r="BH132" s="118">
        <f t="shared" ref="BH132:BH140" si="11">IF(U132="zníž. prenesená",N132,0)</f>
        <v>0</v>
      </c>
      <c r="BI132" s="118">
        <f t="shared" ref="BI132:BI140" si="12">IF(U132="nulová",N132,0)</f>
        <v>0</v>
      </c>
      <c r="BJ132" s="23" t="s">
        <v>86</v>
      </c>
      <c r="BK132" s="118">
        <f t="shared" ref="BK132:BK140" si="13">ROUND(L132*K132,2)</f>
        <v>0</v>
      </c>
      <c r="BL132" s="23" t="s">
        <v>344</v>
      </c>
      <c r="BM132" s="23" t="s">
        <v>86</v>
      </c>
    </row>
    <row r="133" spans="2:65" s="1" customFormat="1" ht="38.25" customHeight="1">
      <c r="B133" s="141"/>
      <c r="C133" s="170" t="s">
        <v>86</v>
      </c>
      <c r="D133" s="170" t="s">
        <v>165</v>
      </c>
      <c r="E133" s="171" t="s">
        <v>1293</v>
      </c>
      <c r="F133" s="289" t="s">
        <v>1294</v>
      </c>
      <c r="G133" s="289"/>
      <c r="H133" s="289"/>
      <c r="I133" s="289"/>
      <c r="J133" s="172" t="s">
        <v>168</v>
      </c>
      <c r="K133" s="173">
        <v>115</v>
      </c>
      <c r="L133" s="290"/>
      <c r="M133" s="290"/>
      <c r="N133" s="291"/>
      <c r="O133" s="291"/>
      <c r="P133" s="291"/>
      <c r="Q133" s="291"/>
      <c r="R133" s="144"/>
      <c r="T133" s="174" t="s">
        <v>5</v>
      </c>
      <c r="U133" s="48" t="s">
        <v>41</v>
      </c>
      <c r="V133" s="40"/>
      <c r="W133" s="175">
        <f t="shared" si="5"/>
        <v>0</v>
      </c>
      <c r="X133" s="175">
        <v>0</v>
      </c>
      <c r="Y133" s="175">
        <f t="shared" si="6"/>
        <v>0</v>
      </c>
      <c r="Z133" s="175">
        <v>0</v>
      </c>
      <c r="AA133" s="176">
        <f t="shared" si="7"/>
        <v>0</v>
      </c>
      <c r="AR133" s="23" t="s">
        <v>344</v>
      </c>
      <c r="AT133" s="23" t="s">
        <v>165</v>
      </c>
      <c r="AU133" s="23" t="s">
        <v>86</v>
      </c>
      <c r="AY133" s="23" t="s">
        <v>164</v>
      </c>
      <c r="BE133" s="118">
        <f t="shared" si="8"/>
        <v>0</v>
      </c>
      <c r="BF133" s="118">
        <f t="shared" si="9"/>
        <v>0</v>
      </c>
      <c r="BG133" s="118">
        <f t="shared" si="10"/>
        <v>0</v>
      </c>
      <c r="BH133" s="118">
        <f t="shared" si="11"/>
        <v>0</v>
      </c>
      <c r="BI133" s="118">
        <f t="shared" si="12"/>
        <v>0</v>
      </c>
      <c r="BJ133" s="23" t="s">
        <v>86</v>
      </c>
      <c r="BK133" s="118">
        <f t="shared" si="13"/>
        <v>0</v>
      </c>
      <c r="BL133" s="23" t="s">
        <v>344</v>
      </c>
      <c r="BM133" s="23" t="s">
        <v>169</v>
      </c>
    </row>
    <row r="134" spans="2:65" s="1" customFormat="1" ht="38.25" customHeight="1">
      <c r="B134" s="141"/>
      <c r="C134" s="170" t="s">
        <v>179</v>
      </c>
      <c r="D134" s="170" t="s">
        <v>165</v>
      </c>
      <c r="E134" s="171" t="s">
        <v>1295</v>
      </c>
      <c r="F134" s="289" t="s">
        <v>1296</v>
      </c>
      <c r="G134" s="289"/>
      <c r="H134" s="289"/>
      <c r="I134" s="289"/>
      <c r="J134" s="172" t="s">
        <v>234</v>
      </c>
      <c r="K134" s="173">
        <v>9</v>
      </c>
      <c r="L134" s="290"/>
      <c r="M134" s="290"/>
      <c r="N134" s="291"/>
      <c r="O134" s="291"/>
      <c r="P134" s="291"/>
      <c r="Q134" s="291"/>
      <c r="R134" s="144"/>
      <c r="T134" s="174" t="s">
        <v>5</v>
      </c>
      <c r="U134" s="48" t="s">
        <v>41</v>
      </c>
      <c r="V134" s="40"/>
      <c r="W134" s="175">
        <f t="shared" si="5"/>
        <v>0</v>
      </c>
      <c r="X134" s="175">
        <v>0</v>
      </c>
      <c r="Y134" s="175">
        <f t="shared" si="6"/>
        <v>0</v>
      </c>
      <c r="Z134" s="175">
        <v>0</v>
      </c>
      <c r="AA134" s="176">
        <f t="shared" si="7"/>
        <v>0</v>
      </c>
      <c r="AR134" s="23" t="s">
        <v>344</v>
      </c>
      <c r="AT134" s="23" t="s">
        <v>165</v>
      </c>
      <c r="AU134" s="23" t="s">
        <v>86</v>
      </c>
      <c r="AY134" s="23" t="s">
        <v>164</v>
      </c>
      <c r="BE134" s="118">
        <f t="shared" si="8"/>
        <v>0</v>
      </c>
      <c r="BF134" s="118">
        <f t="shared" si="9"/>
        <v>0</v>
      </c>
      <c r="BG134" s="118">
        <f t="shared" si="10"/>
        <v>0</v>
      </c>
      <c r="BH134" s="118">
        <f t="shared" si="11"/>
        <v>0</v>
      </c>
      <c r="BI134" s="118">
        <f t="shared" si="12"/>
        <v>0</v>
      </c>
      <c r="BJ134" s="23" t="s">
        <v>86</v>
      </c>
      <c r="BK134" s="118">
        <f t="shared" si="13"/>
        <v>0</v>
      </c>
      <c r="BL134" s="23" t="s">
        <v>344</v>
      </c>
      <c r="BM134" s="23" t="s">
        <v>217</v>
      </c>
    </row>
    <row r="135" spans="2:65" s="1" customFormat="1" ht="38.25" customHeight="1">
      <c r="B135" s="141"/>
      <c r="C135" s="170" t="s">
        <v>169</v>
      </c>
      <c r="D135" s="170" t="s">
        <v>165</v>
      </c>
      <c r="E135" s="171" t="s">
        <v>1297</v>
      </c>
      <c r="F135" s="289" t="s">
        <v>1298</v>
      </c>
      <c r="G135" s="289"/>
      <c r="H135" s="289"/>
      <c r="I135" s="289"/>
      <c r="J135" s="172" t="s">
        <v>234</v>
      </c>
      <c r="K135" s="173">
        <v>24</v>
      </c>
      <c r="L135" s="290"/>
      <c r="M135" s="290"/>
      <c r="N135" s="291"/>
      <c r="O135" s="291"/>
      <c r="P135" s="291"/>
      <c r="Q135" s="291"/>
      <c r="R135" s="144"/>
      <c r="T135" s="174" t="s">
        <v>5</v>
      </c>
      <c r="U135" s="48" t="s">
        <v>41</v>
      </c>
      <c r="V135" s="40"/>
      <c r="W135" s="175">
        <f t="shared" si="5"/>
        <v>0</v>
      </c>
      <c r="X135" s="175">
        <v>0</v>
      </c>
      <c r="Y135" s="175">
        <f t="shared" si="6"/>
        <v>0</v>
      </c>
      <c r="Z135" s="175">
        <v>0</v>
      </c>
      <c r="AA135" s="176">
        <f t="shared" si="7"/>
        <v>0</v>
      </c>
      <c r="AR135" s="23" t="s">
        <v>344</v>
      </c>
      <c r="AT135" s="23" t="s">
        <v>165</v>
      </c>
      <c r="AU135" s="23" t="s">
        <v>86</v>
      </c>
      <c r="AY135" s="23" t="s">
        <v>164</v>
      </c>
      <c r="BE135" s="118">
        <f t="shared" si="8"/>
        <v>0</v>
      </c>
      <c r="BF135" s="118">
        <f t="shared" si="9"/>
        <v>0</v>
      </c>
      <c r="BG135" s="118">
        <f t="shared" si="10"/>
        <v>0</v>
      </c>
      <c r="BH135" s="118">
        <f t="shared" si="11"/>
        <v>0</v>
      </c>
      <c r="BI135" s="118">
        <f t="shared" si="12"/>
        <v>0</v>
      </c>
      <c r="BJ135" s="23" t="s">
        <v>86</v>
      </c>
      <c r="BK135" s="118">
        <f t="shared" si="13"/>
        <v>0</v>
      </c>
      <c r="BL135" s="23" t="s">
        <v>344</v>
      </c>
      <c r="BM135" s="23" t="s">
        <v>231</v>
      </c>
    </row>
    <row r="136" spans="2:65" s="1" customFormat="1" ht="38.25" customHeight="1">
      <c r="B136" s="141"/>
      <c r="C136" s="170" t="s">
        <v>211</v>
      </c>
      <c r="D136" s="170" t="s">
        <v>165</v>
      </c>
      <c r="E136" s="171" t="s">
        <v>1299</v>
      </c>
      <c r="F136" s="289" t="s">
        <v>1300</v>
      </c>
      <c r="G136" s="289"/>
      <c r="H136" s="289"/>
      <c r="I136" s="289"/>
      <c r="J136" s="172" t="s">
        <v>234</v>
      </c>
      <c r="K136" s="173">
        <v>229</v>
      </c>
      <c r="L136" s="290"/>
      <c r="M136" s="290"/>
      <c r="N136" s="291"/>
      <c r="O136" s="291"/>
      <c r="P136" s="291"/>
      <c r="Q136" s="291"/>
      <c r="R136" s="144"/>
      <c r="T136" s="174" t="s">
        <v>5</v>
      </c>
      <c r="U136" s="48" t="s">
        <v>41</v>
      </c>
      <c r="V136" s="40"/>
      <c r="W136" s="175">
        <f t="shared" si="5"/>
        <v>0</v>
      </c>
      <c r="X136" s="175">
        <v>0</v>
      </c>
      <c r="Y136" s="175">
        <f t="shared" si="6"/>
        <v>0</v>
      </c>
      <c r="Z136" s="175">
        <v>0</v>
      </c>
      <c r="AA136" s="176">
        <f t="shared" si="7"/>
        <v>0</v>
      </c>
      <c r="AR136" s="23" t="s">
        <v>344</v>
      </c>
      <c r="AT136" s="23" t="s">
        <v>165</v>
      </c>
      <c r="AU136" s="23" t="s">
        <v>86</v>
      </c>
      <c r="AY136" s="23" t="s">
        <v>164</v>
      </c>
      <c r="BE136" s="118">
        <f t="shared" si="8"/>
        <v>0</v>
      </c>
      <c r="BF136" s="118">
        <f t="shared" si="9"/>
        <v>0</v>
      </c>
      <c r="BG136" s="118">
        <f t="shared" si="10"/>
        <v>0</v>
      </c>
      <c r="BH136" s="118">
        <f t="shared" si="11"/>
        <v>0</v>
      </c>
      <c r="BI136" s="118">
        <f t="shared" si="12"/>
        <v>0</v>
      </c>
      <c r="BJ136" s="23" t="s">
        <v>86</v>
      </c>
      <c r="BK136" s="118">
        <f t="shared" si="13"/>
        <v>0</v>
      </c>
      <c r="BL136" s="23" t="s">
        <v>344</v>
      </c>
      <c r="BM136" s="23" t="s">
        <v>268</v>
      </c>
    </row>
    <row r="137" spans="2:65" s="1" customFormat="1" ht="38.25" customHeight="1">
      <c r="B137" s="141"/>
      <c r="C137" s="170" t="s">
        <v>217</v>
      </c>
      <c r="D137" s="170" t="s">
        <v>165</v>
      </c>
      <c r="E137" s="171" t="s">
        <v>1301</v>
      </c>
      <c r="F137" s="289" t="s">
        <v>1302</v>
      </c>
      <c r="G137" s="289"/>
      <c r="H137" s="289"/>
      <c r="I137" s="289"/>
      <c r="J137" s="172" t="s">
        <v>234</v>
      </c>
      <c r="K137" s="173">
        <v>31</v>
      </c>
      <c r="L137" s="290"/>
      <c r="M137" s="290"/>
      <c r="N137" s="291"/>
      <c r="O137" s="291"/>
      <c r="P137" s="291"/>
      <c r="Q137" s="291"/>
      <c r="R137" s="144"/>
      <c r="T137" s="174" t="s">
        <v>5</v>
      </c>
      <c r="U137" s="48" t="s">
        <v>41</v>
      </c>
      <c r="V137" s="40"/>
      <c r="W137" s="175">
        <f t="shared" si="5"/>
        <v>0</v>
      </c>
      <c r="X137" s="175">
        <v>0</v>
      </c>
      <c r="Y137" s="175">
        <f t="shared" si="6"/>
        <v>0</v>
      </c>
      <c r="Z137" s="175">
        <v>0</v>
      </c>
      <c r="AA137" s="176">
        <f t="shared" si="7"/>
        <v>0</v>
      </c>
      <c r="AR137" s="23" t="s">
        <v>344</v>
      </c>
      <c r="AT137" s="23" t="s">
        <v>165</v>
      </c>
      <c r="AU137" s="23" t="s">
        <v>86</v>
      </c>
      <c r="AY137" s="23" t="s">
        <v>164</v>
      </c>
      <c r="BE137" s="118">
        <f t="shared" si="8"/>
        <v>0</v>
      </c>
      <c r="BF137" s="118">
        <f t="shared" si="9"/>
        <v>0</v>
      </c>
      <c r="BG137" s="118">
        <f t="shared" si="10"/>
        <v>0</v>
      </c>
      <c r="BH137" s="118">
        <f t="shared" si="11"/>
        <v>0</v>
      </c>
      <c r="BI137" s="118">
        <f t="shared" si="12"/>
        <v>0</v>
      </c>
      <c r="BJ137" s="23" t="s">
        <v>86</v>
      </c>
      <c r="BK137" s="118">
        <f t="shared" si="13"/>
        <v>0</v>
      </c>
      <c r="BL137" s="23" t="s">
        <v>344</v>
      </c>
      <c r="BM137" s="23" t="s">
        <v>289</v>
      </c>
    </row>
    <row r="138" spans="2:65" s="1" customFormat="1" ht="38.25" customHeight="1">
      <c r="B138" s="141"/>
      <c r="C138" s="170" t="s">
        <v>227</v>
      </c>
      <c r="D138" s="170" t="s">
        <v>165</v>
      </c>
      <c r="E138" s="171" t="s">
        <v>1303</v>
      </c>
      <c r="F138" s="289" t="s">
        <v>1304</v>
      </c>
      <c r="G138" s="289"/>
      <c r="H138" s="289"/>
      <c r="I138" s="289"/>
      <c r="J138" s="172" t="s">
        <v>234</v>
      </c>
      <c r="K138" s="173">
        <v>24</v>
      </c>
      <c r="L138" s="290"/>
      <c r="M138" s="290"/>
      <c r="N138" s="291"/>
      <c r="O138" s="291"/>
      <c r="P138" s="291"/>
      <c r="Q138" s="291"/>
      <c r="R138" s="144"/>
      <c r="T138" s="174" t="s">
        <v>5</v>
      </c>
      <c r="U138" s="48" t="s">
        <v>41</v>
      </c>
      <c r="V138" s="40"/>
      <c r="W138" s="175">
        <f t="shared" si="5"/>
        <v>0</v>
      </c>
      <c r="X138" s="175">
        <v>0</v>
      </c>
      <c r="Y138" s="175">
        <f t="shared" si="6"/>
        <v>0</v>
      </c>
      <c r="Z138" s="175">
        <v>0</v>
      </c>
      <c r="AA138" s="176">
        <f t="shared" si="7"/>
        <v>0</v>
      </c>
      <c r="AR138" s="23" t="s">
        <v>344</v>
      </c>
      <c r="AT138" s="23" t="s">
        <v>165</v>
      </c>
      <c r="AU138" s="23" t="s">
        <v>86</v>
      </c>
      <c r="AY138" s="23" t="s">
        <v>164</v>
      </c>
      <c r="BE138" s="118">
        <f t="shared" si="8"/>
        <v>0</v>
      </c>
      <c r="BF138" s="118">
        <f t="shared" si="9"/>
        <v>0</v>
      </c>
      <c r="BG138" s="118">
        <f t="shared" si="10"/>
        <v>0</v>
      </c>
      <c r="BH138" s="118">
        <f t="shared" si="11"/>
        <v>0</v>
      </c>
      <c r="BI138" s="118">
        <f t="shared" si="12"/>
        <v>0</v>
      </c>
      <c r="BJ138" s="23" t="s">
        <v>86</v>
      </c>
      <c r="BK138" s="118">
        <f t="shared" si="13"/>
        <v>0</v>
      </c>
      <c r="BL138" s="23" t="s">
        <v>344</v>
      </c>
      <c r="BM138" s="23" t="s">
        <v>323</v>
      </c>
    </row>
    <row r="139" spans="2:65" s="1" customFormat="1" ht="38.25" customHeight="1">
      <c r="B139" s="141"/>
      <c r="C139" s="170" t="s">
        <v>231</v>
      </c>
      <c r="D139" s="170" t="s">
        <v>165</v>
      </c>
      <c r="E139" s="171" t="s">
        <v>1305</v>
      </c>
      <c r="F139" s="289" t="s">
        <v>1306</v>
      </c>
      <c r="G139" s="289"/>
      <c r="H139" s="289"/>
      <c r="I139" s="289"/>
      <c r="J139" s="172" t="s">
        <v>234</v>
      </c>
      <c r="K139" s="173">
        <v>61</v>
      </c>
      <c r="L139" s="290"/>
      <c r="M139" s="290"/>
      <c r="N139" s="291"/>
      <c r="O139" s="291"/>
      <c r="P139" s="291"/>
      <c r="Q139" s="291"/>
      <c r="R139" s="144"/>
      <c r="T139" s="174" t="s">
        <v>5</v>
      </c>
      <c r="U139" s="48" t="s">
        <v>41</v>
      </c>
      <c r="V139" s="40"/>
      <c r="W139" s="175">
        <f t="shared" si="5"/>
        <v>0</v>
      </c>
      <c r="X139" s="175">
        <v>0</v>
      </c>
      <c r="Y139" s="175">
        <f t="shared" si="6"/>
        <v>0</v>
      </c>
      <c r="Z139" s="175">
        <v>0</v>
      </c>
      <c r="AA139" s="176">
        <f t="shared" si="7"/>
        <v>0</v>
      </c>
      <c r="AR139" s="23" t="s">
        <v>344</v>
      </c>
      <c r="AT139" s="23" t="s">
        <v>165</v>
      </c>
      <c r="AU139" s="23" t="s">
        <v>86</v>
      </c>
      <c r="AY139" s="23" t="s">
        <v>164</v>
      </c>
      <c r="BE139" s="118">
        <f t="shared" si="8"/>
        <v>0</v>
      </c>
      <c r="BF139" s="118">
        <f t="shared" si="9"/>
        <v>0</v>
      </c>
      <c r="BG139" s="118">
        <f t="shared" si="10"/>
        <v>0</v>
      </c>
      <c r="BH139" s="118">
        <f t="shared" si="11"/>
        <v>0</v>
      </c>
      <c r="BI139" s="118">
        <f t="shared" si="12"/>
        <v>0</v>
      </c>
      <c r="BJ139" s="23" t="s">
        <v>86</v>
      </c>
      <c r="BK139" s="118">
        <f t="shared" si="13"/>
        <v>0</v>
      </c>
      <c r="BL139" s="23" t="s">
        <v>344</v>
      </c>
      <c r="BM139" s="23" t="s">
        <v>344</v>
      </c>
    </row>
    <row r="140" spans="2:65" s="1" customFormat="1" ht="38.25" customHeight="1">
      <c r="B140" s="141"/>
      <c r="C140" s="170" t="s">
        <v>236</v>
      </c>
      <c r="D140" s="170" t="s">
        <v>165</v>
      </c>
      <c r="E140" s="171" t="s">
        <v>1307</v>
      </c>
      <c r="F140" s="289" t="s">
        <v>1308</v>
      </c>
      <c r="G140" s="289"/>
      <c r="H140" s="289"/>
      <c r="I140" s="289"/>
      <c r="J140" s="172" t="s">
        <v>234</v>
      </c>
      <c r="K140" s="173">
        <v>59</v>
      </c>
      <c r="L140" s="290"/>
      <c r="M140" s="290"/>
      <c r="N140" s="291"/>
      <c r="O140" s="291"/>
      <c r="P140" s="291"/>
      <c r="Q140" s="291"/>
      <c r="R140" s="144"/>
      <c r="T140" s="174" t="s">
        <v>5</v>
      </c>
      <c r="U140" s="48" t="s">
        <v>41</v>
      </c>
      <c r="V140" s="40"/>
      <c r="W140" s="175">
        <f t="shared" si="5"/>
        <v>0</v>
      </c>
      <c r="X140" s="175">
        <v>0</v>
      </c>
      <c r="Y140" s="175">
        <f t="shared" si="6"/>
        <v>0</v>
      </c>
      <c r="Z140" s="175">
        <v>0</v>
      </c>
      <c r="AA140" s="176">
        <f t="shared" si="7"/>
        <v>0</v>
      </c>
      <c r="AR140" s="23" t="s">
        <v>344</v>
      </c>
      <c r="AT140" s="23" t="s">
        <v>165</v>
      </c>
      <c r="AU140" s="23" t="s">
        <v>86</v>
      </c>
      <c r="AY140" s="23" t="s">
        <v>164</v>
      </c>
      <c r="BE140" s="118">
        <f t="shared" si="8"/>
        <v>0</v>
      </c>
      <c r="BF140" s="118">
        <f t="shared" si="9"/>
        <v>0</v>
      </c>
      <c r="BG140" s="118">
        <f t="shared" si="10"/>
        <v>0</v>
      </c>
      <c r="BH140" s="118">
        <f t="shared" si="11"/>
        <v>0</v>
      </c>
      <c r="BI140" s="118">
        <f t="shared" si="12"/>
        <v>0</v>
      </c>
      <c r="BJ140" s="23" t="s">
        <v>86</v>
      </c>
      <c r="BK140" s="118">
        <f t="shared" si="13"/>
        <v>0</v>
      </c>
      <c r="BL140" s="23" t="s">
        <v>344</v>
      </c>
      <c r="BM140" s="23" t="s">
        <v>352</v>
      </c>
    </row>
    <row r="141" spans="2:65" s="10" customFormat="1" ht="29.85" customHeight="1">
      <c r="B141" s="159"/>
      <c r="C141" s="160"/>
      <c r="D141" s="169" t="s">
        <v>1282</v>
      </c>
      <c r="E141" s="169"/>
      <c r="F141" s="169"/>
      <c r="G141" s="169"/>
      <c r="H141" s="169"/>
      <c r="I141" s="169"/>
      <c r="J141" s="169"/>
      <c r="K141" s="169"/>
      <c r="L141" s="169"/>
      <c r="M141" s="169"/>
      <c r="N141" s="316"/>
      <c r="O141" s="317"/>
      <c r="P141" s="317"/>
      <c r="Q141" s="317"/>
      <c r="R141" s="162"/>
      <c r="T141" s="163"/>
      <c r="U141" s="160"/>
      <c r="V141" s="160"/>
      <c r="W141" s="164">
        <f>SUM(W142:W145)</f>
        <v>0</v>
      </c>
      <c r="X141" s="160"/>
      <c r="Y141" s="164">
        <f>SUM(Y142:Y145)</f>
        <v>0</v>
      </c>
      <c r="Z141" s="160"/>
      <c r="AA141" s="165">
        <f>SUM(AA142:AA145)</f>
        <v>0</v>
      </c>
      <c r="AR141" s="166" t="s">
        <v>86</v>
      </c>
      <c r="AT141" s="167" t="s">
        <v>73</v>
      </c>
      <c r="AU141" s="167" t="s">
        <v>81</v>
      </c>
      <c r="AY141" s="166" t="s">
        <v>164</v>
      </c>
      <c r="BK141" s="168">
        <f>SUM(BK142:BK145)</f>
        <v>0</v>
      </c>
    </row>
    <row r="142" spans="2:65" s="1" customFormat="1" ht="25.5" customHeight="1">
      <c r="B142" s="141"/>
      <c r="C142" s="170" t="s">
        <v>268</v>
      </c>
      <c r="D142" s="170" t="s">
        <v>165</v>
      </c>
      <c r="E142" s="171" t="s">
        <v>1309</v>
      </c>
      <c r="F142" s="289" t="s">
        <v>1310</v>
      </c>
      <c r="G142" s="289"/>
      <c r="H142" s="289"/>
      <c r="I142" s="289"/>
      <c r="J142" s="172" t="s">
        <v>234</v>
      </c>
      <c r="K142" s="173">
        <v>2.4</v>
      </c>
      <c r="L142" s="290"/>
      <c r="M142" s="290"/>
      <c r="N142" s="291"/>
      <c r="O142" s="291"/>
      <c r="P142" s="291"/>
      <c r="Q142" s="291"/>
      <c r="R142" s="144"/>
      <c r="T142" s="174" t="s">
        <v>5</v>
      </c>
      <c r="U142" s="48" t="s">
        <v>41</v>
      </c>
      <c r="V142" s="40"/>
      <c r="W142" s="175">
        <f>V142*K142</f>
        <v>0</v>
      </c>
      <c r="X142" s="175">
        <v>0</v>
      </c>
      <c r="Y142" s="175">
        <f>X142*K142</f>
        <v>0</v>
      </c>
      <c r="Z142" s="175">
        <v>0</v>
      </c>
      <c r="AA142" s="176">
        <f>Z142*K142</f>
        <v>0</v>
      </c>
      <c r="AR142" s="23" t="s">
        <v>344</v>
      </c>
      <c r="AT142" s="23" t="s">
        <v>165</v>
      </c>
      <c r="AU142" s="23" t="s">
        <v>86</v>
      </c>
      <c r="AY142" s="23" t="s">
        <v>164</v>
      </c>
      <c r="BE142" s="118">
        <f>IF(U142="základná",N142,0)</f>
        <v>0</v>
      </c>
      <c r="BF142" s="118">
        <f>IF(U142="znížená",N142,0)</f>
        <v>0</v>
      </c>
      <c r="BG142" s="118">
        <f>IF(U142="zákl. prenesená",N142,0)</f>
        <v>0</v>
      </c>
      <c r="BH142" s="118">
        <f>IF(U142="zníž. prenesená",N142,0)</f>
        <v>0</v>
      </c>
      <c r="BI142" s="118">
        <f>IF(U142="nulová",N142,0)</f>
        <v>0</v>
      </c>
      <c r="BJ142" s="23" t="s">
        <v>86</v>
      </c>
      <c r="BK142" s="118">
        <f>ROUND(L142*K142,2)</f>
        <v>0</v>
      </c>
      <c r="BL142" s="23" t="s">
        <v>344</v>
      </c>
      <c r="BM142" s="23" t="s">
        <v>10</v>
      </c>
    </row>
    <row r="143" spans="2:65" s="1" customFormat="1" ht="25.5" customHeight="1">
      <c r="B143" s="141"/>
      <c r="C143" s="170" t="s">
        <v>285</v>
      </c>
      <c r="D143" s="170" t="s">
        <v>165</v>
      </c>
      <c r="E143" s="171" t="s">
        <v>1311</v>
      </c>
      <c r="F143" s="289" t="s">
        <v>1312</v>
      </c>
      <c r="G143" s="289"/>
      <c r="H143" s="289"/>
      <c r="I143" s="289"/>
      <c r="J143" s="172" t="s">
        <v>234</v>
      </c>
      <c r="K143" s="173">
        <v>8.6</v>
      </c>
      <c r="L143" s="290"/>
      <c r="M143" s="290"/>
      <c r="N143" s="291"/>
      <c r="O143" s="291"/>
      <c r="P143" s="291"/>
      <c r="Q143" s="291"/>
      <c r="R143" s="144"/>
      <c r="T143" s="174" t="s">
        <v>5</v>
      </c>
      <c r="U143" s="48" t="s">
        <v>41</v>
      </c>
      <c r="V143" s="40"/>
      <c r="W143" s="175">
        <f>V143*K143</f>
        <v>0</v>
      </c>
      <c r="X143" s="175">
        <v>0</v>
      </c>
      <c r="Y143" s="175">
        <f>X143*K143</f>
        <v>0</v>
      </c>
      <c r="Z143" s="175">
        <v>0</v>
      </c>
      <c r="AA143" s="176">
        <f>Z143*K143</f>
        <v>0</v>
      </c>
      <c r="AR143" s="23" t="s">
        <v>344</v>
      </c>
      <c r="AT143" s="23" t="s">
        <v>165</v>
      </c>
      <c r="AU143" s="23" t="s">
        <v>86</v>
      </c>
      <c r="AY143" s="23" t="s">
        <v>164</v>
      </c>
      <c r="BE143" s="118">
        <f>IF(U143="základná",N143,0)</f>
        <v>0</v>
      </c>
      <c r="BF143" s="118">
        <f>IF(U143="znížená",N143,0)</f>
        <v>0</v>
      </c>
      <c r="BG143" s="118">
        <f>IF(U143="zákl. prenesená",N143,0)</f>
        <v>0</v>
      </c>
      <c r="BH143" s="118">
        <f>IF(U143="zníž. prenesená",N143,0)</f>
        <v>0</v>
      </c>
      <c r="BI143" s="118">
        <f>IF(U143="nulová",N143,0)</f>
        <v>0</v>
      </c>
      <c r="BJ143" s="23" t="s">
        <v>86</v>
      </c>
      <c r="BK143" s="118">
        <f>ROUND(L143*K143,2)</f>
        <v>0</v>
      </c>
      <c r="BL143" s="23" t="s">
        <v>344</v>
      </c>
      <c r="BM143" s="23" t="s">
        <v>371</v>
      </c>
    </row>
    <row r="144" spans="2:65" s="1" customFormat="1" ht="25.5" customHeight="1">
      <c r="B144" s="141"/>
      <c r="C144" s="170" t="s">
        <v>289</v>
      </c>
      <c r="D144" s="170" t="s">
        <v>165</v>
      </c>
      <c r="E144" s="171" t="s">
        <v>1313</v>
      </c>
      <c r="F144" s="289" t="s">
        <v>1314</v>
      </c>
      <c r="G144" s="289"/>
      <c r="H144" s="289"/>
      <c r="I144" s="289"/>
      <c r="J144" s="172" t="s">
        <v>566</v>
      </c>
      <c r="K144" s="173">
        <v>1</v>
      </c>
      <c r="L144" s="290"/>
      <c r="M144" s="290"/>
      <c r="N144" s="291"/>
      <c r="O144" s="291"/>
      <c r="P144" s="291"/>
      <c r="Q144" s="291"/>
      <c r="R144" s="144"/>
      <c r="T144" s="174" t="s">
        <v>5</v>
      </c>
      <c r="U144" s="48" t="s">
        <v>41</v>
      </c>
      <c r="V144" s="40"/>
      <c r="W144" s="175">
        <f>V144*K144</f>
        <v>0</v>
      </c>
      <c r="X144" s="175">
        <v>0</v>
      </c>
      <c r="Y144" s="175">
        <f>X144*K144</f>
        <v>0</v>
      </c>
      <c r="Z144" s="175">
        <v>0</v>
      </c>
      <c r="AA144" s="176">
        <f>Z144*K144</f>
        <v>0</v>
      </c>
      <c r="AR144" s="23" t="s">
        <v>344</v>
      </c>
      <c r="AT144" s="23" t="s">
        <v>165</v>
      </c>
      <c r="AU144" s="23" t="s">
        <v>86</v>
      </c>
      <c r="AY144" s="23" t="s">
        <v>164</v>
      </c>
      <c r="BE144" s="118">
        <f>IF(U144="základná",N144,0)</f>
        <v>0</v>
      </c>
      <c r="BF144" s="118">
        <f>IF(U144="znížená",N144,0)</f>
        <v>0</v>
      </c>
      <c r="BG144" s="118">
        <f>IF(U144="zákl. prenesená",N144,0)</f>
        <v>0</v>
      </c>
      <c r="BH144" s="118">
        <f>IF(U144="zníž. prenesená",N144,0)</f>
        <v>0</v>
      </c>
      <c r="BI144" s="118">
        <f>IF(U144="nulová",N144,0)</f>
        <v>0</v>
      </c>
      <c r="BJ144" s="23" t="s">
        <v>86</v>
      </c>
      <c r="BK144" s="118">
        <f>ROUND(L144*K144,2)</f>
        <v>0</v>
      </c>
      <c r="BL144" s="23" t="s">
        <v>344</v>
      </c>
      <c r="BM144" s="23" t="s">
        <v>390</v>
      </c>
    </row>
    <row r="145" spans="2:65" s="1" customFormat="1" ht="25.5" customHeight="1">
      <c r="B145" s="141"/>
      <c r="C145" s="170" t="s">
        <v>318</v>
      </c>
      <c r="D145" s="170" t="s">
        <v>165</v>
      </c>
      <c r="E145" s="171" t="s">
        <v>1315</v>
      </c>
      <c r="F145" s="289" t="s">
        <v>1316</v>
      </c>
      <c r="G145" s="289"/>
      <c r="H145" s="289"/>
      <c r="I145" s="289"/>
      <c r="J145" s="172" t="s">
        <v>566</v>
      </c>
      <c r="K145" s="173">
        <v>2</v>
      </c>
      <c r="L145" s="290"/>
      <c r="M145" s="290"/>
      <c r="N145" s="291"/>
      <c r="O145" s="291"/>
      <c r="P145" s="291"/>
      <c r="Q145" s="291"/>
      <c r="R145" s="144"/>
      <c r="T145" s="174" t="s">
        <v>5</v>
      </c>
      <c r="U145" s="48" t="s">
        <v>41</v>
      </c>
      <c r="V145" s="40"/>
      <c r="W145" s="175">
        <f>V145*K145</f>
        <v>0</v>
      </c>
      <c r="X145" s="175">
        <v>0</v>
      </c>
      <c r="Y145" s="175">
        <f>X145*K145</f>
        <v>0</v>
      </c>
      <c r="Z145" s="175">
        <v>0</v>
      </c>
      <c r="AA145" s="176">
        <f>Z145*K145</f>
        <v>0</v>
      </c>
      <c r="AR145" s="23" t="s">
        <v>344</v>
      </c>
      <c r="AT145" s="23" t="s">
        <v>165</v>
      </c>
      <c r="AU145" s="23" t="s">
        <v>86</v>
      </c>
      <c r="AY145" s="23" t="s">
        <v>164</v>
      </c>
      <c r="BE145" s="118">
        <f>IF(U145="základná",N145,0)</f>
        <v>0</v>
      </c>
      <c r="BF145" s="118">
        <f>IF(U145="znížená",N145,0)</f>
        <v>0</v>
      </c>
      <c r="BG145" s="118">
        <f>IF(U145="zákl. prenesená",N145,0)</f>
        <v>0</v>
      </c>
      <c r="BH145" s="118">
        <f>IF(U145="zníž. prenesená",N145,0)</f>
        <v>0</v>
      </c>
      <c r="BI145" s="118">
        <f>IF(U145="nulová",N145,0)</f>
        <v>0</v>
      </c>
      <c r="BJ145" s="23" t="s">
        <v>86</v>
      </c>
      <c r="BK145" s="118">
        <f>ROUND(L145*K145,2)</f>
        <v>0</v>
      </c>
      <c r="BL145" s="23" t="s">
        <v>344</v>
      </c>
      <c r="BM145" s="23" t="s">
        <v>423</v>
      </c>
    </row>
    <row r="146" spans="2:65" s="10" customFormat="1" ht="29.85" customHeight="1">
      <c r="B146" s="159"/>
      <c r="C146" s="160"/>
      <c r="D146" s="169" t="s">
        <v>1283</v>
      </c>
      <c r="E146" s="169"/>
      <c r="F146" s="169"/>
      <c r="G146" s="169"/>
      <c r="H146" s="169"/>
      <c r="I146" s="169"/>
      <c r="J146" s="169"/>
      <c r="K146" s="169"/>
      <c r="L146" s="169"/>
      <c r="M146" s="169"/>
      <c r="N146" s="316"/>
      <c r="O146" s="317"/>
      <c r="P146" s="317"/>
      <c r="Q146" s="317"/>
      <c r="R146" s="162"/>
      <c r="T146" s="163"/>
      <c r="U146" s="160"/>
      <c r="V146" s="160"/>
      <c r="W146" s="164">
        <f>SUM(W147:W165)</f>
        <v>0</v>
      </c>
      <c r="X146" s="160"/>
      <c r="Y146" s="164">
        <f>SUM(Y147:Y165)</f>
        <v>3898.1719999999996</v>
      </c>
      <c r="Z146" s="160"/>
      <c r="AA146" s="165">
        <f>SUM(AA147:AA165)</f>
        <v>0</v>
      </c>
      <c r="AR146" s="166" t="s">
        <v>86</v>
      </c>
      <c r="AT146" s="167" t="s">
        <v>73</v>
      </c>
      <c r="AU146" s="167" t="s">
        <v>81</v>
      </c>
      <c r="AY146" s="166" t="s">
        <v>164</v>
      </c>
      <c r="BK146" s="168">
        <f>SUM(BK147:BK165)</f>
        <v>0</v>
      </c>
    </row>
    <row r="147" spans="2:65" s="1" customFormat="1" ht="25.5" customHeight="1">
      <c r="B147" s="141"/>
      <c r="C147" s="170" t="s">
        <v>323</v>
      </c>
      <c r="D147" s="170" t="s">
        <v>165</v>
      </c>
      <c r="E147" s="171" t="s">
        <v>1317</v>
      </c>
      <c r="F147" s="289" t="s">
        <v>1318</v>
      </c>
      <c r="G147" s="289"/>
      <c r="H147" s="289"/>
      <c r="I147" s="289"/>
      <c r="J147" s="172" t="s">
        <v>234</v>
      </c>
      <c r="K147" s="173">
        <v>10</v>
      </c>
      <c r="L147" s="290"/>
      <c r="M147" s="290"/>
      <c r="N147" s="291"/>
      <c r="O147" s="291"/>
      <c r="P147" s="291"/>
      <c r="Q147" s="291"/>
      <c r="R147" s="144"/>
      <c r="T147" s="174" t="s">
        <v>5</v>
      </c>
      <c r="U147" s="48" t="s">
        <v>41</v>
      </c>
      <c r="V147" s="40"/>
      <c r="W147" s="175">
        <f t="shared" ref="W147:W165" si="14">V147*K147</f>
        <v>0</v>
      </c>
      <c r="X147" s="175">
        <v>6.9000000000000006E-2</v>
      </c>
      <c r="Y147" s="175">
        <f t="shared" ref="Y147:Y165" si="15">X147*K147</f>
        <v>0.69000000000000006</v>
      </c>
      <c r="Z147" s="175">
        <v>0</v>
      </c>
      <c r="AA147" s="176">
        <f t="shared" ref="AA147:AA165" si="16">Z147*K147</f>
        <v>0</v>
      </c>
      <c r="AR147" s="23" t="s">
        <v>344</v>
      </c>
      <c r="AT147" s="23" t="s">
        <v>165</v>
      </c>
      <c r="AU147" s="23" t="s">
        <v>86</v>
      </c>
      <c r="AY147" s="23" t="s">
        <v>164</v>
      </c>
      <c r="BE147" s="118">
        <f t="shared" ref="BE147:BE165" si="17">IF(U147="základná",N147,0)</f>
        <v>0</v>
      </c>
      <c r="BF147" s="118">
        <f t="shared" ref="BF147:BF165" si="18">IF(U147="znížená",N147,0)</f>
        <v>0</v>
      </c>
      <c r="BG147" s="118">
        <f t="shared" ref="BG147:BG165" si="19">IF(U147="zákl. prenesená",N147,0)</f>
        <v>0</v>
      </c>
      <c r="BH147" s="118">
        <f t="shared" ref="BH147:BH165" si="20">IF(U147="zníž. prenesená",N147,0)</f>
        <v>0</v>
      </c>
      <c r="BI147" s="118">
        <f t="shared" ref="BI147:BI165" si="21">IF(U147="nulová",N147,0)</f>
        <v>0</v>
      </c>
      <c r="BJ147" s="23" t="s">
        <v>86</v>
      </c>
      <c r="BK147" s="118">
        <f t="shared" ref="BK147:BK165" si="22">ROUND(L147*K147,2)</f>
        <v>0</v>
      </c>
      <c r="BL147" s="23" t="s">
        <v>344</v>
      </c>
      <c r="BM147" s="23" t="s">
        <v>439</v>
      </c>
    </row>
    <row r="148" spans="2:65" s="1" customFormat="1" ht="25.5" customHeight="1">
      <c r="B148" s="141"/>
      <c r="C148" s="170" t="s">
        <v>338</v>
      </c>
      <c r="D148" s="170" t="s">
        <v>165</v>
      </c>
      <c r="E148" s="171" t="s">
        <v>1319</v>
      </c>
      <c r="F148" s="289" t="s">
        <v>1320</v>
      </c>
      <c r="G148" s="289"/>
      <c r="H148" s="289"/>
      <c r="I148" s="289"/>
      <c r="J148" s="172" t="s">
        <v>234</v>
      </c>
      <c r="K148" s="173">
        <v>36</v>
      </c>
      <c r="L148" s="290"/>
      <c r="M148" s="290"/>
      <c r="N148" s="291"/>
      <c r="O148" s="291"/>
      <c r="P148" s="291"/>
      <c r="Q148" s="291"/>
      <c r="R148" s="144"/>
      <c r="T148" s="174" t="s">
        <v>5</v>
      </c>
      <c r="U148" s="48" t="s">
        <v>41</v>
      </c>
      <c r="V148" s="40"/>
      <c r="W148" s="175">
        <f t="shared" si="14"/>
        <v>0</v>
      </c>
      <c r="X148" s="175">
        <v>0.247</v>
      </c>
      <c r="Y148" s="175">
        <f t="shared" si="15"/>
        <v>8.8919999999999995</v>
      </c>
      <c r="Z148" s="175">
        <v>0</v>
      </c>
      <c r="AA148" s="176">
        <f t="shared" si="16"/>
        <v>0</v>
      </c>
      <c r="AR148" s="23" t="s">
        <v>344</v>
      </c>
      <c r="AT148" s="23" t="s">
        <v>165</v>
      </c>
      <c r="AU148" s="23" t="s">
        <v>86</v>
      </c>
      <c r="AY148" s="23" t="s">
        <v>164</v>
      </c>
      <c r="BE148" s="118">
        <f t="shared" si="17"/>
        <v>0</v>
      </c>
      <c r="BF148" s="118">
        <f t="shared" si="18"/>
        <v>0</v>
      </c>
      <c r="BG148" s="118">
        <f t="shared" si="19"/>
        <v>0</v>
      </c>
      <c r="BH148" s="118">
        <f t="shared" si="20"/>
        <v>0</v>
      </c>
      <c r="BI148" s="118">
        <f t="shared" si="21"/>
        <v>0</v>
      </c>
      <c r="BJ148" s="23" t="s">
        <v>86</v>
      </c>
      <c r="BK148" s="118">
        <f t="shared" si="22"/>
        <v>0</v>
      </c>
      <c r="BL148" s="23" t="s">
        <v>344</v>
      </c>
      <c r="BM148" s="23" t="s">
        <v>636</v>
      </c>
    </row>
    <row r="149" spans="2:65" s="1" customFormat="1" ht="25.5" customHeight="1">
      <c r="B149" s="141"/>
      <c r="C149" s="170" t="s">
        <v>344</v>
      </c>
      <c r="D149" s="170" t="s">
        <v>165</v>
      </c>
      <c r="E149" s="171" t="s">
        <v>1321</v>
      </c>
      <c r="F149" s="289" t="s">
        <v>1322</v>
      </c>
      <c r="G149" s="289"/>
      <c r="H149" s="289"/>
      <c r="I149" s="289"/>
      <c r="J149" s="172" t="s">
        <v>234</v>
      </c>
      <c r="K149" s="173">
        <v>236</v>
      </c>
      <c r="L149" s="290"/>
      <c r="M149" s="290"/>
      <c r="N149" s="291"/>
      <c r="O149" s="291"/>
      <c r="P149" s="291"/>
      <c r="Q149" s="291"/>
      <c r="R149" s="144"/>
      <c r="T149" s="174" t="s">
        <v>5</v>
      </c>
      <c r="U149" s="48" t="s">
        <v>41</v>
      </c>
      <c r="V149" s="40"/>
      <c r="W149" s="175">
        <f t="shared" si="14"/>
        <v>0</v>
      </c>
      <c r="X149" s="175">
        <v>1.5409999999999999</v>
      </c>
      <c r="Y149" s="175">
        <f t="shared" si="15"/>
        <v>363.67599999999999</v>
      </c>
      <c r="Z149" s="175">
        <v>0</v>
      </c>
      <c r="AA149" s="176">
        <f t="shared" si="16"/>
        <v>0</v>
      </c>
      <c r="AR149" s="23" t="s">
        <v>344</v>
      </c>
      <c r="AT149" s="23" t="s">
        <v>165</v>
      </c>
      <c r="AU149" s="23" t="s">
        <v>86</v>
      </c>
      <c r="AY149" s="23" t="s">
        <v>164</v>
      </c>
      <c r="BE149" s="118">
        <f t="shared" si="17"/>
        <v>0</v>
      </c>
      <c r="BF149" s="118">
        <f t="shared" si="18"/>
        <v>0</v>
      </c>
      <c r="BG149" s="118">
        <f t="shared" si="19"/>
        <v>0</v>
      </c>
      <c r="BH149" s="118">
        <f t="shared" si="20"/>
        <v>0</v>
      </c>
      <c r="BI149" s="118">
        <f t="shared" si="21"/>
        <v>0</v>
      </c>
      <c r="BJ149" s="23" t="s">
        <v>86</v>
      </c>
      <c r="BK149" s="118">
        <f t="shared" si="22"/>
        <v>0</v>
      </c>
      <c r="BL149" s="23" t="s">
        <v>344</v>
      </c>
      <c r="BM149" s="23" t="s">
        <v>459</v>
      </c>
    </row>
    <row r="150" spans="2:65" s="1" customFormat="1" ht="25.5" customHeight="1">
      <c r="B150" s="141"/>
      <c r="C150" s="170" t="s">
        <v>348</v>
      </c>
      <c r="D150" s="170" t="s">
        <v>165</v>
      </c>
      <c r="E150" s="171" t="s">
        <v>1323</v>
      </c>
      <c r="F150" s="289" t="s">
        <v>1324</v>
      </c>
      <c r="G150" s="289"/>
      <c r="H150" s="289"/>
      <c r="I150" s="289"/>
      <c r="J150" s="172" t="s">
        <v>234</v>
      </c>
      <c r="K150" s="173">
        <v>61</v>
      </c>
      <c r="L150" s="290"/>
      <c r="M150" s="290"/>
      <c r="N150" s="291"/>
      <c r="O150" s="291"/>
      <c r="P150" s="291"/>
      <c r="Q150" s="291"/>
      <c r="R150" s="144"/>
      <c r="T150" s="174" t="s">
        <v>5</v>
      </c>
      <c r="U150" s="48" t="s">
        <v>41</v>
      </c>
      <c r="V150" s="40"/>
      <c r="W150" s="175">
        <f t="shared" si="14"/>
        <v>0</v>
      </c>
      <c r="X150" s="175">
        <v>0.45100000000000001</v>
      </c>
      <c r="Y150" s="175">
        <f t="shared" si="15"/>
        <v>27.510999999999999</v>
      </c>
      <c r="Z150" s="175">
        <v>0</v>
      </c>
      <c r="AA150" s="176">
        <f t="shared" si="16"/>
        <v>0</v>
      </c>
      <c r="AR150" s="23" t="s">
        <v>344</v>
      </c>
      <c r="AT150" s="23" t="s">
        <v>165</v>
      </c>
      <c r="AU150" s="23" t="s">
        <v>86</v>
      </c>
      <c r="AY150" s="23" t="s">
        <v>164</v>
      </c>
      <c r="BE150" s="118">
        <f t="shared" si="17"/>
        <v>0</v>
      </c>
      <c r="BF150" s="118">
        <f t="shared" si="18"/>
        <v>0</v>
      </c>
      <c r="BG150" s="118">
        <f t="shared" si="19"/>
        <v>0</v>
      </c>
      <c r="BH150" s="118">
        <f t="shared" si="20"/>
        <v>0</v>
      </c>
      <c r="BI150" s="118">
        <f t="shared" si="21"/>
        <v>0</v>
      </c>
      <c r="BJ150" s="23" t="s">
        <v>86</v>
      </c>
      <c r="BK150" s="118">
        <f t="shared" si="22"/>
        <v>0</v>
      </c>
      <c r="BL150" s="23" t="s">
        <v>344</v>
      </c>
      <c r="BM150" s="23" t="s">
        <v>830</v>
      </c>
    </row>
    <row r="151" spans="2:65" s="1" customFormat="1" ht="25.5" customHeight="1">
      <c r="B151" s="141"/>
      <c r="C151" s="170" t="s">
        <v>352</v>
      </c>
      <c r="D151" s="170" t="s">
        <v>165</v>
      </c>
      <c r="E151" s="171" t="s">
        <v>1325</v>
      </c>
      <c r="F151" s="289" t="s">
        <v>1326</v>
      </c>
      <c r="G151" s="289"/>
      <c r="H151" s="289"/>
      <c r="I151" s="289"/>
      <c r="J151" s="172" t="s">
        <v>234</v>
      </c>
      <c r="K151" s="173">
        <v>24</v>
      </c>
      <c r="L151" s="290"/>
      <c r="M151" s="290"/>
      <c r="N151" s="291"/>
      <c r="O151" s="291"/>
      <c r="P151" s="291"/>
      <c r="Q151" s="291"/>
      <c r="R151" s="144"/>
      <c r="T151" s="174" t="s">
        <v>5</v>
      </c>
      <c r="U151" s="48" t="s">
        <v>41</v>
      </c>
      <c r="V151" s="40"/>
      <c r="W151" s="175">
        <f t="shared" si="14"/>
        <v>0</v>
      </c>
      <c r="X151" s="175">
        <v>0.19900000000000001</v>
      </c>
      <c r="Y151" s="175">
        <f t="shared" si="15"/>
        <v>4.7759999999999998</v>
      </c>
      <c r="Z151" s="175">
        <v>0</v>
      </c>
      <c r="AA151" s="176">
        <f t="shared" si="16"/>
        <v>0</v>
      </c>
      <c r="AR151" s="23" t="s">
        <v>344</v>
      </c>
      <c r="AT151" s="23" t="s">
        <v>165</v>
      </c>
      <c r="AU151" s="23" t="s">
        <v>86</v>
      </c>
      <c r="AY151" s="23" t="s">
        <v>164</v>
      </c>
      <c r="BE151" s="118">
        <f t="shared" si="17"/>
        <v>0</v>
      </c>
      <c r="BF151" s="118">
        <f t="shared" si="18"/>
        <v>0</v>
      </c>
      <c r="BG151" s="118">
        <f t="shared" si="19"/>
        <v>0</v>
      </c>
      <c r="BH151" s="118">
        <f t="shared" si="20"/>
        <v>0</v>
      </c>
      <c r="BI151" s="118">
        <f t="shared" si="21"/>
        <v>0</v>
      </c>
      <c r="BJ151" s="23" t="s">
        <v>86</v>
      </c>
      <c r="BK151" s="118">
        <f t="shared" si="22"/>
        <v>0</v>
      </c>
      <c r="BL151" s="23" t="s">
        <v>344</v>
      </c>
      <c r="BM151" s="23" t="s">
        <v>836</v>
      </c>
    </row>
    <row r="152" spans="2:65" s="1" customFormat="1" ht="25.5" customHeight="1">
      <c r="B152" s="141"/>
      <c r="C152" s="170" t="s">
        <v>357</v>
      </c>
      <c r="D152" s="170" t="s">
        <v>165</v>
      </c>
      <c r="E152" s="171" t="s">
        <v>1327</v>
      </c>
      <c r="F152" s="289" t="s">
        <v>1328</v>
      </c>
      <c r="G152" s="289"/>
      <c r="H152" s="289"/>
      <c r="I152" s="289"/>
      <c r="J152" s="172" t="s">
        <v>234</v>
      </c>
      <c r="K152" s="173">
        <v>9</v>
      </c>
      <c r="L152" s="290"/>
      <c r="M152" s="290"/>
      <c r="N152" s="291"/>
      <c r="O152" s="291"/>
      <c r="P152" s="291"/>
      <c r="Q152" s="291"/>
      <c r="R152" s="144"/>
      <c r="T152" s="174" t="s">
        <v>5</v>
      </c>
      <c r="U152" s="48" t="s">
        <v>41</v>
      </c>
      <c r="V152" s="40"/>
      <c r="W152" s="175">
        <f t="shared" si="14"/>
        <v>0</v>
      </c>
      <c r="X152" s="175">
        <v>7.9000000000000001E-2</v>
      </c>
      <c r="Y152" s="175">
        <f t="shared" si="15"/>
        <v>0.71099999999999997</v>
      </c>
      <c r="Z152" s="175">
        <v>0</v>
      </c>
      <c r="AA152" s="176">
        <f t="shared" si="16"/>
        <v>0</v>
      </c>
      <c r="AR152" s="23" t="s">
        <v>344</v>
      </c>
      <c r="AT152" s="23" t="s">
        <v>165</v>
      </c>
      <c r="AU152" s="23" t="s">
        <v>86</v>
      </c>
      <c r="AY152" s="23" t="s">
        <v>164</v>
      </c>
      <c r="BE152" s="118">
        <f t="shared" si="17"/>
        <v>0</v>
      </c>
      <c r="BF152" s="118">
        <f t="shared" si="18"/>
        <v>0</v>
      </c>
      <c r="BG152" s="118">
        <f t="shared" si="19"/>
        <v>0</v>
      </c>
      <c r="BH152" s="118">
        <f t="shared" si="20"/>
        <v>0</v>
      </c>
      <c r="BI152" s="118">
        <f t="shared" si="21"/>
        <v>0</v>
      </c>
      <c r="BJ152" s="23" t="s">
        <v>86</v>
      </c>
      <c r="BK152" s="118">
        <f t="shared" si="22"/>
        <v>0</v>
      </c>
      <c r="BL152" s="23" t="s">
        <v>344</v>
      </c>
      <c r="BM152" s="23" t="s">
        <v>844</v>
      </c>
    </row>
    <row r="153" spans="2:65" s="1" customFormat="1" ht="25.5" customHeight="1">
      <c r="B153" s="141"/>
      <c r="C153" s="170" t="s">
        <v>10</v>
      </c>
      <c r="D153" s="170" t="s">
        <v>165</v>
      </c>
      <c r="E153" s="171" t="s">
        <v>1329</v>
      </c>
      <c r="F153" s="289" t="s">
        <v>1330</v>
      </c>
      <c r="G153" s="289"/>
      <c r="H153" s="289"/>
      <c r="I153" s="289"/>
      <c r="J153" s="172" t="s">
        <v>234</v>
      </c>
      <c r="K153" s="173">
        <v>59</v>
      </c>
      <c r="L153" s="290"/>
      <c r="M153" s="290"/>
      <c r="N153" s="291"/>
      <c r="O153" s="291"/>
      <c r="P153" s="291"/>
      <c r="Q153" s="291"/>
      <c r="R153" s="144"/>
      <c r="T153" s="174" t="s">
        <v>5</v>
      </c>
      <c r="U153" s="48" t="s">
        <v>41</v>
      </c>
      <c r="V153" s="40"/>
      <c r="W153" s="175">
        <f t="shared" si="14"/>
        <v>0</v>
      </c>
      <c r="X153" s="175">
        <v>0.61799999999999999</v>
      </c>
      <c r="Y153" s="175">
        <f t="shared" si="15"/>
        <v>36.461999999999996</v>
      </c>
      <c r="Z153" s="175">
        <v>0</v>
      </c>
      <c r="AA153" s="176">
        <f t="shared" si="16"/>
        <v>0</v>
      </c>
      <c r="AR153" s="23" t="s">
        <v>344</v>
      </c>
      <c r="AT153" s="23" t="s">
        <v>165</v>
      </c>
      <c r="AU153" s="23" t="s">
        <v>86</v>
      </c>
      <c r="AY153" s="23" t="s">
        <v>164</v>
      </c>
      <c r="BE153" s="118">
        <f t="shared" si="17"/>
        <v>0</v>
      </c>
      <c r="BF153" s="118">
        <f t="shared" si="18"/>
        <v>0</v>
      </c>
      <c r="BG153" s="118">
        <f t="shared" si="19"/>
        <v>0</v>
      </c>
      <c r="BH153" s="118">
        <f t="shared" si="20"/>
        <v>0</v>
      </c>
      <c r="BI153" s="118">
        <f t="shared" si="21"/>
        <v>0</v>
      </c>
      <c r="BJ153" s="23" t="s">
        <v>86</v>
      </c>
      <c r="BK153" s="118">
        <f t="shared" si="22"/>
        <v>0</v>
      </c>
      <c r="BL153" s="23" t="s">
        <v>344</v>
      </c>
      <c r="BM153" s="23" t="s">
        <v>852</v>
      </c>
    </row>
    <row r="154" spans="2:65" s="1" customFormat="1" ht="38.25" customHeight="1">
      <c r="B154" s="141"/>
      <c r="C154" s="170" t="s">
        <v>366</v>
      </c>
      <c r="D154" s="170" t="s">
        <v>165</v>
      </c>
      <c r="E154" s="171" t="s">
        <v>1331</v>
      </c>
      <c r="F154" s="289" t="s">
        <v>1332</v>
      </c>
      <c r="G154" s="289"/>
      <c r="H154" s="289"/>
      <c r="I154" s="289"/>
      <c r="J154" s="172" t="s">
        <v>566</v>
      </c>
      <c r="K154" s="173">
        <v>6</v>
      </c>
      <c r="L154" s="290"/>
      <c r="M154" s="290"/>
      <c r="N154" s="291"/>
      <c r="O154" s="291"/>
      <c r="P154" s="291"/>
      <c r="Q154" s="291"/>
      <c r="R154" s="144"/>
      <c r="T154" s="174" t="s">
        <v>5</v>
      </c>
      <c r="U154" s="48" t="s">
        <v>41</v>
      </c>
      <c r="V154" s="40"/>
      <c r="W154" s="175">
        <f t="shared" si="14"/>
        <v>0</v>
      </c>
      <c r="X154" s="175">
        <v>0</v>
      </c>
      <c r="Y154" s="175">
        <f t="shared" si="15"/>
        <v>0</v>
      </c>
      <c r="Z154" s="175">
        <v>0</v>
      </c>
      <c r="AA154" s="176">
        <f t="shared" si="16"/>
        <v>0</v>
      </c>
      <c r="AR154" s="23" t="s">
        <v>344</v>
      </c>
      <c r="AT154" s="23" t="s">
        <v>165</v>
      </c>
      <c r="AU154" s="23" t="s">
        <v>86</v>
      </c>
      <c r="AY154" s="23" t="s">
        <v>164</v>
      </c>
      <c r="BE154" s="118">
        <f t="shared" si="17"/>
        <v>0</v>
      </c>
      <c r="BF154" s="118">
        <f t="shared" si="18"/>
        <v>0</v>
      </c>
      <c r="BG154" s="118">
        <f t="shared" si="19"/>
        <v>0</v>
      </c>
      <c r="BH154" s="118">
        <f t="shared" si="20"/>
        <v>0</v>
      </c>
      <c r="BI154" s="118">
        <f t="shared" si="21"/>
        <v>0</v>
      </c>
      <c r="BJ154" s="23" t="s">
        <v>86</v>
      </c>
      <c r="BK154" s="118">
        <f t="shared" si="22"/>
        <v>0</v>
      </c>
      <c r="BL154" s="23" t="s">
        <v>344</v>
      </c>
      <c r="BM154" s="23" t="s">
        <v>858</v>
      </c>
    </row>
    <row r="155" spans="2:65" s="1" customFormat="1" ht="38.25" customHeight="1">
      <c r="B155" s="141"/>
      <c r="C155" s="170" t="s">
        <v>371</v>
      </c>
      <c r="D155" s="170" t="s">
        <v>165</v>
      </c>
      <c r="E155" s="171" t="s">
        <v>1333</v>
      </c>
      <c r="F155" s="289" t="s">
        <v>1334</v>
      </c>
      <c r="G155" s="289"/>
      <c r="H155" s="289"/>
      <c r="I155" s="289"/>
      <c r="J155" s="172" t="s">
        <v>566</v>
      </c>
      <c r="K155" s="173">
        <v>10</v>
      </c>
      <c r="L155" s="290"/>
      <c r="M155" s="290"/>
      <c r="N155" s="291"/>
      <c r="O155" s="291"/>
      <c r="P155" s="291"/>
      <c r="Q155" s="291"/>
      <c r="R155" s="144"/>
      <c r="T155" s="174" t="s">
        <v>5</v>
      </c>
      <c r="U155" s="48" t="s">
        <v>41</v>
      </c>
      <c r="V155" s="40"/>
      <c r="W155" s="175">
        <f t="shared" si="14"/>
        <v>0</v>
      </c>
      <c r="X155" s="175">
        <v>0</v>
      </c>
      <c r="Y155" s="175">
        <f t="shared" si="15"/>
        <v>0</v>
      </c>
      <c r="Z155" s="175">
        <v>0</v>
      </c>
      <c r="AA155" s="176">
        <f t="shared" si="16"/>
        <v>0</v>
      </c>
      <c r="AR155" s="23" t="s">
        <v>344</v>
      </c>
      <c r="AT155" s="23" t="s">
        <v>165</v>
      </c>
      <c r="AU155" s="23" t="s">
        <v>86</v>
      </c>
      <c r="AY155" s="23" t="s">
        <v>164</v>
      </c>
      <c r="BE155" s="118">
        <f t="shared" si="17"/>
        <v>0</v>
      </c>
      <c r="BF155" s="118">
        <f t="shared" si="18"/>
        <v>0</v>
      </c>
      <c r="BG155" s="118">
        <f t="shared" si="19"/>
        <v>0</v>
      </c>
      <c r="BH155" s="118">
        <f t="shared" si="20"/>
        <v>0</v>
      </c>
      <c r="BI155" s="118">
        <f t="shared" si="21"/>
        <v>0</v>
      </c>
      <c r="BJ155" s="23" t="s">
        <v>86</v>
      </c>
      <c r="BK155" s="118">
        <f t="shared" si="22"/>
        <v>0</v>
      </c>
      <c r="BL155" s="23" t="s">
        <v>344</v>
      </c>
      <c r="BM155" s="23" t="s">
        <v>868</v>
      </c>
    </row>
    <row r="156" spans="2:65" s="1" customFormat="1" ht="38.25" customHeight="1">
      <c r="B156" s="141"/>
      <c r="C156" s="170" t="s">
        <v>383</v>
      </c>
      <c r="D156" s="170" t="s">
        <v>165</v>
      </c>
      <c r="E156" s="171" t="s">
        <v>1335</v>
      </c>
      <c r="F156" s="289" t="s">
        <v>1336</v>
      </c>
      <c r="G156" s="289"/>
      <c r="H156" s="289"/>
      <c r="I156" s="289"/>
      <c r="J156" s="172" t="s">
        <v>566</v>
      </c>
      <c r="K156" s="173">
        <v>40</v>
      </c>
      <c r="L156" s="290"/>
      <c r="M156" s="290"/>
      <c r="N156" s="291"/>
      <c r="O156" s="291"/>
      <c r="P156" s="291"/>
      <c r="Q156" s="291"/>
      <c r="R156" s="144"/>
      <c r="T156" s="174" t="s">
        <v>5</v>
      </c>
      <c r="U156" s="48" t="s">
        <v>41</v>
      </c>
      <c r="V156" s="40"/>
      <c r="W156" s="175">
        <f t="shared" si="14"/>
        <v>0</v>
      </c>
      <c r="X156" s="175">
        <v>0</v>
      </c>
      <c r="Y156" s="175">
        <f t="shared" si="15"/>
        <v>0</v>
      </c>
      <c r="Z156" s="175">
        <v>0</v>
      </c>
      <c r="AA156" s="176">
        <f t="shared" si="16"/>
        <v>0</v>
      </c>
      <c r="AR156" s="23" t="s">
        <v>344</v>
      </c>
      <c r="AT156" s="23" t="s">
        <v>165</v>
      </c>
      <c r="AU156" s="23" t="s">
        <v>86</v>
      </c>
      <c r="AY156" s="23" t="s">
        <v>164</v>
      </c>
      <c r="BE156" s="118">
        <f t="shared" si="17"/>
        <v>0</v>
      </c>
      <c r="BF156" s="118">
        <f t="shared" si="18"/>
        <v>0</v>
      </c>
      <c r="BG156" s="118">
        <f t="shared" si="19"/>
        <v>0</v>
      </c>
      <c r="BH156" s="118">
        <f t="shared" si="20"/>
        <v>0</v>
      </c>
      <c r="BI156" s="118">
        <f t="shared" si="21"/>
        <v>0</v>
      </c>
      <c r="BJ156" s="23" t="s">
        <v>86</v>
      </c>
      <c r="BK156" s="118">
        <f t="shared" si="22"/>
        <v>0</v>
      </c>
      <c r="BL156" s="23" t="s">
        <v>344</v>
      </c>
      <c r="BM156" s="23" t="s">
        <v>876</v>
      </c>
    </row>
    <row r="157" spans="2:65" s="1" customFormat="1" ht="38.25" customHeight="1">
      <c r="B157" s="141"/>
      <c r="C157" s="170" t="s">
        <v>390</v>
      </c>
      <c r="D157" s="170" t="s">
        <v>165</v>
      </c>
      <c r="E157" s="171" t="s">
        <v>1337</v>
      </c>
      <c r="F157" s="289" t="s">
        <v>1338</v>
      </c>
      <c r="G157" s="289"/>
      <c r="H157" s="289"/>
      <c r="I157" s="289"/>
      <c r="J157" s="172" t="s">
        <v>566</v>
      </c>
      <c r="K157" s="173">
        <v>10</v>
      </c>
      <c r="L157" s="290"/>
      <c r="M157" s="290"/>
      <c r="N157" s="291"/>
      <c r="O157" s="291"/>
      <c r="P157" s="291"/>
      <c r="Q157" s="291"/>
      <c r="R157" s="144"/>
      <c r="T157" s="174" t="s">
        <v>5</v>
      </c>
      <c r="U157" s="48" t="s">
        <v>41</v>
      </c>
      <c r="V157" s="40"/>
      <c r="W157" s="175">
        <f t="shared" si="14"/>
        <v>0</v>
      </c>
      <c r="X157" s="175">
        <v>0</v>
      </c>
      <c r="Y157" s="175">
        <f t="shared" si="15"/>
        <v>0</v>
      </c>
      <c r="Z157" s="175">
        <v>0</v>
      </c>
      <c r="AA157" s="176">
        <f t="shared" si="16"/>
        <v>0</v>
      </c>
      <c r="AR157" s="23" t="s">
        <v>344</v>
      </c>
      <c r="AT157" s="23" t="s">
        <v>165</v>
      </c>
      <c r="AU157" s="23" t="s">
        <v>86</v>
      </c>
      <c r="AY157" s="23" t="s">
        <v>164</v>
      </c>
      <c r="BE157" s="118">
        <f t="shared" si="17"/>
        <v>0</v>
      </c>
      <c r="BF157" s="118">
        <f t="shared" si="18"/>
        <v>0</v>
      </c>
      <c r="BG157" s="118">
        <f t="shared" si="19"/>
        <v>0</v>
      </c>
      <c r="BH157" s="118">
        <f t="shared" si="20"/>
        <v>0</v>
      </c>
      <c r="BI157" s="118">
        <f t="shared" si="21"/>
        <v>0</v>
      </c>
      <c r="BJ157" s="23" t="s">
        <v>86</v>
      </c>
      <c r="BK157" s="118">
        <f t="shared" si="22"/>
        <v>0</v>
      </c>
      <c r="BL157" s="23" t="s">
        <v>344</v>
      </c>
      <c r="BM157" s="23" t="s">
        <v>901</v>
      </c>
    </row>
    <row r="158" spans="2:65" s="1" customFormat="1" ht="25.5" customHeight="1">
      <c r="B158" s="141"/>
      <c r="C158" s="170" t="s">
        <v>417</v>
      </c>
      <c r="D158" s="170" t="s">
        <v>165</v>
      </c>
      <c r="E158" s="171" t="s">
        <v>1339</v>
      </c>
      <c r="F158" s="289" t="s">
        <v>1340</v>
      </c>
      <c r="G158" s="289"/>
      <c r="H158" s="289"/>
      <c r="I158" s="289"/>
      <c r="J158" s="172" t="s">
        <v>234</v>
      </c>
      <c r="K158" s="173">
        <v>31</v>
      </c>
      <c r="L158" s="290"/>
      <c r="M158" s="290"/>
      <c r="N158" s="291"/>
      <c r="O158" s="291"/>
      <c r="P158" s="291"/>
      <c r="Q158" s="291"/>
      <c r="R158" s="144"/>
      <c r="T158" s="174" t="s">
        <v>5</v>
      </c>
      <c r="U158" s="48" t="s">
        <v>41</v>
      </c>
      <c r="V158" s="40"/>
      <c r="W158" s="175">
        <f t="shared" si="14"/>
        <v>0</v>
      </c>
      <c r="X158" s="175">
        <v>0.26400000000000001</v>
      </c>
      <c r="Y158" s="175">
        <f t="shared" si="15"/>
        <v>8.1840000000000011</v>
      </c>
      <c r="Z158" s="175">
        <v>0</v>
      </c>
      <c r="AA158" s="176">
        <f t="shared" si="16"/>
        <v>0</v>
      </c>
      <c r="AR158" s="23" t="s">
        <v>344</v>
      </c>
      <c r="AT158" s="23" t="s">
        <v>165</v>
      </c>
      <c r="AU158" s="23" t="s">
        <v>86</v>
      </c>
      <c r="AY158" s="23" t="s">
        <v>164</v>
      </c>
      <c r="BE158" s="118">
        <f t="shared" si="17"/>
        <v>0</v>
      </c>
      <c r="BF158" s="118">
        <f t="shared" si="18"/>
        <v>0</v>
      </c>
      <c r="BG158" s="118">
        <f t="shared" si="19"/>
        <v>0</v>
      </c>
      <c r="BH158" s="118">
        <f t="shared" si="20"/>
        <v>0</v>
      </c>
      <c r="BI158" s="118">
        <f t="shared" si="21"/>
        <v>0</v>
      </c>
      <c r="BJ158" s="23" t="s">
        <v>86</v>
      </c>
      <c r="BK158" s="118">
        <f t="shared" si="22"/>
        <v>0</v>
      </c>
      <c r="BL158" s="23" t="s">
        <v>344</v>
      </c>
      <c r="BM158" s="23" t="s">
        <v>917</v>
      </c>
    </row>
    <row r="159" spans="2:65" s="1" customFormat="1" ht="25.5" customHeight="1">
      <c r="B159" s="141"/>
      <c r="C159" s="170" t="s">
        <v>423</v>
      </c>
      <c r="D159" s="170" t="s">
        <v>165</v>
      </c>
      <c r="E159" s="171" t="s">
        <v>1341</v>
      </c>
      <c r="F159" s="289" t="s">
        <v>1342</v>
      </c>
      <c r="G159" s="289"/>
      <c r="H159" s="289"/>
      <c r="I159" s="289"/>
      <c r="J159" s="172" t="s">
        <v>234</v>
      </c>
      <c r="K159" s="173">
        <v>1066</v>
      </c>
      <c r="L159" s="290"/>
      <c r="M159" s="290"/>
      <c r="N159" s="291"/>
      <c r="O159" s="291"/>
      <c r="P159" s="291"/>
      <c r="Q159" s="291"/>
      <c r="R159" s="144"/>
      <c r="T159" s="174" t="s">
        <v>5</v>
      </c>
      <c r="U159" s="48" t="s">
        <v>41</v>
      </c>
      <c r="V159" s="40"/>
      <c r="W159" s="175">
        <f t="shared" si="14"/>
        <v>0</v>
      </c>
      <c r="X159" s="175">
        <v>3.198</v>
      </c>
      <c r="Y159" s="175">
        <f t="shared" si="15"/>
        <v>3409.0679999999998</v>
      </c>
      <c r="Z159" s="175">
        <v>0</v>
      </c>
      <c r="AA159" s="176">
        <f t="shared" si="16"/>
        <v>0</v>
      </c>
      <c r="AR159" s="23" t="s">
        <v>344</v>
      </c>
      <c r="AT159" s="23" t="s">
        <v>165</v>
      </c>
      <c r="AU159" s="23" t="s">
        <v>86</v>
      </c>
      <c r="AY159" s="23" t="s">
        <v>164</v>
      </c>
      <c r="BE159" s="118">
        <f t="shared" si="17"/>
        <v>0</v>
      </c>
      <c r="BF159" s="118">
        <f t="shared" si="18"/>
        <v>0</v>
      </c>
      <c r="BG159" s="118">
        <f t="shared" si="19"/>
        <v>0</v>
      </c>
      <c r="BH159" s="118">
        <f t="shared" si="20"/>
        <v>0</v>
      </c>
      <c r="BI159" s="118">
        <f t="shared" si="21"/>
        <v>0</v>
      </c>
      <c r="BJ159" s="23" t="s">
        <v>86</v>
      </c>
      <c r="BK159" s="118">
        <f t="shared" si="22"/>
        <v>0</v>
      </c>
      <c r="BL159" s="23" t="s">
        <v>344</v>
      </c>
      <c r="BM159" s="23" t="s">
        <v>925</v>
      </c>
    </row>
    <row r="160" spans="2:65" s="1" customFormat="1" ht="38.25" customHeight="1">
      <c r="B160" s="141"/>
      <c r="C160" s="170" t="s">
        <v>427</v>
      </c>
      <c r="D160" s="170" t="s">
        <v>165</v>
      </c>
      <c r="E160" s="171" t="s">
        <v>1343</v>
      </c>
      <c r="F160" s="289" t="s">
        <v>1344</v>
      </c>
      <c r="G160" s="289"/>
      <c r="H160" s="289"/>
      <c r="I160" s="289"/>
      <c r="J160" s="172" t="s">
        <v>456</v>
      </c>
      <c r="K160" s="173">
        <v>59</v>
      </c>
      <c r="L160" s="290"/>
      <c r="M160" s="290"/>
      <c r="N160" s="291"/>
      <c r="O160" s="291"/>
      <c r="P160" s="291"/>
      <c r="Q160" s="291"/>
      <c r="R160" s="144"/>
      <c r="T160" s="174" t="s">
        <v>5</v>
      </c>
      <c r="U160" s="48" t="s">
        <v>41</v>
      </c>
      <c r="V160" s="40"/>
      <c r="W160" s="175">
        <f t="shared" si="14"/>
        <v>0</v>
      </c>
      <c r="X160" s="175">
        <v>0.27700000000000002</v>
      </c>
      <c r="Y160" s="175">
        <f t="shared" si="15"/>
        <v>16.343</v>
      </c>
      <c r="Z160" s="175">
        <v>0</v>
      </c>
      <c r="AA160" s="176">
        <f t="shared" si="16"/>
        <v>0</v>
      </c>
      <c r="AR160" s="23" t="s">
        <v>344</v>
      </c>
      <c r="AT160" s="23" t="s">
        <v>165</v>
      </c>
      <c r="AU160" s="23" t="s">
        <v>86</v>
      </c>
      <c r="AY160" s="23" t="s">
        <v>164</v>
      </c>
      <c r="BE160" s="118">
        <f t="shared" si="17"/>
        <v>0</v>
      </c>
      <c r="BF160" s="118">
        <f t="shared" si="18"/>
        <v>0</v>
      </c>
      <c r="BG160" s="118">
        <f t="shared" si="19"/>
        <v>0</v>
      </c>
      <c r="BH160" s="118">
        <f t="shared" si="20"/>
        <v>0</v>
      </c>
      <c r="BI160" s="118">
        <f t="shared" si="21"/>
        <v>0</v>
      </c>
      <c r="BJ160" s="23" t="s">
        <v>86</v>
      </c>
      <c r="BK160" s="118">
        <f t="shared" si="22"/>
        <v>0</v>
      </c>
      <c r="BL160" s="23" t="s">
        <v>344</v>
      </c>
      <c r="BM160" s="23" t="s">
        <v>936</v>
      </c>
    </row>
    <row r="161" spans="2:65" s="1" customFormat="1" ht="38.25" customHeight="1">
      <c r="B161" s="141"/>
      <c r="C161" s="170" t="s">
        <v>439</v>
      </c>
      <c r="D161" s="170" t="s">
        <v>165</v>
      </c>
      <c r="E161" s="171" t="s">
        <v>1345</v>
      </c>
      <c r="F161" s="289" t="s">
        <v>1346</v>
      </c>
      <c r="G161" s="289"/>
      <c r="H161" s="289"/>
      <c r="I161" s="289"/>
      <c r="J161" s="172" t="s">
        <v>456</v>
      </c>
      <c r="K161" s="173">
        <v>31</v>
      </c>
      <c r="L161" s="290"/>
      <c r="M161" s="290"/>
      <c r="N161" s="291"/>
      <c r="O161" s="291"/>
      <c r="P161" s="291"/>
      <c r="Q161" s="291"/>
      <c r="R161" s="144"/>
      <c r="T161" s="174" t="s">
        <v>5</v>
      </c>
      <c r="U161" s="48" t="s">
        <v>41</v>
      </c>
      <c r="V161" s="40"/>
      <c r="W161" s="175">
        <f t="shared" si="14"/>
        <v>0</v>
      </c>
      <c r="X161" s="175">
        <v>0.36599999999999999</v>
      </c>
      <c r="Y161" s="175">
        <f t="shared" si="15"/>
        <v>11.346</v>
      </c>
      <c r="Z161" s="175">
        <v>0</v>
      </c>
      <c r="AA161" s="176">
        <f t="shared" si="16"/>
        <v>0</v>
      </c>
      <c r="AR161" s="23" t="s">
        <v>344</v>
      </c>
      <c r="AT161" s="23" t="s">
        <v>165</v>
      </c>
      <c r="AU161" s="23" t="s">
        <v>86</v>
      </c>
      <c r="AY161" s="23" t="s">
        <v>164</v>
      </c>
      <c r="BE161" s="118">
        <f t="shared" si="17"/>
        <v>0</v>
      </c>
      <c r="BF161" s="118">
        <f t="shared" si="18"/>
        <v>0</v>
      </c>
      <c r="BG161" s="118">
        <f t="shared" si="19"/>
        <v>0</v>
      </c>
      <c r="BH161" s="118">
        <f t="shared" si="20"/>
        <v>0</v>
      </c>
      <c r="BI161" s="118">
        <f t="shared" si="21"/>
        <v>0</v>
      </c>
      <c r="BJ161" s="23" t="s">
        <v>86</v>
      </c>
      <c r="BK161" s="118">
        <f t="shared" si="22"/>
        <v>0</v>
      </c>
      <c r="BL161" s="23" t="s">
        <v>344</v>
      </c>
      <c r="BM161" s="23" t="s">
        <v>946</v>
      </c>
    </row>
    <row r="162" spans="2:65" s="1" customFormat="1" ht="25.5" customHeight="1">
      <c r="B162" s="141"/>
      <c r="C162" s="170" t="s">
        <v>823</v>
      </c>
      <c r="D162" s="170" t="s">
        <v>165</v>
      </c>
      <c r="E162" s="171" t="s">
        <v>1347</v>
      </c>
      <c r="F162" s="289" t="s">
        <v>1348</v>
      </c>
      <c r="G162" s="289"/>
      <c r="H162" s="289"/>
      <c r="I162" s="289"/>
      <c r="J162" s="172" t="s">
        <v>234</v>
      </c>
      <c r="K162" s="173">
        <v>25</v>
      </c>
      <c r="L162" s="290"/>
      <c r="M162" s="290"/>
      <c r="N162" s="291"/>
      <c r="O162" s="291"/>
      <c r="P162" s="291"/>
      <c r="Q162" s="291"/>
      <c r="R162" s="144"/>
      <c r="T162" s="174" t="s">
        <v>5</v>
      </c>
      <c r="U162" s="48" t="s">
        <v>41</v>
      </c>
      <c r="V162" s="40"/>
      <c r="W162" s="175">
        <f t="shared" si="14"/>
        <v>0</v>
      </c>
      <c r="X162" s="175">
        <v>1E-3</v>
      </c>
      <c r="Y162" s="175">
        <f t="shared" si="15"/>
        <v>2.5000000000000001E-2</v>
      </c>
      <c r="Z162" s="175">
        <v>0</v>
      </c>
      <c r="AA162" s="176">
        <f t="shared" si="16"/>
        <v>0</v>
      </c>
      <c r="AR162" s="23" t="s">
        <v>344</v>
      </c>
      <c r="AT162" s="23" t="s">
        <v>165</v>
      </c>
      <c r="AU162" s="23" t="s">
        <v>86</v>
      </c>
      <c r="AY162" s="23" t="s">
        <v>164</v>
      </c>
      <c r="BE162" s="118">
        <f t="shared" si="17"/>
        <v>0</v>
      </c>
      <c r="BF162" s="118">
        <f t="shared" si="18"/>
        <v>0</v>
      </c>
      <c r="BG162" s="118">
        <f t="shared" si="19"/>
        <v>0</v>
      </c>
      <c r="BH162" s="118">
        <f t="shared" si="20"/>
        <v>0</v>
      </c>
      <c r="BI162" s="118">
        <f t="shared" si="21"/>
        <v>0</v>
      </c>
      <c r="BJ162" s="23" t="s">
        <v>86</v>
      </c>
      <c r="BK162" s="118">
        <f t="shared" si="22"/>
        <v>0</v>
      </c>
      <c r="BL162" s="23" t="s">
        <v>344</v>
      </c>
      <c r="BM162" s="23" t="s">
        <v>954</v>
      </c>
    </row>
    <row r="163" spans="2:65" s="1" customFormat="1" ht="25.5" customHeight="1">
      <c r="B163" s="141"/>
      <c r="C163" s="170" t="s">
        <v>636</v>
      </c>
      <c r="D163" s="170" t="s">
        <v>165</v>
      </c>
      <c r="E163" s="171" t="s">
        <v>1349</v>
      </c>
      <c r="F163" s="289" t="s">
        <v>1350</v>
      </c>
      <c r="G163" s="289"/>
      <c r="H163" s="289"/>
      <c r="I163" s="289"/>
      <c r="J163" s="172" t="s">
        <v>234</v>
      </c>
      <c r="K163" s="173">
        <v>720</v>
      </c>
      <c r="L163" s="290"/>
      <c r="M163" s="290"/>
      <c r="N163" s="291"/>
      <c r="O163" s="291"/>
      <c r="P163" s="291"/>
      <c r="Q163" s="291"/>
      <c r="R163" s="144"/>
      <c r="T163" s="174" t="s">
        <v>5</v>
      </c>
      <c r="U163" s="48" t="s">
        <v>41</v>
      </c>
      <c r="V163" s="40"/>
      <c r="W163" s="175">
        <f t="shared" si="14"/>
        <v>0</v>
      </c>
      <c r="X163" s="175">
        <v>1.4E-2</v>
      </c>
      <c r="Y163" s="175">
        <f t="shared" si="15"/>
        <v>10.08</v>
      </c>
      <c r="Z163" s="175">
        <v>0</v>
      </c>
      <c r="AA163" s="176">
        <f t="shared" si="16"/>
        <v>0</v>
      </c>
      <c r="AR163" s="23" t="s">
        <v>344</v>
      </c>
      <c r="AT163" s="23" t="s">
        <v>165</v>
      </c>
      <c r="AU163" s="23" t="s">
        <v>86</v>
      </c>
      <c r="AY163" s="23" t="s">
        <v>164</v>
      </c>
      <c r="BE163" s="118">
        <f t="shared" si="17"/>
        <v>0</v>
      </c>
      <c r="BF163" s="118">
        <f t="shared" si="18"/>
        <v>0</v>
      </c>
      <c r="BG163" s="118">
        <f t="shared" si="19"/>
        <v>0</v>
      </c>
      <c r="BH163" s="118">
        <f t="shared" si="20"/>
        <v>0</v>
      </c>
      <c r="BI163" s="118">
        <f t="shared" si="21"/>
        <v>0</v>
      </c>
      <c r="BJ163" s="23" t="s">
        <v>86</v>
      </c>
      <c r="BK163" s="118">
        <f t="shared" si="22"/>
        <v>0</v>
      </c>
      <c r="BL163" s="23" t="s">
        <v>344</v>
      </c>
      <c r="BM163" s="23" t="s">
        <v>965</v>
      </c>
    </row>
    <row r="164" spans="2:65" s="1" customFormat="1" ht="25.5" customHeight="1">
      <c r="B164" s="141"/>
      <c r="C164" s="170" t="s">
        <v>640</v>
      </c>
      <c r="D164" s="170" t="s">
        <v>165</v>
      </c>
      <c r="E164" s="171" t="s">
        <v>1351</v>
      </c>
      <c r="F164" s="289" t="s">
        <v>1352</v>
      </c>
      <c r="G164" s="289"/>
      <c r="H164" s="289"/>
      <c r="I164" s="289"/>
      <c r="J164" s="172" t="s">
        <v>234</v>
      </c>
      <c r="K164" s="173">
        <v>66</v>
      </c>
      <c r="L164" s="290"/>
      <c r="M164" s="290"/>
      <c r="N164" s="291"/>
      <c r="O164" s="291"/>
      <c r="P164" s="291"/>
      <c r="Q164" s="291"/>
      <c r="R164" s="144"/>
      <c r="T164" s="174" t="s">
        <v>5</v>
      </c>
      <c r="U164" s="48" t="s">
        <v>41</v>
      </c>
      <c r="V164" s="40"/>
      <c r="W164" s="175">
        <f t="shared" si="14"/>
        <v>0</v>
      </c>
      <c r="X164" s="175">
        <v>4.0000000000000001E-3</v>
      </c>
      <c r="Y164" s="175">
        <f t="shared" si="15"/>
        <v>0.26400000000000001</v>
      </c>
      <c r="Z164" s="175">
        <v>0</v>
      </c>
      <c r="AA164" s="176">
        <f t="shared" si="16"/>
        <v>0</v>
      </c>
      <c r="AR164" s="23" t="s">
        <v>344</v>
      </c>
      <c r="AT164" s="23" t="s">
        <v>165</v>
      </c>
      <c r="AU164" s="23" t="s">
        <v>86</v>
      </c>
      <c r="AY164" s="23" t="s">
        <v>164</v>
      </c>
      <c r="BE164" s="118">
        <f t="shared" si="17"/>
        <v>0</v>
      </c>
      <c r="BF164" s="118">
        <f t="shared" si="18"/>
        <v>0</v>
      </c>
      <c r="BG164" s="118">
        <f t="shared" si="19"/>
        <v>0</v>
      </c>
      <c r="BH164" s="118">
        <f t="shared" si="20"/>
        <v>0</v>
      </c>
      <c r="BI164" s="118">
        <f t="shared" si="21"/>
        <v>0</v>
      </c>
      <c r="BJ164" s="23" t="s">
        <v>86</v>
      </c>
      <c r="BK164" s="118">
        <f t="shared" si="22"/>
        <v>0</v>
      </c>
      <c r="BL164" s="23" t="s">
        <v>344</v>
      </c>
      <c r="BM164" s="23" t="s">
        <v>973</v>
      </c>
    </row>
    <row r="165" spans="2:65" s="1" customFormat="1" ht="25.5" customHeight="1">
      <c r="B165" s="141"/>
      <c r="C165" s="170" t="s">
        <v>459</v>
      </c>
      <c r="D165" s="170" t="s">
        <v>165</v>
      </c>
      <c r="E165" s="171" t="s">
        <v>1353</v>
      </c>
      <c r="F165" s="289" t="s">
        <v>1354</v>
      </c>
      <c r="G165" s="289"/>
      <c r="H165" s="289"/>
      <c r="I165" s="289"/>
      <c r="J165" s="172" t="s">
        <v>234</v>
      </c>
      <c r="K165" s="173">
        <v>48</v>
      </c>
      <c r="L165" s="290"/>
      <c r="M165" s="290"/>
      <c r="N165" s="291"/>
      <c r="O165" s="291"/>
      <c r="P165" s="291"/>
      <c r="Q165" s="291"/>
      <c r="R165" s="144"/>
      <c r="T165" s="174" t="s">
        <v>5</v>
      </c>
      <c r="U165" s="48" t="s">
        <v>41</v>
      </c>
      <c r="V165" s="40"/>
      <c r="W165" s="175">
        <f t="shared" si="14"/>
        <v>0</v>
      </c>
      <c r="X165" s="175">
        <v>3.0000000000000001E-3</v>
      </c>
      <c r="Y165" s="175">
        <f t="shared" si="15"/>
        <v>0.14400000000000002</v>
      </c>
      <c r="Z165" s="175">
        <v>0</v>
      </c>
      <c r="AA165" s="176">
        <f t="shared" si="16"/>
        <v>0</v>
      </c>
      <c r="AR165" s="23" t="s">
        <v>344</v>
      </c>
      <c r="AT165" s="23" t="s">
        <v>165</v>
      </c>
      <c r="AU165" s="23" t="s">
        <v>86</v>
      </c>
      <c r="AY165" s="23" t="s">
        <v>164</v>
      </c>
      <c r="BE165" s="118">
        <f t="shared" si="17"/>
        <v>0</v>
      </c>
      <c r="BF165" s="118">
        <f t="shared" si="18"/>
        <v>0</v>
      </c>
      <c r="BG165" s="118">
        <f t="shared" si="19"/>
        <v>0</v>
      </c>
      <c r="BH165" s="118">
        <f t="shared" si="20"/>
        <v>0</v>
      </c>
      <c r="BI165" s="118">
        <f t="shared" si="21"/>
        <v>0</v>
      </c>
      <c r="BJ165" s="23" t="s">
        <v>86</v>
      </c>
      <c r="BK165" s="118">
        <f t="shared" si="22"/>
        <v>0</v>
      </c>
      <c r="BL165" s="23" t="s">
        <v>344</v>
      </c>
      <c r="BM165" s="23" t="s">
        <v>982</v>
      </c>
    </row>
    <row r="166" spans="2:65" s="10" customFormat="1" ht="29.85" customHeight="1">
      <c r="B166" s="159"/>
      <c r="C166" s="160"/>
      <c r="D166" s="169" t="s">
        <v>1284</v>
      </c>
      <c r="E166" s="169"/>
      <c r="F166" s="169"/>
      <c r="G166" s="169"/>
      <c r="H166" s="169"/>
      <c r="I166" s="169"/>
      <c r="J166" s="169"/>
      <c r="K166" s="169"/>
      <c r="L166" s="169"/>
      <c r="M166" s="169"/>
      <c r="N166" s="316"/>
      <c r="O166" s="317"/>
      <c r="P166" s="317"/>
      <c r="Q166" s="317"/>
      <c r="R166" s="162"/>
      <c r="T166" s="163"/>
      <c r="U166" s="160"/>
      <c r="V166" s="160"/>
      <c r="W166" s="164">
        <f>SUM(W167:W210)</f>
        <v>0</v>
      </c>
      <c r="X166" s="160"/>
      <c r="Y166" s="164">
        <f>SUM(Y167:Y210)</f>
        <v>3.5410000000000004</v>
      </c>
      <c r="Z166" s="160"/>
      <c r="AA166" s="165">
        <f>SUM(AA167:AA210)</f>
        <v>0</v>
      </c>
      <c r="AR166" s="166" t="s">
        <v>86</v>
      </c>
      <c r="AT166" s="167" t="s">
        <v>73</v>
      </c>
      <c r="AU166" s="167" t="s">
        <v>81</v>
      </c>
      <c r="AY166" s="166" t="s">
        <v>164</v>
      </c>
      <c r="BK166" s="168">
        <f>SUM(BK167:BK210)</f>
        <v>0</v>
      </c>
    </row>
    <row r="167" spans="2:65" s="1" customFormat="1" ht="25.5" customHeight="1">
      <c r="B167" s="141"/>
      <c r="C167" s="170" t="s">
        <v>828</v>
      </c>
      <c r="D167" s="170" t="s">
        <v>165</v>
      </c>
      <c r="E167" s="171" t="s">
        <v>1355</v>
      </c>
      <c r="F167" s="289" t="s">
        <v>1356</v>
      </c>
      <c r="G167" s="289"/>
      <c r="H167" s="289"/>
      <c r="I167" s="289"/>
      <c r="J167" s="172" t="s">
        <v>1273</v>
      </c>
      <c r="K167" s="173">
        <v>4</v>
      </c>
      <c r="L167" s="290"/>
      <c r="M167" s="290"/>
      <c r="N167" s="291"/>
      <c r="O167" s="291"/>
      <c r="P167" s="291"/>
      <c r="Q167" s="291"/>
      <c r="R167" s="144"/>
      <c r="T167" s="174" t="s">
        <v>5</v>
      </c>
      <c r="U167" s="48" t="s">
        <v>41</v>
      </c>
      <c r="V167" s="40"/>
      <c r="W167" s="175">
        <f t="shared" ref="W167:W210" si="23">V167*K167</f>
        <v>0</v>
      </c>
      <c r="X167" s="175">
        <v>3.2000000000000001E-2</v>
      </c>
      <c r="Y167" s="175">
        <f t="shared" ref="Y167:Y210" si="24">X167*K167</f>
        <v>0.128</v>
      </c>
      <c r="Z167" s="175">
        <v>0</v>
      </c>
      <c r="AA167" s="176">
        <f t="shared" ref="AA167:AA210" si="25">Z167*K167</f>
        <v>0</v>
      </c>
      <c r="AR167" s="23" t="s">
        <v>344</v>
      </c>
      <c r="AT167" s="23" t="s">
        <v>165</v>
      </c>
      <c r="AU167" s="23" t="s">
        <v>86</v>
      </c>
      <c r="AY167" s="23" t="s">
        <v>164</v>
      </c>
      <c r="BE167" s="118">
        <f t="shared" ref="BE167:BE210" si="26">IF(U167="základná",N167,0)</f>
        <v>0</v>
      </c>
      <c r="BF167" s="118">
        <f t="shared" ref="BF167:BF210" si="27">IF(U167="znížená",N167,0)</f>
        <v>0</v>
      </c>
      <c r="BG167" s="118">
        <f t="shared" ref="BG167:BG210" si="28">IF(U167="zákl. prenesená",N167,0)</f>
        <v>0</v>
      </c>
      <c r="BH167" s="118">
        <f t="shared" ref="BH167:BH210" si="29">IF(U167="zníž. prenesená",N167,0)</f>
        <v>0</v>
      </c>
      <c r="BI167" s="118">
        <f t="shared" ref="BI167:BI210" si="30">IF(U167="nulová",N167,0)</f>
        <v>0</v>
      </c>
      <c r="BJ167" s="23" t="s">
        <v>86</v>
      </c>
      <c r="BK167" s="118">
        <f t="shared" ref="BK167:BK210" si="31">ROUND(L167*K167,2)</f>
        <v>0</v>
      </c>
      <c r="BL167" s="23" t="s">
        <v>344</v>
      </c>
      <c r="BM167" s="23" t="s">
        <v>991</v>
      </c>
    </row>
    <row r="168" spans="2:65" s="1" customFormat="1" ht="25.5" customHeight="1">
      <c r="B168" s="141"/>
      <c r="C168" s="170" t="s">
        <v>830</v>
      </c>
      <c r="D168" s="170" t="s">
        <v>165</v>
      </c>
      <c r="E168" s="171" t="s">
        <v>1357</v>
      </c>
      <c r="F168" s="289" t="s">
        <v>1358</v>
      </c>
      <c r="G168" s="289"/>
      <c r="H168" s="289"/>
      <c r="I168" s="289"/>
      <c r="J168" s="172" t="s">
        <v>1273</v>
      </c>
      <c r="K168" s="173">
        <v>4</v>
      </c>
      <c r="L168" s="290"/>
      <c r="M168" s="290"/>
      <c r="N168" s="291"/>
      <c r="O168" s="291"/>
      <c r="P168" s="291"/>
      <c r="Q168" s="291"/>
      <c r="R168" s="144"/>
      <c r="T168" s="174" t="s">
        <v>5</v>
      </c>
      <c r="U168" s="48" t="s">
        <v>41</v>
      </c>
      <c r="V168" s="40"/>
      <c r="W168" s="175">
        <f t="shared" si="23"/>
        <v>0</v>
      </c>
      <c r="X168" s="175">
        <v>2.9000000000000001E-2</v>
      </c>
      <c r="Y168" s="175">
        <f t="shared" si="24"/>
        <v>0.11600000000000001</v>
      </c>
      <c r="Z168" s="175">
        <v>0</v>
      </c>
      <c r="AA168" s="176">
        <f t="shared" si="25"/>
        <v>0</v>
      </c>
      <c r="AR168" s="23" t="s">
        <v>344</v>
      </c>
      <c r="AT168" s="23" t="s">
        <v>165</v>
      </c>
      <c r="AU168" s="23" t="s">
        <v>86</v>
      </c>
      <c r="AY168" s="23" t="s">
        <v>164</v>
      </c>
      <c r="BE168" s="118">
        <f t="shared" si="26"/>
        <v>0</v>
      </c>
      <c r="BF168" s="118">
        <f t="shared" si="27"/>
        <v>0</v>
      </c>
      <c r="BG168" s="118">
        <f t="shared" si="28"/>
        <v>0</v>
      </c>
      <c r="BH168" s="118">
        <f t="shared" si="29"/>
        <v>0</v>
      </c>
      <c r="BI168" s="118">
        <f t="shared" si="30"/>
        <v>0</v>
      </c>
      <c r="BJ168" s="23" t="s">
        <v>86</v>
      </c>
      <c r="BK168" s="118">
        <f t="shared" si="31"/>
        <v>0</v>
      </c>
      <c r="BL168" s="23" t="s">
        <v>344</v>
      </c>
      <c r="BM168" s="23" t="s">
        <v>999</v>
      </c>
    </row>
    <row r="169" spans="2:65" s="1" customFormat="1" ht="25.5" customHeight="1">
      <c r="B169" s="141"/>
      <c r="C169" s="170" t="s">
        <v>832</v>
      </c>
      <c r="D169" s="170" t="s">
        <v>165</v>
      </c>
      <c r="E169" s="171" t="s">
        <v>1359</v>
      </c>
      <c r="F169" s="289" t="s">
        <v>1360</v>
      </c>
      <c r="G169" s="289"/>
      <c r="H169" s="289"/>
      <c r="I169" s="289"/>
      <c r="J169" s="172" t="s">
        <v>566</v>
      </c>
      <c r="K169" s="173">
        <v>99</v>
      </c>
      <c r="L169" s="290"/>
      <c r="M169" s="290"/>
      <c r="N169" s="291"/>
      <c r="O169" s="291"/>
      <c r="P169" s="291"/>
      <c r="Q169" s="291"/>
      <c r="R169" s="144"/>
      <c r="T169" s="174" t="s">
        <v>5</v>
      </c>
      <c r="U169" s="48" t="s">
        <v>41</v>
      </c>
      <c r="V169" s="40"/>
      <c r="W169" s="175">
        <f t="shared" si="23"/>
        <v>0</v>
      </c>
      <c r="X169" s="175">
        <v>3.0000000000000001E-3</v>
      </c>
      <c r="Y169" s="175">
        <f t="shared" si="24"/>
        <v>0.29699999999999999</v>
      </c>
      <c r="Z169" s="175">
        <v>0</v>
      </c>
      <c r="AA169" s="176">
        <f t="shared" si="25"/>
        <v>0</v>
      </c>
      <c r="AR169" s="23" t="s">
        <v>344</v>
      </c>
      <c r="AT169" s="23" t="s">
        <v>165</v>
      </c>
      <c r="AU169" s="23" t="s">
        <v>86</v>
      </c>
      <c r="AY169" s="23" t="s">
        <v>164</v>
      </c>
      <c r="BE169" s="118">
        <f t="shared" si="26"/>
        <v>0</v>
      </c>
      <c r="BF169" s="118">
        <f t="shared" si="27"/>
        <v>0</v>
      </c>
      <c r="BG169" s="118">
        <f t="shared" si="28"/>
        <v>0</v>
      </c>
      <c r="BH169" s="118">
        <f t="shared" si="29"/>
        <v>0</v>
      </c>
      <c r="BI169" s="118">
        <f t="shared" si="30"/>
        <v>0</v>
      </c>
      <c r="BJ169" s="23" t="s">
        <v>86</v>
      </c>
      <c r="BK169" s="118">
        <f t="shared" si="31"/>
        <v>0</v>
      </c>
      <c r="BL169" s="23" t="s">
        <v>344</v>
      </c>
      <c r="BM169" s="23" t="s">
        <v>1012</v>
      </c>
    </row>
    <row r="170" spans="2:65" s="1" customFormat="1" ht="25.5" customHeight="1">
      <c r="B170" s="141"/>
      <c r="C170" s="170" t="s">
        <v>836</v>
      </c>
      <c r="D170" s="170" t="s">
        <v>165</v>
      </c>
      <c r="E170" s="171" t="s">
        <v>1361</v>
      </c>
      <c r="F170" s="289" t="s">
        <v>1362</v>
      </c>
      <c r="G170" s="289"/>
      <c r="H170" s="289"/>
      <c r="I170" s="289"/>
      <c r="J170" s="172" t="s">
        <v>1363</v>
      </c>
      <c r="K170" s="173">
        <v>6</v>
      </c>
      <c r="L170" s="290"/>
      <c r="M170" s="290"/>
      <c r="N170" s="291"/>
      <c r="O170" s="291"/>
      <c r="P170" s="291"/>
      <c r="Q170" s="291"/>
      <c r="R170" s="144"/>
      <c r="T170" s="174" t="s">
        <v>5</v>
      </c>
      <c r="U170" s="48" t="s">
        <v>41</v>
      </c>
      <c r="V170" s="40"/>
      <c r="W170" s="175">
        <f t="shared" si="23"/>
        <v>0</v>
      </c>
      <c r="X170" s="175">
        <v>0</v>
      </c>
      <c r="Y170" s="175">
        <f t="shared" si="24"/>
        <v>0</v>
      </c>
      <c r="Z170" s="175">
        <v>0</v>
      </c>
      <c r="AA170" s="176">
        <f t="shared" si="25"/>
        <v>0</v>
      </c>
      <c r="AR170" s="23" t="s">
        <v>344</v>
      </c>
      <c r="AT170" s="23" t="s">
        <v>165</v>
      </c>
      <c r="AU170" s="23" t="s">
        <v>86</v>
      </c>
      <c r="AY170" s="23" t="s">
        <v>164</v>
      </c>
      <c r="BE170" s="118">
        <f t="shared" si="26"/>
        <v>0</v>
      </c>
      <c r="BF170" s="118">
        <f t="shared" si="27"/>
        <v>0</v>
      </c>
      <c r="BG170" s="118">
        <f t="shared" si="28"/>
        <v>0</v>
      </c>
      <c r="BH170" s="118">
        <f t="shared" si="29"/>
        <v>0</v>
      </c>
      <c r="BI170" s="118">
        <f t="shared" si="30"/>
        <v>0</v>
      </c>
      <c r="BJ170" s="23" t="s">
        <v>86</v>
      </c>
      <c r="BK170" s="118">
        <f t="shared" si="31"/>
        <v>0</v>
      </c>
      <c r="BL170" s="23" t="s">
        <v>344</v>
      </c>
      <c r="BM170" s="23" t="s">
        <v>1022</v>
      </c>
    </row>
    <row r="171" spans="2:65" s="1" customFormat="1" ht="25.5" customHeight="1">
      <c r="B171" s="141"/>
      <c r="C171" s="170" t="s">
        <v>840</v>
      </c>
      <c r="D171" s="170" t="s">
        <v>165</v>
      </c>
      <c r="E171" s="171" t="s">
        <v>1364</v>
      </c>
      <c r="F171" s="289" t="s">
        <v>1365</v>
      </c>
      <c r="G171" s="289"/>
      <c r="H171" s="289"/>
      <c r="I171" s="289"/>
      <c r="J171" s="172" t="s">
        <v>566</v>
      </c>
      <c r="K171" s="173">
        <v>30</v>
      </c>
      <c r="L171" s="290"/>
      <c r="M171" s="290"/>
      <c r="N171" s="291"/>
      <c r="O171" s="291"/>
      <c r="P171" s="291"/>
      <c r="Q171" s="291"/>
      <c r="R171" s="144"/>
      <c r="T171" s="174" t="s">
        <v>5</v>
      </c>
      <c r="U171" s="48" t="s">
        <v>41</v>
      </c>
      <c r="V171" s="40"/>
      <c r="W171" s="175">
        <f t="shared" si="23"/>
        <v>0</v>
      </c>
      <c r="X171" s="175">
        <v>1E-3</v>
      </c>
      <c r="Y171" s="175">
        <f t="shared" si="24"/>
        <v>0.03</v>
      </c>
      <c r="Z171" s="175">
        <v>0</v>
      </c>
      <c r="AA171" s="176">
        <f t="shared" si="25"/>
        <v>0</v>
      </c>
      <c r="AR171" s="23" t="s">
        <v>344</v>
      </c>
      <c r="AT171" s="23" t="s">
        <v>165</v>
      </c>
      <c r="AU171" s="23" t="s">
        <v>86</v>
      </c>
      <c r="AY171" s="23" t="s">
        <v>164</v>
      </c>
      <c r="BE171" s="118">
        <f t="shared" si="26"/>
        <v>0</v>
      </c>
      <c r="BF171" s="118">
        <f t="shared" si="27"/>
        <v>0</v>
      </c>
      <c r="BG171" s="118">
        <f t="shared" si="28"/>
        <v>0</v>
      </c>
      <c r="BH171" s="118">
        <f t="shared" si="29"/>
        <v>0</v>
      </c>
      <c r="BI171" s="118">
        <f t="shared" si="30"/>
        <v>0</v>
      </c>
      <c r="BJ171" s="23" t="s">
        <v>86</v>
      </c>
      <c r="BK171" s="118">
        <f t="shared" si="31"/>
        <v>0</v>
      </c>
      <c r="BL171" s="23" t="s">
        <v>344</v>
      </c>
      <c r="BM171" s="23" t="s">
        <v>1033</v>
      </c>
    </row>
    <row r="172" spans="2:65" s="1" customFormat="1" ht="25.5" customHeight="1">
      <c r="B172" s="141"/>
      <c r="C172" s="170" t="s">
        <v>844</v>
      </c>
      <c r="D172" s="170" t="s">
        <v>165</v>
      </c>
      <c r="E172" s="171" t="s">
        <v>1366</v>
      </c>
      <c r="F172" s="289" t="s">
        <v>1367</v>
      </c>
      <c r="G172" s="289"/>
      <c r="H172" s="289"/>
      <c r="I172" s="289"/>
      <c r="J172" s="172" t="s">
        <v>1363</v>
      </c>
      <c r="K172" s="173">
        <v>70</v>
      </c>
      <c r="L172" s="290"/>
      <c r="M172" s="290"/>
      <c r="N172" s="291"/>
      <c r="O172" s="291"/>
      <c r="P172" s="291"/>
      <c r="Q172" s="291"/>
      <c r="R172" s="144"/>
      <c r="T172" s="174" t="s">
        <v>5</v>
      </c>
      <c r="U172" s="48" t="s">
        <v>41</v>
      </c>
      <c r="V172" s="40"/>
      <c r="W172" s="175">
        <f t="shared" si="23"/>
        <v>0</v>
      </c>
      <c r="X172" s="175">
        <v>2E-3</v>
      </c>
      <c r="Y172" s="175">
        <f t="shared" si="24"/>
        <v>0.14000000000000001</v>
      </c>
      <c r="Z172" s="175">
        <v>0</v>
      </c>
      <c r="AA172" s="176">
        <f t="shared" si="25"/>
        <v>0</v>
      </c>
      <c r="AR172" s="23" t="s">
        <v>344</v>
      </c>
      <c r="AT172" s="23" t="s">
        <v>165</v>
      </c>
      <c r="AU172" s="23" t="s">
        <v>86</v>
      </c>
      <c r="AY172" s="23" t="s">
        <v>164</v>
      </c>
      <c r="BE172" s="118">
        <f t="shared" si="26"/>
        <v>0</v>
      </c>
      <c r="BF172" s="118">
        <f t="shared" si="27"/>
        <v>0</v>
      </c>
      <c r="BG172" s="118">
        <f t="shared" si="28"/>
        <v>0</v>
      </c>
      <c r="BH172" s="118">
        <f t="shared" si="29"/>
        <v>0</v>
      </c>
      <c r="BI172" s="118">
        <f t="shared" si="30"/>
        <v>0</v>
      </c>
      <c r="BJ172" s="23" t="s">
        <v>86</v>
      </c>
      <c r="BK172" s="118">
        <f t="shared" si="31"/>
        <v>0</v>
      </c>
      <c r="BL172" s="23" t="s">
        <v>344</v>
      </c>
      <c r="BM172" s="23" t="s">
        <v>1043</v>
      </c>
    </row>
    <row r="173" spans="2:65" s="1" customFormat="1" ht="25.5" customHeight="1">
      <c r="B173" s="141"/>
      <c r="C173" s="170" t="s">
        <v>848</v>
      </c>
      <c r="D173" s="170" t="s">
        <v>165</v>
      </c>
      <c r="E173" s="171" t="s">
        <v>1368</v>
      </c>
      <c r="F173" s="289" t="s">
        <v>1369</v>
      </c>
      <c r="G173" s="289"/>
      <c r="H173" s="289"/>
      <c r="I173" s="289"/>
      <c r="J173" s="172" t="s">
        <v>566</v>
      </c>
      <c r="K173" s="173">
        <v>73</v>
      </c>
      <c r="L173" s="290"/>
      <c r="M173" s="290"/>
      <c r="N173" s="291"/>
      <c r="O173" s="291"/>
      <c r="P173" s="291"/>
      <c r="Q173" s="291"/>
      <c r="R173" s="144"/>
      <c r="T173" s="174" t="s">
        <v>5</v>
      </c>
      <c r="U173" s="48" t="s">
        <v>41</v>
      </c>
      <c r="V173" s="40"/>
      <c r="W173" s="175">
        <f t="shared" si="23"/>
        <v>0</v>
      </c>
      <c r="X173" s="175">
        <v>2E-3</v>
      </c>
      <c r="Y173" s="175">
        <f t="shared" si="24"/>
        <v>0.14599999999999999</v>
      </c>
      <c r="Z173" s="175">
        <v>0</v>
      </c>
      <c r="AA173" s="176">
        <f t="shared" si="25"/>
        <v>0</v>
      </c>
      <c r="AR173" s="23" t="s">
        <v>344</v>
      </c>
      <c r="AT173" s="23" t="s">
        <v>165</v>
      </c>
      <c r="AU173" s="23" t="s">
        <v>86</v>
      </c>
      <c r="AY173" s="23" t="s">
        <v>164</v>
      </c>
      <c r="BE173" s="118">
        <f t="shared" si="26"/>
        <v>0</v>
      </c>
      <c r="BF173" s="118">
        <f t="shared" si="27"/>
        <v>0</v>
      </c>
      <c r="BG173" s="118">
        <f t="shared" si="28"/>
        <v>0</v>
      </c>
      <c r="BH173" s="118">
        <f t="shared" si="29"/>
        <v>0</v>
      </c>
      <c r="BI173" s="118">
        <f t="shared" si="30"/>
        <v>0</v>
      </c>
      <c r="BJ173" s="23" t="s">
        <v>86</v>
      </c>
      <c r="BK173" s="118">
        <f t="shared" si="31"/>
        <v>0</v>
      </c>
      <c r="BL173" s="23" t="s">
        <v>344</v>
      </c>
      <c r="BM173" s="23" t="s">
        <v>1051</v>
      </c>
    </row>
    <row r="174" spans="2:65" s="1" customFormat="1" ht="25.5" customHeight="1">
      <c r="B174" s="141"/>
      <c r="C174" s="170" t="s">
        <v>852</v>
      </c>
      <c r="D174" s="170" t="s">
        <v>165</v>
      </c>
      <c r="E174" s="171" t="s">
        <v>1370</v>
      </c>
      <c r="F174" s="289" t="s">
        <v>1371</v>
      </c>
      <c r="G174" s="289"/>
      <c r="H174" s="289"/>
      <c r="I174" s="289"/>
      <c r="J174" s="172" t="s">
        <v>1363</v>
      </c>
      <c r="K174" s="173">
        <v>1</v>
      </c>
      <c r="L174" s="290"/>
      <c r="M174" s="290"/>
      <c r="N174" s="291"/>
      <c r="O174" s="291"/>
      <c r="P174" s="291"/>
      <c r="Q174" s="291"/>
      <c r="R174" s="144"/>
      <c r="T174" s="174" t="s">
        <v>5</v>
      </c>
      <c r="U174" s="48" t="s">
        <v>41</v>
      </c>
      <c r="V174" s="40"/>
      <c r="W174" s="175">
        <f t="shared" si="23"/>
        <v>0</v>
      </c>
      <c r="X174" s="175">
        <v>0</v>
      </c>
      <c r="Y174" s="175">
        <f t="shared" si="24"/>
        <v>0</v>
      </c>
      <c r="Z174" s="175">
        <v>0</v>
      </c>
      <c r="AA174" s="176">
        <f t="shared" si="25"/>
        <v>0</v>
      </c>
      <c r="AR174" s="23" t="s">
        <v>344</v>
      </c>
      <c r="AT174" s="23" t="s">
        <v>165</v>
      </c>
      <c r="AU174" s="23" t="s">
        <v>86</v>
      </c>
      <c r="AY174" s="23" t="s">
        <v>164</v>
      </c>
      <c r="BE174" s="118">
        <f t="shared" si="26"/>
        <v>0</v>
      </c>
      <c r="BF174" s="118">
        <f t="shared" si="27"/>
        <v>0</v>
      </c>
      <c r="BG174" s="118">
        <f t="shared" si="28"/>
        <v>0</v>
      </c>
      <c r="BH174" s="118">
        <f t="shared" si="29"/>
        <v>0</v>
      </c>
      <c r="BI174" s="118">
        <f t="shared" si="30"/>
        <v>0</v>
      </c>
      <c r="BJ174" s="23" t="s">
        <v>86</v>
      </c>
      <c r="BK174" s="118">
        <f t="shared" si="31"/>
        <v>0</v>
      </c>
      <c r="BL174" s="23" t="s">
        <v>344</v>
      </c>
      <c r="BM174" s="23" t="s">
        <v>1059</v>
      </c>
    </row>
    <row r="175" spans="2:65" s="1" customFormat="1" ht="25.5" customHeight="1">
      <c r="B175" s="141"/>
      <c r="C175" s="170" t="s">
        <v>856</v>
      </c>
      <c r="D175" s="170" t="s">
        <v>165</v>
      </c>
      <c r="E175" s="171" t="s">
        <v>1372</v>
      </c>
      <c r="F175" s="289" t="s">
        <v>1373</v>
      </c>
      <c r="G175" s="289"/>
      <c r="H175" s="289"/>
      <c r="I175" s="289"/>
      <c r="J175" s="172" t="s">
        <v>566</v>
      </c>
      <c r="K175" s="173">
        <v>1</v>
      </c>
      <c r="L175" s="290"/>
      <c r="M175" s="290"/>
      <c r="N175" s="291"/>
      <c r="O175" s="291"/>
      <c r="P175" s="291"/>
      <c r="Q175" s="291"/>
      <c r="R175" s="144"/>
      <c r="T175" s="174" t="s">
        <v>5</v>
      </c>
      <c r="U175" s="48" t="s">
        <v>41</v>
      </c>
      <c r="V175" s="40"/>
      <c r="W175" s="175">
        <f t="shared" si="23"/>
        <v>0</v>
      </c>
      <c r="X175" s="175">
        <v>0</v>
      </c>
      <c r="Y175" s="175">
        <f t="shared" si="24"/>
        <v>0</v>
      </c>
      <c r="Z175" s="175">
        <v>0</v>
      </c>
      <c r="AA175" s="176">
        <f t="shared" si="25"/>
        <v>0</v>
      </c>
      <c r="AR175" s="23" t="s">
        <v>344</v>
      </c>
      <c r="AT175" s="23" t="s">
        <v>165</v>
      </c>
      <c r="AU175" s="23" t="s">
        <v>86</v>
      </c>
      <c r="AY175" s="23" t="s">
        <v>164</v>
      </c>
      <c r="BE175" s="118">
        <f t="shared" si="26"/>
        <v>0</v>
      </c>
      <c r="BF175" s="118">
        <f t="shared" si="27"/>
        <v>0</v>
      </c>
      <c r="BG175" s="118">
        <f t="shared" si="28"/>
        <v>0</v>
      </c>
      <c r="BH175" s="118">
        <f t="shared" si="29"/>
        <v>0</v>
      </c>
      <c r="BI175" s="118">
        <f t="shared" si="30"/>
        <v>0</v>
      </c>
      <c r="BJ175" s="23" t="s">
        <v>86</v>
      </c>
      <c r="BK175" s="118">
        <f t="shared" si="31"/>
        <v>0</v>
      </c>
      <c r="BL175" s="23" t="s">
        <v>344</v>
      </c>
      <c r="BM175" s="23" t="s">
        <v>1069</v>
      </c>
    </row>
    <row r="176" spans="2:65" s="1" customFormat="1" ht="38.25" customHeight="1">
      <c r="B176" s="141"/>
      <c r="C176" s="170" t="s">
        <v>858</v>
      </c>
      <c r="D176" s="170" t="s">
        <v>165</v>
      </c>
      <c r="E176" s="171" t="s">
        <v>1374</v>
      </c>
      <c r="F176" s="289" t="s">
        <v>1375</v>
      </c>
      <c r="G176" s="289"/>
      <c r="H176" s="289"/>
      <c r="I176" s="289"/>
      <c r="J176" s="172" t="s">
        <v>566</v>
      </c>
      <c r="K176" s="173">
        <v>2</v>
      </c>
      <c r="L176" s="290"/>
      <c r="M176" s="290"/>
      <c r="N176" s="291"/>
      <c r="O176" s="291"/>
      <c r="P176" s="291"/>
      <c r="Q176" s="291"/>
      <c r="R176" s="144"/>
      <c r="T176" s="174" t="s">
        <v>5</v>
      </c>
      <c r="U176" s="48" t="s">
        <v>41</v>
      </c>
      <c r="V176" s="40"/>
      <c r="W176" s="175">
        <f t="shared" si="23"/>
        <v>0</v>
      </c>
      <c r="X176" s="175">
        <v>1E-3</v>
      </c>
      <c r="Y176" s="175">
        <f t="shared" si="24"/>
        <v>2E-3</v>
      </c>
      <c r="Z176" s="175">
        <v>0</v>
      </c>
      <c r="AA176" s="176">
        <f t="shared" si="25"/>
        <v>0</v>
      </c>
      <c r="AR176" s="23" t="s">
        <v>344</v>
      </c>
      <c r="AT176" s="23" t="s">
        <v>165</v>
      </c>
      <c r="AU176" s="23" t="s">
        <v>86</v>
      </c>
      <c r="AY176" s="23" t="s">
        <v>164</v>
      </c>
      <c r="BE176" s="118">
        <f t="shared" si="26"/>
        <v>0</v>
      </c>
      <c r="BF176" s="118">
        <f t="shared" si="27"/>
        <v>0</v>
      </c>
      <c r="BG176" s="118">
        <f t="shared" si="28"/>
        <v>0</v>
      </c>
      <c r="BH176" s="118">
        <f t="shared" si="29"/>
        <v>0</v>
      </c>
      <c r="BI176" s="118">
        <f t="shared" si="30"/>
        <v>0</v>
      </c>
      <c r="BJ176" s="23" t="s">
        <v>86</v>
      </c>
      <c r="BK176" s="118">
        <f t="shared" si="31"/>
        <v>0</v>
      </c>
      <c r="BL176" s="23" t="s">
        <v>344</v>
      </c>
      <c r="BM176" s="23" t="s">
        <v>1077</v>
      </c>
    </row>
    <row r="177" spans="2:65" s="1" customFormat="1" ht="25.5" customHeight="1">
      <c r="B177" s="141"/>
      <c r="C177" s="170" t="s">
        <v>864</v>
      </c>
      <c r="D177" s="170" t="s">
        <v>165</v>
      </c>
      <c r="E177" s="171" t="s">
        <v>1376</v>
      </c>
      <c r="F177" s="289" t="s">
        <v>1377</v>
      </c>
      <c r="G177" s="289"/>
      <c r="H177" s="289"/>
      <c r="I177" s="289"/>
      <c r="J177" s="172" t="s">
        <v>566</v>
      </c>
      <c r="K177" s="173">
        <v>2</v>
      </c>
      <c r="L177" s="290"/>
      <c r="M177" s="290"/>
      <c r="N177" s="291"/>
      <c r="O177" s="291"/>
      <c r="P177" s="291"/>
      <c r="Q177" s="291"/>
      <c r="R177" s="144"/>
      <c r="T177" s="174" t="s">
        <v>5</v>
      </c>
      <c r="U177" s="48" t="s">
        <v>41</v>
      </c>
      <c r="V177" s="40"/>
      <c r="W177" s="175">
        <f t="shared" si="23"/>
        <v>0</v>
      </c>
      <c r="X177" s="175">
        <v>1E-3</v>
      </c>
      <c r="Y177" s="175">
        <f t="shared" si="24"/>
        <v>2E-3</v>
      </c>
      <c r="Z177" s="175">
        <v>0</v>
      </c>
      <c r="AA177" s="176">
        <f t="shared" si="25"/>
        <v>0</v>
      </c>
      <c r="AR177" s="23" t="s">
        <v>344</v>
      </c>
      <c r="AT177" s="23" t="s">
        <v>165</v>
      </c>
      <c r="AU177" s="23" t="s">
        <v>86</v>
      </c>
      <c r="AY177" s="23" t="s">
        <v>164</v>
      </c>
      <c r="BE177" s="118">
        <f t="shared" si="26"/>
        <v>0</v>
      </c>
      <c r="BF177" s="118">
        <f t="shared" si="27"/>
        <v>0</v>
      </c>
      <c r="BG177" s="118">
        <f t="shared" si="28"/>
        <v>0</v>
      </c>
      <c r="BH177" s="118">
        <f t="shared" si="29"/>
        <v>0</v>
      </c>
      <c r="BI177" s="118">
        <f t="shared" si="30"/>
        <v>0</v>
      </c>
      <c r="BJ177" s="23" t="s">
        <v>86</v>
      </c>
      <c r="BK177" s="118">
        <f t="shared" si="31"/>
        <v>0</v>
      </c>
      <c r="BL177" s="23" t="s">
        <v>344</v>
      </c>
      <c r="BM177" s="23" t="s">
        <v>1086</v>
      </c>
    </row>
    <row r="178" spans="2:65" s="1" customFormat="1" ht="25.5" customHeight="1">
      <c r="B178" s="141"/>
      <c r="C178" s="170" t="s">
        <v>868</v>
      </c>
      <c r="D178" s="170" t="s">
        <v>165</v>
      </c>
      <c r="E178" s="171" t="s">
        <v>1378</v>
      </c>
      <c r="F178" s="289" t="s">
        <v>1379</v>
      </c>
      <c r="G178" s="289"/>
      <c r="H178" s="289"/>
      <c r="I178" s="289"/>
      <c r="J178" s="172" t="s">
        <v>566</v>
      </c>
      <c r="K178" s="173">
        <v>2</v>
      </c>
      <c r="L178" s="290"/>
      <c r="M178" s="290"/>
      <c r="N178" s="291"/>
      <c r="O178" s="291"/>
      <c r="P178" s="291"/>
      <c r="Q178" s="291"/>
      <c r="R178" s="144"/>
      <c r="T178" s="174" t="s">
        <v>5</v>
      </c>
      <c r="U178" s="48" t="s">
        <v>41</v>
      </c>
      <c r="V178" s="40"/>
      <c r="W178" s="175">
        <f t="shared" si="23"/>
        <v>0</v>
      </c>
      <c r="X178" s="175">
        <v>5.0000000000000001E-3</v>
      </c>
      <c r="Y178" s="175">
        <f t="shared" si="24"/>
        <v>0.01</v>
      </c>
      <c r="Z178" s="175">
        <v>0</v>
      </c>
      <c r="AA178" s="176">
        <f t="shared" si="25"/>
        <v>0</v>
      </c>
      <c r="AR178" s="23" t="s">
        <v>344</v>
      </c>
      <c r="AT178" s="23" t="s">
        <v>165</v>
      </c>
      <c r="AU178" s="23" t="s">
        <v>86</v>
      </c>
      <c r="AY178" s="23" t="s">
        <v>164</v>
      </c>
      <c r="BE178" s="118">
        <f t="shared" si="26"/>
        <v>0</v>
      </c>
      <c r="BF178" s="118">
        <f t="shared" si="27"/>
        <v>0</v>
      </c>
      <c r="BG178" s="118">
        <f t="shared" si="28"/>
        <v>0</v>
      </c>
      <c r="BH178" s="118">
        <f t="shared" si="29"/>
        <v>0</v>
      </c>
      <c r="BI178" s="118">
        <f t="shared" si="30"/>
        <v>0</v>
      </c>
      <c r="BJ178" s="23" t="s">
        <v>86</v>
      </c>
      <c r="BK178" s="118">
        <f t="shared" si="31"/>
        <v>0</v>
      </c>
      <c r="BL178" s="23" t="s">
        <v>344</v>
      </c>
      <c r="BM178" s="23" t="s">
        <v>1094</v>
      </c>
    </row>
    <row r="179" spans="2:65" s="1" customFormat="1" ht="38.25" customHeight="1">
      <c r="B179" s="141"/>
      <c r="C179" s="170" t="s">
        <v>872</v>
      </c>
      <c r="D179" s="170" t="s">
        <v>165</v>
      </c>
      <c r="E179" s="171" t="s">
        <v>1380</v>
      </c>
      <c r="F179" s="289" t="s">
        <v>1381</v>
      </c>
      <c r="G179" s="289"/>
      <c r="H179" s="289"/>
      <c r="I179" s="289"/>
      <c r="J179" s="172" t="s">
        <v>566</v>
      </c>
      <c r="K179" s="173">
        <v>2</v>
      </c>
      <c r="L179" s="290"/>
      <c r="M179" s="290"/>
      <c r="N179" s="291"/>
      <c r="O179" s="291"/>
      <c r="P179" s="291"/>
      <c r="Q179" s="291"/>
      <c r="R179" s="144"/>
      <c r="T179" s="174" t="s">
        <v>5</v>
      </c>
      <c r="U179" s="48" t="s">
        <v>41</v>
      </c>
      <c r="V179" s="40"/>
      <c r="W179" s="175">
        <f t="shared" si="23"/>
        <v>0</v>
      </c>
      <c r="X179" s="175">
        <v>0</v>
      </c>
      <c r="Y179" s="175">
        <f t="shared" si="24"/>
        <v>0</v>
      </c>
      <c r="Z179" s="175">
        <v>0</v>
      </c>
      <c r="AA179" s="176">
        <f t="shared" si="25"/>
        <v>0</v>
      </c>
      <c r="AR179" s="23" t="s">
        <v>344</v>
      </c>
      <c r="AT179" s="23" t="s">
        <v>165</v>
      </c>
      <c r="AU179" s="23" t="s">
        <v>86</v>
      </c>
      <c r="AY179" s="23" t="s">
        <v>164</v>
      </c>
      <c r="BE179" s="118">
        <f t="shared" si="26"/>
        <v>0</v>
      </c>
      <c r="BF179" s="118">
        <f t="shared" si="27"/>
        <v>0</v>
      </c>
      <c r="BG179" s="118">
        <f t="shared" si="28"/>
        <v>0</v>
      </c>
      <c r="BH179" s="118">
        <f t="shared" si="29"/>
        <v>0</v>
      </c>
      <c r="BI179" s="118">
        <f t="shared" si="30"/>
        <v>0</v>
      </c>
      <c r="BJ179" s="23" t="s">
        <v>86</v>
      </c>
      <c r="BK179" s="118">
        <f t="shared" si="31"/>
        <v>0</v>
      </c>
      <c r="BL179" s="23" t="s">
        <v>344</v>
      </c>
      <c r="BM179" s="23" t="s">
        <v>1102</v>
      </c>
    </row>
    <row r="180" spans="2:65" s="1" customFormat="1" ht="25.5" customHeight="1">
      <c r="B180" s="141"/>
      <c r="C180" s="170" t="s">
        <v>876</v>
      </c>
      <c r="D180" s="170" t="s">
        <v>165</v>
      </c>
      <c r="E180" s="171" t="s">
        <v>1382</v>
      </c>
      <c r="F180" s="289" t="s">
        <v>1383</v>
      </c>
      <c r="G180" s="289"/>
      <c r="H180" s="289"/>
      <c r="I180" s="289"/>
      <c r="J180" s="172" t="s">
        <v>566</v>
      </c>
      <c r="K180" s="173">
        <v>7</v>
      </c>
      <c r="L180" s="290"/>
      <c r="M180" s="290"/>
      <c r="N180" s="291"/>
      <c r="O180" s="291"/>
      <c r="P180" s="291"/>
      <c r="Q180" s="291"/>
      <c r="R180" s="144"/>
      <c r="T180" s="174" t="s">
        <v>5</v>
      </c>
      <c r="U180" s="48" t="s">
        <v>41</v>
      </c>
      <c r="V180" s="40"/>
      <c r="W180" s="175">
        <f t="shared" si="23"/>
        <v>0</v>
      </c>
      <c r="X180" s="175">
        <v>0</v>
      </c>
      <c r="Y180" s="175">
        <f t="shared" si="24"/>
        <v>0</v>
      </c>
      <c r="Z180" s="175">
        <v>0</v>
      </c>
      <c r="AA180" s="176">
        <f t="shared" si="25"/>
        <v>0</v>
      </c>
      <c r="AR180" s="23" t="s">
        <v>344</v>
      </c>
      <c r="AT180" s="23" t="s">
        <v>165</v>
      </c>
      <c r="AU180" s="23" t="s">
        <v>86</v>
      </c>
      <c r="AY180" s="23" t="s">
        <v>164</v>
      </c>
      <c r="BE180" s="118">
        <f t="shared" si="26"/>
        <v>0</v>
      </c>
      <c r="BF180" s="118">
        <f t="shared" si="27"/>
        <v>0</v>
      </c>
      <c r="BG180" s="118">
        <f t="shared" si="28"/>
        <v>0</v>
      </c>
      <c r="BH180" s="118">
        <f t="shared" si="29"/>
        <v>0</v>
      </c>
      <c r="BI180" s="118">
        <f t="shared" si="30"/>
        <v>0</v>
      </c>
      <c r="BJ180" s="23" t="s">
        <v>86</v>
      </c>
      <c r="BK180" s="118">
        <f t="shared" si="31"/>
        <v>0</v>
      </c>
      <c r="BL180" s="23" t="s">
        <v>344</v>
      </c>
      <c r="BM180" s="23" t="s">
        <v>1110</v>
      </c>
    </row>
    <row r="181" spans="2:65" s="1" customFormat="1" ht="25.5" customHeight="1">
      <c r="B181" s="141"/>
      <c r="C181" s="170" t="s">
        <v>893</v>
      </c>
      <c r="D181" s="170" t="s">
        <v>165</v>
      </c>
      <c r="E181" s="171" t="s">
        <v>1384</v>
      </c>
      <c r="F181" s="289" t="s">
        <v>1385</v>
      </c>
      <c r="G181" s="289"/>
      <c r="H181" s="289"/>
      <c r="I181" s="289"/>
      <c r="J181" s="172" t="s">
        <v>566</v>
      </c>
      <c r="K181" s="173">
        <v>10</v>
      </c>
      <c r="L181" s="290"/>
      <c r="M181" s="290"/>
      <c r="N181" s="291"/>
      <c r="O181" s="291"/>
      <c r="P181" s="291"/>
      <c r="Q181" s="291"/>
      <c r="R181" s="144"/>
      <c r="T181" s="174" t="s">
        <v>5</v>
      </c>
      <c r="U181" s="48" t="s">
        <v>41</v>
      </c>
      <c r="V181" s="40"/>
      <c r="W181" s="175">
        <f t="shared" si="23"/>
        <v>0</v>
      </c>
      <c r="X181" s="175">
        <v>0</v>
      </c>
      <c r="Y181" s="175">
        <f t="shared" si="24"/>
        <v>0</v>
      </c>
      <c r="Z181" s="175">
        <v>0</v>
      </c>
      <c r="AA181" s="176">
        <f t="shared" si="25"/>
        <v>0</v>
      </c>
      <c r="AR181" s="23" t="s">
        <v>344</v>
      </c>
      <c r="AT181" s="23" t="s">
        <v>165</v>
      </c>
      <c r="AU181" s="23" t="s">
        <v>86</v>
      </c>
      <c r="AY181" s="23" t="s">
        <v>164</v>
      </c>
      <c r="BE181" s="118">
        <f t="shared" si="26"/>
        <v>0</v>
      </c>
      <c r="BF181" s="118">
        <f t="shared" si="27"/>
        <v>0</v>
      </c>
      <c r="BG181" s="118">
        <f t="shared" si="28"/>
        <v>0</v>
      </c>
      <c r="BH181" s="118">
        <f t="shared" si="29"/>
        <v>0</v>
      </c>
      <c r="BI181" s="118">
        <f t="shared" si="30"/>
        <v>0</v>
      </c>
      <c r="BJ181" s="23" t="s">
        <v>86</v>
      </c>
      <c r="BK181" s="118">
        <f t="shared" si="31"/>
        <v>0</v>
      </c>
      <c r="BL181" s="23" t="s">
        <v>344</v>
      </c>
      <c r="BM181" s="23" t="s">
        <v>1118</v>
      </c>
    </row>
    <row r="182" spans="2:65" s="1" customFormat="1" ht="25.5" customHeight="1">
      <c r="B182" s="141"/>
      <c r="C182" s="170" t="s">
        <v>901</v>
      </c>
      <c r="D182" s="170" t="s">
        <v>165</v>
      </c>
      <c r="E182" s="171" t="s">
        <v>1386</v>
      </c>
      <c r="F182" s="289" t="s">
        <v>1387</v>
      </c>
      <c r="G182" s="289"/>
      <c r="H182" s="289"/>
      <c r="I182" s="289"/>
      <c r="J182" s="172" t="s">
        <v>566</v>
      </c>
      <c r="K182" s="173">
        <v>7</v>
      </c>
      <c r="L182" s="290"/>
      <c r="M182" s="290"/>
      <c r="N182" s="291"/>
      <c r="O182" s="291"/>
      <c r="P182" s="291"/>
      <c r="Q182" s="291"/>
      <c r="R182" s="144"/>
      <c r="T182" s="174" t="s">
        <v>5</v>
      </c>
      <c r="U182" s="48" t="s">
        <v>41</v>
      </c>
      <c r="V182" s="40"/>
      <c r="W182" s="175">
        <f t="shared" si="23"/>
        <v>0</v>
      </c>
      <c r="X182" s="175">
        <v>0</v>
      </c>
      <c r="Y182" s="175">
        <f t="shared" si="24"/>
        <v>0</v>
      </c>
      <c r="Z182" s="175">
        <v>0</v>
      </c>
      <c r="AA182" s="176">
        <f t="shared" si="25"/>
        <v>0</v>
      </c>
      <c r="AR182" s="23" t="s">
        <v>344</v>
      </c>
      <c r="AT182" s="23" t="s">
        <v>165</v>
      </c>
      <c r="AU182" s="23" t="s">
        <v>86</v>
      </c>
      <c r="AY182" s="23" t="s">
        <v>164</v>
      </c>
      <c r="BE182" s="118">
        <f t="shared" si="26"/>
        <v>0</v>
      </c>
      <c r="BF182" s="118">
        <f t="shared" si="27"/>
        <v>0</v>
      </c>
      <c r="BG182" s="118">
        <f t="shared" si="28"/>
        <v>0</v>
      </c>
      <c r="BH182" s="118">
        <f t="shared" si="29"/>
        <v>0</v>
      </c>
      <c r="BI182" s="118">
        <f t="shared" si="30"/>
        <v>0</v>
      </c>
      <c r="BJ182" s="23" t="s">
        <v>86</v>
      </c>
      <c r="BK182" s="118">
        <f t="shared" si="31"/>
        <v>0</v>
      </c>
      <c r="BL182" s="23" t="s">
        <v>344</v>
      </c>
      <c r="BM182" s="23" t="s">
        <v>1126</v>
      </c>
    </row>
    <row r="183" spans="2:65" s="1" customFormat="1" ht="25.5" customHeight="1">
      <c r="B183" s="141"/>
      <c r="C183" s="170" t="s">
        <v>905</v>
      </c>
      <c r="D183" s="170" t="s">
        <v>165</v>
      </c>
      <c r="E183" s="171" t="s">
        <v>1388</v>
      </c>
      <c r="F183" s="289" t="s">
        <v>1389</v>
      </c>
      <c r="G183" s="289"/>
      <c r="H183" s="289"/>
      <c r="I183" s="289"/>
      <c r="J183" s="172" t="s">
        <v>566</v>
      </c>
      <c r="K183" s="173">
        <v>10</v>
      </c>
      <c r="L183" s="290"/>
      <c r="M183" s="290"/>
      <c r="N183" s="291"/>
      <c r="O183" s="291"/>
      <c r="P183" s="291"/>
      <c r="Q183" s="291"/>
      <c r="R183" s="144"/>
      <c r="T183" s="174" t="s">
        <v>5</v>
      </c>
      <c r="U183" s="48" t="s">
        <v>41</v>
      </c>
      <c r="V183" s="40"/>
      <c r="W183" s="175">
        <f t="shared" si="23"/>
        <v>0</v>
      </c>
      <c r="X183" s="175">
        <v>0</v>
      </c>
      <c r="Y183" s="175">
        <f t="shared" si="24"/>
        <v>0</v>
      </c>
      <c r="Z183" s="175">
        <v>0</v>
      </c>
      <c r="AA183" s="176">
        <f t="shared" si="25"/>
        <v>0</v>
      </c>
      <c r="AR183" s="23" t="s">
        <v>344</v>
      </c>
      <c r="AT183" s="23" t="s">
        <v>165</v>
      </c>
      <c r="AU183" s="23" t="s">
        <v>86</v>
      </c>
      <c r="AY183" s="23" t="s">
        <v>164</v>
      </c>
      <c r="BE183" s="118">
        <f t="shared" si="26"/>
        <v>0</v>
      </c>
      <c r="BF183" s="118">
        <f t="shared" si="27"/>
        <v>0</v>
      </c>
      <c r="BG183" s="118">
        <f t="shared" si="28"/>
        <v>0</v>
      </c>
      <c r="BH183" s="118">
        <f t="shared" si="29"/>
        <v>0</v>
      </c>
      <c r="BI183" s="118">
        <f t="shared" si="30"/>
        <v>0</v>
      </c>
      <c r="BJ183" s="23" t="s">
        <v>86</v>
      </c>
      <c r="BK183" s="118">
        <f t="shared" si="31"/>
        <v>0</v>
      </c>
      <c r="BL183" s="23" t="s">
        <v>344</v>
      </c>
      <c r="BM183" s="23" t="s">
        <v>1135</v>
      </c>
    </row>
    <row r="184" spans="2:65" s="1" customFormat="1" ht="25.5" customHeight="1">
      <c r="B184" s="141"/>
      <c r="C184" s="170" t="s">
        <v>917</v>
      </c>
      <c r="D184" s="170" t="s">
        <v>165</v>
      </c>
      <c r="E184" s="171" t="s">
        <v>1390</v>
      </c>
      <c r="F184" s="289" t="s">
        <v>1391</v>
      </c>
      <c r="G184" s="289"/>
      <c r="H184" s="289"/>
      <c r="I184" s="289"/>
      <c r="J184" s="172" t="s">
        <v>566</v>
      </c>
      <c r="K184" s="173">
        <v>68</v>
      </c>
      <c r="L184" s="290"/>
      <c r="M184" s="290"/>
      <c r="N184" s="291"/>
      <c r="O184" s="291"/>
      <c r="P184" s="291"/>
      <c r="Q184" s="291"/>
      <c r="R184" s="144"/>
      <c r="T184" s="174" t="s">
        <v>5</v>
      </c>
      <c r="U184" s="48" t="s">
        <v>41</v>
      </c>
      <c r="V184" s="40"/>
      <c r="W184" s="175">
        <f t="shared" si="23"/>
        <v>0</v>
      </c>
      <c r="X184" s="175">
        <v>3.0000000000000001E-3</v>
      </c>
      <c r="Y184" s="175">
        <f t="shared" si="24"/>
        <v>0.20400000000000001</v>
      </c>
      <c r="Z184" s="175">
        <v>0</v>
      </c>
      <c r="AA184" s="176">
        <f t="shared" si="25"/>
        <v>0</v>
      </c>
      <c r="AR184" s="23" t="s">
        <v>344</v>
      </c>
      <c r="AT184" s="23" t="s">
        <v>165</v>
      </c>
      <c r="AU184" s="23" t="s">
        <v>86</v>
      </c>
      <c r="AY184" s="23" t="s">
        <v>164</v>
      </c>
      <c r="BE184" s="118">
        <f t="shared" si="26"/>
        <v>0</v>
      </c>
      <c r="BF184" s="118">
        <f t="shared" si="27"/>
        <v>0</v>
      </c>
      <c r="BG184" s="118">
        <f t="shared" si="28"/>
        <v>0</v>
      </c>
      <c r="BH184" s="118">
        <f t="shared" si="29"/>
        <v>0</v>
      </c>
      <c r="BI184" s="118">
        <f t="shared" si="30"/>
        <v>0</v>
      </c>
      <c r="BJ184" s="23" t="s">
        <v>86</v>
      </c>
      <c r="BK184" s="118">
        <f t="shared" si="31"/>
        <v>0</v>
      </c>
      <c r="BL184" s="23" t="s">
        <v>344</v>
      </c>
      <c r="BM184" s="23" t="s">
        <v>1145</v>
      </c>
    </row>
    <row r="185" spans="2:65" s="1" customFormat="1" ht="25.5" customHeight="1">
      <c r="B185" s="141"/>
      <c r="C185" s="170" t="s">
        <v>921</v>
      </c>
      <c r="D185" s="170" t="s">
        <v>165</v>
      </c>
      <c r="E185" s="171" t="s">
        <v>1392</v>
      </c>
      <c r="F185" s="289" t="s">
        <v>1393</v>
      </c>
      <c r="G185" s="289"/>
      <c r="H185" s="289"/>
      <c r="I185" s="289"/>
      <c r="J185" s="172" t="s">
        <v>566</v>
      </c>
      <c r="K185" s="173">
        <v>115</v>
      </c>
      <c r="L185" s="290"/>
      <c r="M185" s="290"/>
      <c r="N185" s="291"/>
      <c r="O185" s="291"/>
      <c r="P185" s="291"/>
      <c r="Q185" s="291"/>
      <c r="R185" s="144"/>
      <c r="T185" s="174" t="s">
        <v>5</v>
      </c>
      <c r="U185" s="48" t="s">
        <v>41</v>
      </c>
      <c r="V185" s="40"/>
      <c r="W185" s="175">
        <f t="shared" si="23"/>
        <v>0</v>
      </c>
      <c r="X185" s="175">
        <v>0.01</v>
      </c>
      <c r="Y185" s="175">
        <f t="shared" si="24"/>
        <v>1.1500000000000001</v>
      </c>
      <c r="Z185" s="175">
        <v>0</v>
      </c>
      <c r="AA185" s="176">
        <f t="shared" si="25"/>
        <v>0</v>
      </c>
      <c r="AR185" s="23" t="s">
        <v>344</v>
      </c>
      <c r="AT185" s="23" t="s">
        <v>165</v>
      </c>
      <c r="AU185" s="23" t="s">
        <v>86</v>
      </c>
      <c r="AY185" s="23" t="s">
        <v>164</v>
      </c>
      <c r="BE185" s="118">
        <f t="shared" si="26"/>
        <v>0</v>
      </c>
      <c r="BF185" s="118">
        <f t="shared" si="27"/>
        <v>0</v>
      </c>
      <c r="BG185" s="118">
        <f t="shared" si="28"/>
        <v>0</v>
      </c>
      <c r="BH185" s="118">
        <f t="shared" si="29"/>
        <v>0</v>
      </c>
      <c r="BI185" s="118">
        <f t="shared" si="30"/>
        <v>0</v>
      </c>
      <c r="BJ185" s="23" t="s">
        <v>86</v>
      </c>
      <c r="BK185" s="118">
        <f t="shared" si="31"/>
        <v>0</v>
      </c>
      <c r="BL185" s="23" t="s">
        <v>344</v>
      </c>
      <c r="BM185" s="23" t="s">
        <v>1153</v>
      </c>
    </row>
    <row r="186" spans="2:65" s="1" customFormat="1" ht="25.5" customHeight="1">
      <c r="B186" s="141"/>
      <c r="C186" s="170" t="s">
        <v>925</v>
      </c>
      <c r="D186" s="170" t="s">
        <v>165</v>
      </c>
      <c r="E186" s="171" t="s">
        <v>1394</v>
      </c>
      <c r="F186" s="289" t="s">
        <v>1395</v>
      </c>
      <c r="G186" s="289"/>
      <c r="H186" s="289"/>
      <c r="I186" s="289"/>
      <c r="J186" s="172" t="s">
        <v>566</v>
      </c>
      <c r="K186" s="173">
        <v>101</v>
      </c>
      <c r="L186" s="290"/>
      <c r="M186" s="290"/>
      <c r="N186" s="291"/>
      <c r="O186" s="291"/>
      <c r="P186" s="291"/>
      <c r="Q186" s="291"/>
      <c r="R186" s="144"/>
      <c r="T186" s="174" t="s">
        <v>5</v>
      </c>
      <c r="U186" s="48" t="s">
        <v>41</v>
      </c>
      <c r="V186" s="40"/>
      <c r="W186" s="175">
        <f t="shared" si="23"/>
        <v>0</v>
      </c>
      <c r="X186" s="175">
        <v>1.2999999999999999E-2</v>
      </c>
      <c r="Y186" s="175">
        <f t="shared" si="24"/>
        <v>1.3129999999999999</v>
      </c>
      <c r="Z186" s="175">
        <v>0</v>
      </c>
      <c r="AA186" s="176">
        <f t="shared" si="25"/>
        <v>0</v>
      </c>
      <c r="AR186" s="23" t="s">
        <v>344</v>
      </c>
      <c r="AT186" s="23" t="s">
        <v>165</v>
      </c>
      <c r="AU186" s="23" t="s">
        <v>86</v>
      </c>
      <c r="AY186" s="23" t="s">
        <v>164</v>
      </c>
      <c r="BE186" s="118">
        <f t="shared" si="26"/>
        <v>0</v>
      </c>
      <c r="BF186" s="118">
        <f t="shared" si="27"/>
        <v>0</v>
      </c>
      <c r="BG186" s="118">
        <f t="shared" si="28"/>
        <v>0</v>
      </c>
      <c r="BH186" s="118">
        <f t="shared" si="29"/>
        <v>0</v>
      </c>
      <c r="BI186" s="118">
        <f t="shared" si="30"/>
        <v>0</v>
      </c>
      <c r="BJ186" s="23" t="s">
        <v>86</v>
      </c>
      <c r="BK186" s="118">
        <f t="shared" si="31"/>
        <v>0</v>
      </c>
      <c r="BL186" s="23" t="s">
        <v>344</v>
      </c>
      <c r="BM186" s="23" t="s">
        <v>1161</v>
      </c>
    </row>
    <row r="187" spans="2:65" s="1" customFormat="1" ht="25.5" customHeight="1">
      <c r="B187" s="141"/>
      <c r="C187" s="170" t="s">
        <v>932</v>
      </c>
      <c r="D187" s="170" t="s">
        <v>165</v>
      </c>
      <c r="E187" s="171" t="s">
        <v>1396</v>
      </c>
      <c r="F187" s="289" t="s">
        <v>1397</v>
      </c>
      <c r="G187" s="289"/>
      <c r="H187" s="289"/>
      <c r="I187" s="289"/>
      <c r="J187" s="172" t="s">
        <v>566</v>
      </c>
      <c r="K187" s="173">
        <v>3</v>
      </c>
      <c r="L187" s="290"/>
      <c r="M187" s="290"/>
      <c r="N187" s="291"/>
      <c r="O187" s="291"/>
      <c r="P187" s="291"/>
      <c r="Q187" s="291"/>
      <c r="R187" s="144"/>
      <c r="T187" s="174" t="s">
        <v>5</v>
      </c>
      <c r="U187" s="48" t="s">
        <v>41</v>
      </c>
      <c r="V187" s="40"/>
      <c r="W187" s="175">
        <f t="shared" si="23"/>
        <v>0</v>
      </c>
      <c r="X187" s="175">
        <v>1E-3</v>
      </c>
      <c r="Y187" s="175">
        <f t="shared" si="24"/>
        <v>3.0000000000000001E-3</v>
      </c>
      <c r="Z187" s="175">
        <v>0</v>
      </c>
      <c r="AA187" s="176">
        <f t="shared" si="25"/>
        <v>0</v>
      </c>
      <c r="AR187" s="23" t="s">
        <v>344</v>
      </c>
      <c r="AT187" s="23" t="s">
        <v>165</v>
      </c>
      <c r="AU187" s="23" t="s">
        <v>86</v>
      </c>
      <c r="AY187" s="23" t="s">
        <v>164</v>
      </c>
      <c r="BE187" s="118">
        <f t="shared" si="26"/>
        <v>0</v>
      </c>
      <c r="BF187" s="118">
        <f t="shared" si="27"/>
        <v>0</v>
      </c>
      <c r="BG187" s="118">
        <f t="shared" si="28"/>
        <v>0</v>
      </c>
      <c r="BH187" s="118">
        <f t="shared" si="29"/>
        <v>0</v>
      </c>
      <c r="BI187" s="118">
        <f t="shared" si="30"/>
        <v>0</v>
      </c>
      <c r="BJ187" s="23" t="s">
        <v>86</v>
      </c>
      <c r="BK187" s="118">
        <f t="shared" si="31"/>
        <v>0</v>
      </c>
      <c r="BL187" s="23" t="s">
        <v>344</v>
      </c>
      <c r="BM187" s="23" t="s">
        <v>1171</v>
      </c>
    </row>
    <row r="188" spans="2:65" s="1" customFormat="1" ht="25.5" customHeight="1">
      <c r="B188" s="141"/>
      <c r="C188" s="170" t="s">
        <v>936</v>
      </c>
      <c r="D188" s="170" t="s">
        <v>165</v>
      </c>
      <c r="E188" s="171" t="s">
        <v>1398</v>
      </c>
      <c r="F188" s="289" t="s">
        <v>1399</v>
      </c>
      <c r="G188" s="289"/>
      <c r="H188" s="289"/>
      <c r="I188" s="289"/>
      <c r="J188" s="172" t="s">
        <v>566</v>
      </c>
      <c r="K188" s="173">
        <v>1</v>
      </c>
      <c r="L188" s="290"/>
      <c r="M188" s="290"/>
      <c r="N188" s="291"/>
      <c r="O188" s="291"/>
      <c r="P188" s="291"/>
      <c r="Q188" s="291"/>
      <c r="R188" s="144"/>
      <c r="T188" s="174" t="s">
        <v>5</v>
      </c>
      <c r="U188" s="48" t="s">
        <v>41</v>
      </c>
      <c r="V188" s="40"/>
      <c r="W188" s="175">
        <f t="shared" si="23"/>
        <v>0</v>
      </c>
      <c r="X188" s="175">
        <v>0</v>
      </c>
      <c r="Y188" s="175">
        <f t="shared" si="24"/>
        <v>0</v>
      </c>
      <c r="Z188" s="175">
        <v>0</v>
      </c>
      <c r="AA188" s="176">
        <f t="shared" si="25"/>
        <v>0</v>
      </c>
      <c r="AR188" s="23" t="s">
        <v>344</v>
      </c>
      <c r="AT188" s="23" t="s">
        <v>165</v>
      </c>
      <c r="AU188" s="23" t="s">
        <v>86</v>
      </c>
      <c r="AY188" s="23" t="s">
        <v>164</v>
      </c>
      <c r="BE188" s="118">
        <f t="shared" si="26"/>
        <v>0</v>
      </c>
      <c r="BF188" s="118">
        <f t="shared" si="27"/>
        <v>0</v>
      </c>
      <c r="BG188" s="118">
        <f t="shared" si="28"/>
        <v>0</v>
      </c>
      <c r="BH188" s="118">
        <f t="shared" si="29"/>
        <v>0</v>
      </c>
      <c r="BI188" s="118">
        <f t="shared" si="30"/>
        <v>0</v>
      </c>
      <c r="BJ188" s="23" t="s">
        <v>86</v>
      </c>
      <c r="BK188" s="118">
        <f t="shared" si="31"/>
        <v>0</v>
      </c>
      <c r="BL188" s="23" t="s">
        <v>344</v>
      </c>
      <c r="BM188" s="23" t="s">
        <v>1179</v>
      </c>
    </row>
    <row r="189" spans="2:65" s="1" customFormat="1" ht="25.5" customHeight="1">
      <c r="B189" s="141"/>
      <c r="C189" s="170" t="s">
        <v>942</v>
      </c>
      <c r="D189" s="170" t="s">
        <v>165</v>
      </c>
      <c r="E189" s="171" t="s">
        <v>1400</v>
      </c>
      <c r="F189" s="289" t="s">
        <v>1401</v>
      </c>
      <c r="G189" s="289"/>
      <c r="H189" s="289"/>
      <c r="I189" s="289"/>
      <c r="J189" s="172" t="s">
        <v>566</v>
      </c>
      <c r="K189" s="173">
        <v>1</v>
      </c>
      <c r="L189" s="290"/>
      <c r="M189" s="290"/>
      <c r="N189" s="291"/>
      <c r="O189" s="291"/>
      <c r="P189" s="291"/>
      <c r="Q189" s="291"/>
      <c r="R189" s="144"/>
      <c r="T189" s="174" t="s">
        <v>5</v>
      </c>
      <c r="U189" s="48" t="s">
        <v>41</v>
      </c>
      <c r="V189" s="40"/>
      <c r="W189" s="175">
        <f t="shared" si="23"/>
        <v>0</v>
      </c>
      <c r="X189" s="175">
        <v>0</v>
      </c>
      <c r="Y189" s="175">
        <f t="shared" si="24"/>
        <v>0</v>
      </c>
      <c r="Z189" s="175">
        <v>0</v>
      </c>
      <c r="AA189" s="176">
        <f t="shared" si="25"/>
        <v>0</v>
      </c>
      <c r="AR189" s="23" t="s">
        <v>344</v>
      </c>
      <c r="AT189" s="23" t="s">
        <v>165</v>
      </c>
      <c r="AU189" s="23" t="s">
        <v>86</v>
      </c>
      <c r="AY189" s="23" t="s">
        <v>164</v>
      </c>
      <c r="BE189" s="118">
        <f t="shared" si="26"/>
        <v>0</v>
      </c>
      <c r="BF189" s="118">
        <f t="shared" si="27"/>
        <v>0</v>
      </c>
      <c r="BG189" s="118">
        <f t="shared" si="28"/>
        <v>0</v>
      </c>
      <c r="BH189" s="118">
        <f t="shared" si="29"/>
        <v>0</v>
      </c>
      <c r="BI189" s="118">
        <f t="shared" si="30"/>
        <v>0</v>
      </c>
      <c r="BJ189" s="23" t="s">
        <v>86</v>
      </c>
      <c r="BK189" s="118">
        <f t="shared" si="31"/>
        <v>0</v>
      </c>
      <c r="BL189" s="23" t="s">
        <v>344</v>
      </c>
      <c r="BM189" s="23" t="s">
        <v>1187</v>
      </c>
    </row>
    <row r="190" spans="2:65" s="1" customFormat="1" ht="25.5" customHeight="1">
      <c r="B190" s="141"/>
      <c r="C190" s="214" t="s">
        <v>946</v>
      </c>
      <c r="D190" s="214" t="s">
        <v>456</v>
      </c>
      <c r="E190" s="215" t="s">
        <v>1402</v>
      </c>
      <c r="F190" s="313" t="s">
        <v>1403</v>
      </c>
      <c r="G190" s="313"/>
      <c r="H190" s="313"/>
      <c r="I190" s="313"/>
      <c r="J190" s="216" t="s">
        <v>566</v>
      </c>
      <c r="K190" s="217">
        <v>86</v>
      </c>
      <c r="L190" s="314"/>
      <c r="M190" s="314"/>
      <c r="N190" s="315"/>
      <c r="O190" s="291"/>
      <c r="P190" s="291"/>
      <c r="Q190" s="291"/>
      <c r="R190" s="144"/>
      <c r="T190" s="174" t="s">
        <v>5</v>
      </c>
      <c r="U190" s="48" t="s">
        <v>41</v>
      </c>
      <c r="V190" s="40"/>
      <c r="W190" s="175">
        <f t="shared" si="23"/>
        <v>0</v>
      </c>
      <c r="X190" s="175">
        <v>0</v>
      </c>
      <c r="Y190" s="175">
        <f t="shared" si="24"/>
        <v>0</v>
      </c>
      <c r="Z190" s="175">
        <v>0</v>
      </c>
      <c r="AA190" s="176">
        <f t="shared" si="25"/>
        <v>0</v>
      </c>
      <c r="AR190" s="23" t="s">
        <v>459</v>
      </c>
      <c r="AT190" s="23" t="s">
        <v>456</v>
      </c>
      <c r="AU190" s="23" t="s">
        <v>86</v>
      </c>
      <c r="AY190" s="23" t="s">
        <v>164</v>
      </c>
      <c r="BE190" s="118">
        <f t="shared" si="26"/>
        <v>0</v>
      </c>
      <c r="BF190" s="118">
        <f t="shared" si="27"/>
        <v>0</v>
      </c>
      <c r="BG190" s="118">
        <f t="shared" si="28"/>
        <v>0</v>
      </c>
      <c r="BH190" s="118">
        <f t="shared" si="29"/>
        <v>0</v>
      </c>
      <c r="BI190" s="118">
        <f t="shared" si="30"/>
        <v>0</v>
      </c>
      <c r="BJ190" s="23" t="s">
        <v>86</v>
      </c>
      <c r="BK190" s="118">
        <f t="shared" si="31"/>
        <v>0</v>
      </c>
      <c r="BL190" s="23" t="s">
        <v>344</v>
      </c>
      <c r="BM190" s="23" t="s">
        <v>1195</v>
      </c>
    </row>
    <row r="191" spans="2:65" s="1" customFormat="1" ht="25.5" customHeight="1">
      <c r="B191" s="141"/>
      <c r="C191" s="214" t="s">
        <v>950</v>
      </c>
      <c r="D191" s="214" t="s">
        <v>456</v>
      </c>
      <c r="E191" s="215" t="s">
        <v>1404</v>
      </c>
      <c r="F191" s="313" t="s">
        <v>1405</v>
      </c>
      <c r="G191" s="313"/>
      <c r="H191" s="313"/>
      <c r="I191" s="313"/>
      <c r="J191" s="216" t="s">
        <v>566</v>
      </c>
      <c r="K191" s="217">
        <v>21</v>
      </c>
      <c r="L191" s="314"/>
      <c r="M191" s="314"/>
      <c r="N191" s="315"/>
      <c r="O191" s="291"/>
      <c r="P191" s="291"/>
      <c r="Q191" s="291"/>
      <c r="R191" s="144"/>
      <c r="T191" s="174" t="s">
        <v>5</v>
      </c>
      <c r="U191" s="48" t="s">
        <v>41</v>
      </c>
      <c r="V191" s="40"/>
      <c r="W191" s="175">
        <f t="shared" si="23"/>
        <v>0</v>
      </c>
      <c r="X191" s="175">
        <v>0</v>
      </c>
      <c r="Y191" s="175">
        <f t="shared" si="24"/>
        <v>0</v>
      </c>
      <c r="Z191" s="175">
        <v>0</v>
      </c>
      <c r="AA191" s="176">
        <f t="shared" si="25"/>
        <v>0</v>
      </c>
      <c r="AR191" s="23" t="s">
        <v>459</v>
      </c>
      <c r="AT191" s="23" t="s">
        <v>456</v>
      </c>
      <c r="AU191" s="23" t="s">
        <v>86</v>
      </c>
      <c r="AY191" s="23" t="s">
        <v>164</v>
      </c>
      <c r="BE191" s="118">
        <f t="shared" si="26"/>
        <v>0</v>
      </c>
      <c r="BF191" s="118">
        <f t="shared" si="27"/>
        <v>0</v>
      </c>
      <c r="BG191" s="118">
        <f t="shared" si="28"/>
        <v>0</v>
      </c>
      <c r="BH191" s="118">
        <f t="shared" si="29"/>
        <v>0</v>
      </c>
      <c r="BI191" s="118">
        <f t="shared" si="30"/>
        <v>0</v>
      </c>
      <c r="BJ191" s="23" t="s">
        <v>86</v>
      </c>
      <c r="BK191" s="118">
        <f t="shared" si="31"/>
        <v>0</v>
      </c>
      <c r="BL191" s="23" t="s">
        <v>344</v>
      </c>
      <c r="BM191" s="23" t="s">
        <v>1203</v>
      </c>
    </row>
    <row r="192" spans="2:65" s="1" customFormat="1" ht="25.5" customHeight="1">
      <c r="B192" s="141"/>
      <c r="C192" s="214" t="s">
        <v>954</v>
      </c>
      <c r="D192" s="214" t="s">
        <v>456</v>
      </c>
      <c r="E192" s="215" t="s">
        <v>1406</v>
      </c>
      <c r="F192" s="313" t="s">
        <v>1407</v>
      </c>
      <c r="G192" s="313"/>
      <c r="H192" s="313"/>
      <c r="I192" s="313"/>
      <c r="J192" s="216" t="s">
        <v>566</v>
      </c>
      <c r="K192" s="217">
        <v>27</v>
      </c>
      <c r="L192" s="314"/>
      <c r="M192" s="314"/>
      <c r="N192" s="315"/>
      <c r="O192" s="291"/>
      <c r="P192" s="291"/>
      <c r="Q192" s="291"/>
      <c r="R192" s="144"/>
      <c r="T192" s="174" t="s">
        <v>5</v>
      </c>
      <c r="U192" s="48" t="s">
        <v>41</v>
      </c>
      <c r="V192" s="40"/>
      <c r="W192" s="175">
        <f t="shared" si="23"/>
        <v>0</v>
      </c>
      <c r="X192" s="175">
        <v>0</v>
      </c>
      <c r="Y192" s="175">
        <f t="shared" si="24"/>
        <v>0</v>
      </c>
      <c r="Z192" s="175">
        <v>0</v>
      </c>
      <c r="AA192" s="176">
        <f t="shared" si="25"/>
        <v>0</v>
      </c>
      <c r="AR192" s="23" t="s">
        <v>459</v>
      </c>
      <c r="AT192" s="23" t="s">
        <v>456</v>
      </c>
      <c r="AU192" s="23" t="s">
        <v>86</v>
      </c>
      <c r="AY192" s="23" t="s">
        <v>164</v>
      </c>
      <c r="BE192" s="118">
        <f t="shared" si="26"/>
        <v>0</v>
      </c>
      <c r="BF192" s="118">
        <f t="shared" si="27"/>
        <v>0</v>
      </c>
      <c r="BG192" s="118">
        <f t="shared" si="28"/>
        <v>0</v>
      </c>
      <c r="BH192" s="118">
        <f t="shared" si="29"/>
        <v>0</v>
      </c>
      <c r="BI192" s="118">
        <f t="shared" si="30"/>
        <v>0</v>
      </c>
      <c r="BJ192" s="23" t="s">
        <v>86</v>
      </c>
      <c r="BK192" s="118">
        <f t="shared" si="31"/>
        <v>0</v>
      </c>
      <c r="BL192" s="23" t="s">
        <v>344</v>
      </c>
      <c r="BM192" s="23" t="s">
        <v>1212</v>
      </c>
    </row>
    <row r="193" spans="2:65" s="1" customFormat="1" ht="25.5" customHeight="1">
      <c r="B193" s="141"/>
      <c r="C193" s="214" t="s">
        <v>958</v>
      </c>
      <c r="D193" s="214" t="s">
        <v>456</v>
      </c>
      <c r="E193" s="215" t="s">
        <v>1408</v>
      </c>
      <c r="F193" s="313" t="s">
        <v>1409</v>
      </c>
      <c r="G193" s="313"/>
      <c r="H193" s="313"/>
      <c r="I193" s="313"/>
      <c r="J193" s="216" t="s">
        <v>566</v>
      </c>
      <c r="K193" s="217">
        <v>3</v>
      </c>
      <c r="L193" s="314"/>
      <c r="M193" s="314"/>
      <c r="N193" s="315"/>
      <c r="O193" s="291"/>
      <c r="P193" s="291"/>
      <c r="Q193" s="291"/>
      <c r="R193" s="144"/>
      <c r="T193" s="174" t="s">
        <v>5</v>
      </c>
      <c r="U193" s="48" t="s">
        <v>41</v>
      </c>
      <c r="V193" s="40"/>
      <c r="W193" s="175">
        <f t="shared" si="23"/>
        <v>0</v>
      </c>
      <c r="X193" s="175">
        <v>0</v>
      </c>
      <c r="Y193" s="175">
        <f t="shared" si="24"/>
        <v>0</v>
      </c>
      <c r="Z193" s="175">
        <v>0</v>
      </c>
      <c r="AA193" s="176">
        <f t="shared" si="25"/>
        <v>0</v>
      </c>
      <c r="AR193" s="23" t="s">
        <v>459</v>
      </c>
      <c r="AT193" s="23" t="s">
        <v>456</v>
      </c>
      <c r="AU193" s="23" t="s">
        <v>86</v>
      </c>
      <c r="AY193" s="23" t="s">
        <v>164</v>
      </c>
      <c r="BE193" s="118">
        <f t="shared" si="26"/>
        <v>0</v>
      </c>
      <c r="BF193" s="118">
        <f t="shared" si="27"/>
        <v>0</v>
      </c>
      <c r="BG193" s="118">
        <f t="shared" si="28"/>
        <v>0</v>
      </c>
      <c r="BH193" s="118">
        <f t="shared" si="29"/>
        <v>0</v>
      </c>
      <c r="BI193" s="118">
        <f t="shared" si="30"/>
        <v>0</v>
      </c>
      <c r="BJ193" s="23" t="s">
        <v>86</v>
      </c>
      <c r="BK193" s="118">
        <f t="shared" si="31"/>
        <v>0</v>
      </c>
      <c r="BL193" s="23" t="s">
        <v>344</v>
      </c>
      <c r="BM193" s="23" t="s">
        <v>1221</v>
      </c>
    </row>
    <row r="194" spans="2:65" s="1" customFormat="1" ht="25.5" customHeight="1">
      <c r="B194" s="141"/>
      <c r="C194" s="214" t="s">
        <v>965</v>
      </c>
      <c r="D194" s="214" t="s">
        <v>456</v>
      </c>
      <c r="E194" s="215" t="s">
        <v>1410</v>
      </c>
      <c r="F194" s="313" t="s">
        <v>1411</v>
      </c>
      <c r="G194" s="313"/>
      <c r="H194" s="313"/>
      <c r="I194" s="313"/>
      <c r="J194" s="216" t="s">
        <v>566</v>
      </c>
      <c r="K194" s="217">
        <v>3</v>
      </c>
      <c r="L194" s="314"/>
      <c r="M194" s="314"/>
      <c r="N194" s="315"/>
      <c r="O194" s="291"/>
      <c r="P194" s="291"/>
      <c r="Q194" s="291"/>
      <c r="R194" s="144"/>
      <c r="T194" s="174" t="s">
        <v>5</v>
      </c>
      <c r="U194" s="48" t="s">
        <v>41</v>
      </c>
      <c r="V194" s="40"/>
      <c r="W194" s="175">
        <f t="shared" si="23"/>
        <v>0</v>
      </c>
      <c r="X194" s="175">
        <v>0</v>
      </c>
      <c r="Y194" s="175">
        <f t="shared" si="24"/>
        <v>0</v>
      </c>
      <c r="Z194" s="175">
        <v>0</v>
      </c>
      <c r="AA194" s="176">
        <f t="shared" si="25"/>
        <v>0</v>
      </c>
      <c r="AR194" s="23" t="s">
        <v>459</v>
      </c>
      <c r="AT194" s="23" t="s">
        <v>456</v>
      </c>
      <c r="AU194" s="23" t="s">
        <v>86</v>
      </c>
      <c r="AY194" s="23" t="s">
        <v>164</v>
      </c>
      <c r="BE194" s="118">
        <f t="shared" si="26"/>
        <v>0</v>
      </c>
      <c r="BF194" s="118">
        <f t="shared" si="27"/>
        <v>0</v>
      </c>
      <c r="BG194" s="118">
        <f t="shared" si="28"/>
        <v>0</v>
      </c>
      <c r="BH194" s="118">
        <f t="shared" si="29"/>
        <v>0</v>
      </c>
      <c r="BI194" s="118">
        <f t="shared" si="30"/>
        <v>0</v>
      </c>
      <c r="BJ194" s="23" t="s">
        <v>86</v>
      </c>
      <c r="BK194" s="118">
        <f t="shared" si="31"/>
        <v>0</v>
      </c>
      <c r="BL194" s="23" t="s">
        <v>344</v>
      </c>
      <c r="BM194" s="23" t="s">
        <v>1230</v>
      </c>
    </row>
    <row r="195" spans="2:65" s="1" customFormat="1" ht="25.5" customHeight="1">
      <c r="B195" s="141"/>
      <c r="C195" s="214" t="s">
        <v>969</v>
      </c>
      <c r="D195" s="214" t="s">
        <v>456</v>
      </c>
      <c r="E195" s="215" t="s">
        <v>1412</v>
      </c>
      <c r="F195" s="313" t="s">
        <v>1413</v>
      </c>
      <c r="G195" s="313"/>
      <c r="H195" s="313"/>
      <c r="I195" s="313"/>
      <c r="J195" s="216" t="s">
        <v>566</v>
      </c>
      <c r="K195" s="217">
        <v>3</v>
      </c>
      <c r="L195" s="314"/>
      <c r="M195" s="314"/>
      <c r="N195" s="315"/>
      <c r="O195" s="291"/>
      <c r="P195" s="291"/>
      <c r="Q195" s="291"/>
      <c r="R195" s="144"/>
      <c r="T195" s="174" t="s">
        <v>5</v>
      </c>
      <c r="U195" s="48" t="s">
        <v>41</v>
      </c>
      <c r="V195" s="40"/>
      <c r="W195" s="175">
        <f t="shared" si="23"/>
        <v>0</v>
      </c>
      <c r="X195" s="175">
        <v>0</v>
      </c>
      <c r="Y195" s="175">
        <f t="shared" si="24"/>
        <v>0</v>
      </c>
      <c r="Z195" s="175">
        <v>0</v>
      </c>
      <c r="AA195" s="176">
        <f t="shared" si="25"/>
        <v>0</v>
      </c>
      <c r="AR195" s="23" t="s">
        <v>459</v>
      </c>
      <c r="AT195" s="23" t="s">
        <v>456</v>
      </c>
      <c r="AU195" s="23" t="s">
        <v>86</v>
      </c>
      <c r="AY195" s="23" t="s">
        <v>164</v>
      </c>
      <c r="BE195" s="118">
        <f t="shared" si="26"/>
        <v>0</v>
      </c>
      <c r="BF195" s="118">
        <f t="shared" si="27"/>
        <v>0</v>
      </c>
      <c r="BG195" s="118">
        <f t="shared" si="28"/>
        <v>0</v>
      </c>
      <c r="BH195" s="118">
        <f t="shared" si="29"/>
        <v>0</v>
      </c>
      <c r="BI195" s="118">
        <f t="shared" si="30"/>
        <v>0</v>
      </c>
      <c r="BJ195" s="23" t="s">
        <v>86</v>
      </c>
      <c r="BK195" s="118">
        <f t="shared" si="31"/>
        <v>0</v>
      </c>
      <c r="BL195" s="23" t="s">
        <v>344</v>
      </c>
      <c r="BM195" s="23" t="s">
        <v>1251</v>
      </c>
    </row>
    <row r="196" spans="2:65" s="1" customFormat="1" ht="25.5" customHeight="1">
      <c r="B196" s="141"/>
      <c r="C196" s="214" t="s">
        <v>973</v>
      </c>
      <c r="D196" s="214" t="s">
        <v>456</v>
      </c>
      <c r="E196" s="215" t="s">
        <v>1414</v>
      </c>
      <c r="F196" s="313" t="s">
        <v>1415</v>
      </c>
      <c r="G196" s="313"/>
      <c r="H196" s="313"/>
      <c r="I196" s="313"/>
      <c r="J196" s="216" t="s">
        <v>566</v>
      </c>
      <c r="K196" s="217">
        <v>4</v>
      </c>
      <c r="L196" s="314"/>
      <c r="M196" s="314"/>
      <c r="N196" s="315"/>
      <c r="O196" s="291"/>
      <c r="P196" s="291"/>
      <c r="Q196" s="291"/>
      <c r="R196" s="144"/>
      <c r="T196" s="174" t="s">
        <v>5</v>
      </c>
      <c r="U196" s="48" t="s">
        <v>41</v>
      </c>
      <c r="V196" s="40"/>
      <c r="W196" s="175">
        <f t="shared" si="23"/>
        <v>0</v>
      </c>
      <c r="X196" s="175">
        <v>0</v>
      </c>
      <c r="Y196" s="175">
        <f t="shared" si="24"/>
        <v>0</v>
      </c>
      <c r="Z196" s="175">
        <v>0</v>
      </c>
      <c r="AA196" s="176">
        <f t="shared" si="25"/>
        <v>0</v>
      </c>
      <c r="AR196" s="23" t="s">
        <v>459</v>
      </c>
      <c r="AT196" s="23" t="s">
        <v>456</v>
      </c>
      <c r="AU196" s="23" t="s">
        <v>86</v>
      </c>
      <c r="AY196" s="23" t="s">
        <v>164</v>
      </c>
      <c r="BE196" s="118">
        <f t="shared" si="26"/>
        <v>0</v>
      </c>
      <c r="BF196" s="118">
        <f t="shared" si="27"/>
        <v>0</v>
      </c>
      <c r="BG196" s="118">
        <f t="shared" si="28"/>
        <v>0</v>
      </c>
      <c r="BH196" s="118">
        <f t="shared" si="29"/>
        <v>0</v>
      </c>
      <c r="BI196" s="118">
        <f t="shared" si="30"/>
        <v>0</v>
      </c>
      <c r="BJ196" s="23" t="s">
        <v>86</v>
      </c>
      <c r="BK196" s="118">
        <f t="shared" si="31"/>
        <v>0</v>
      </c>
      <c r="BL196" s="23" t="s">
        <v>344</v>
      </c>
      <c r="BM196" s="23" t="s">
        <v>1258</v>
      </c>
    </row>
    <row r="197" spans="2:65" s="1" customFormat="1" ht="25.5" customHeight="1">
      <c r="B197" s="141"/>
      <c r="C197" s="214" t="s">
        <v>978</v>
      </c>
      <c r="D197" s="214" t="s">
        <v>456</v>
      </c>
      <c r="E197" s="215" t="s">
        <v>1416</v>
      </c>
      <c r="F197" s="313" t="s">
        <v>1417</v>
      </c>
      <c r="G197" s="313"/>
      <c r="H197" s="313"/>
      <c r="I197" s="313"/>
      <c r="J197" s="216" t="s">
        <v>566</v>
      </c>
      <c r="K197" s="217">
        <v>24</v>
      </c>
      <c r="L197" s="314"/>
      <c r="M197" s="314"/>
      <c r="N197" s="315"/>
      <c r="O197" s="291"/>
      <c r="P197" s="291"/>
      <c r="Q197" s="291"/>
      <c r="R197" s="144"/>
      <c r="T197" s="174" t="s">
        <v>5</v>
      </c>
      <c r="U197" s="48" t="s">
        <v>41</v>
      </c>
      <c r="V197" s="40"/>
      <c r="W197" s="175">
        <f t="shared" si="23"/>
        <v>0</v>
      </c>
      <c r="X197" s="175">
        <v>0</v>
      </c>
      <c r="Y197" s="175">
        <f t="shared" si="24"/>
        <v>0</v>
      </c>
      <c r="Z197" s="175">
        <v>0</v>
      </c>
      <c r="AA197" s="176">
        <f t="shared" si="25"/>
        <v>0</v>
      </c>
      <c r="AR197" s="23" t="s">
        <v>459</v>
      </c>
      <c r="AT197" s="23" t="s">
        <v>456</v>
      </c>
      <c r="AU197" s="23" t="s">
        <v>86</v>
      </c>
      <c r="AY197" s="23" t="s">
        <v>164</v>
      </c>
      <c r="BE197" s="118">
        <f t="shared" si="26"/>
        <v>0</v>
      </c>
      <c r="BF197" s="118">
        <f t="shared" si="27"/>
        <v>0</v>
      </c>
      <c r="BG197" s="118">
        <f t="shared" si="28"/>
        <v>0</v>
      </c>
      <c r="BH197" s="118">
        <f t="shared" si="29"/>
        <v>0</v>
      </c>
      <c r="BI197" s="118">
        <f t="shared" si="30"/>
        <v>0</v>
      </c>
      <c r="BJ197" s="23" t="s">
        <v>86</v>
      </c>
      <c r="BK197" s="118">
        <f t="shared" si="31"/>
        <v>0</v>
      </c>
      <c r="BL197" s="23" t="s">
        <v>344</v>
      </c>
      <c r="BM197" s="23" t="s">
        <v>1266</v>
      </c>
    </row>
    <row r="198" spans="2:65" s="1" customFormat="1" ht="25.5" customHeight="1">
      <c r="B198" s="141"/>
      <c r="C198" s="214" t="s">
        <v>982</v>
      </c>
      <c r="D198" s="214" t="s">
        <v>456</v>
      </c>
      <c r="E198" s="215" t="s">
        <v>1418</v>
      </c>
      <c r="F198" s="313" t="s">
        <v>1419</v>
      </c>
      <c r="G198" s="313"/>
      <c r="H198" s="313"/>
      <c r="I198" s="313"/>
      <c r="J198" s="216" t="s">
        <v>566</v>
      </c>
      <c r="K198" s="217">
        <v>1</v>
      </c>
      <c r="L198" s="314"/>
      <c r="M198" s="314"/>
      <c r="N198" s="315"/>
      <c r="O198" s="291"/>
      <c r="P198" s="291"/>
      <c r="Q198" s="291"/>
      <c r="R198" s="144"/>
      <c r="T198" s="174" t="s">
        <v>5</v>
      </c>
      <c r="U198" s="48" t="s">
        <v>41</v>
      </c>
      <c r="V198" s="40"/>
      <c r="W198" s="175">
        <f t="shared" si="23"/>
        <v>0</v>
      </c>
      <c r="X198" s="175">
        <v>0</v>
      </c>
      <c r="Y198" s="175">
        <f t="shared" si="24"/>
        <v>0</v>
      </c>
      <c r="Z198" s="175">
        <v>0</v>
      </c>
      <c r="AA198" s="176">
        <f t="shared" si="25"/>
        <v>0</v>
      </c>
      <c r="AR198" s="23" t="s">
        <v>459</v>
      </c>
      <c r="AT198" s="23" t="s">
        <v>456</v>
      </c>
      <c r="AU198" s="23" t="s">
        <v>86</v>
      </c>
      <c r="AY198" s="23" t="s">
        <v>164</v>
      </c>
      <c r="BE198" s="118">
        <f t="shared" si="26"/>
        <v>0</v>
      </c>
      <c r="BF198" s="118">
        <f t="shared" si="27"/>
        <v>0</v>
      </c>
      <c r="BG198" s="118">
        <f t="shared" si="28"/>
        <v>0</v>
      </c>
      <c r="BH198" s="118">
        <f t="shared" si="29"/>
        <v>0</v>
      </c>
      <c r="BI198" s="118">
        <f t="shared" si="30"/>
        <v>0</v>
      </c>
      <c r="BJ198" s="23" t="s">
        <v>86</v>
      </c>
      <c r="BK198" s="118">
        <f t="shared" si="31"/>
        <v>0</v>
      </c>
      <c r="BL198" s="23" t="s">
        <v>344</v>
      </c>
      <c r="BM198" s="23" t="s">
        <v>1275</v>
      </c>
    </row>
    <row r="199" spans="2:65" s="1" customFormat="1" ht="25.5" customHeight="1">
      <c r="B199" s="141"/>
      <c r="C199" s="214" t="s">
        <v>987</v>
      </c>
      <c r="D199" s="214" t="s">
        <v>456</v>
      </c>
      <c r="E199" s="215" t="s">
        <v>1420</v>
      </c>
      <c r="F199" s="313" t="s">
        <v>1421</v>
      </c>
      <c r="G199" s="313"/>
      <c r="H199" s="313"/>
      <c r="I199" s="313"/>
      <c r="J199" s="216" t="s">
        <v>566</v>
      </c>
      <c r="K199" s="217">
        <v>1</v>
      </c>
      <c r="L199" s="314"/>
      <c r="M199" s="314"/>
      <c r="N199" s="315"/>
      <c r="O199" s="291"/>
      <c r="P199" s="291"/>
      <c r="Q199" s="291"/>
      <c r="R199" s="144"/>
      <c r="T199" s="174" t="s">
        <v>5</v>
      </c>
      <c r="U199" s="48" t="s">
        <v>41</v>
      </c>
      <c r="V199" s="40"/>
      <c r="W199" s="175">
        <f t="shared" si="23"/>
        <v>0</v>
      </c>
      <c r="X199" s="175">
        <v>0</v>
      </c>
      <c r="Y199" s="175">
        <f t="shared" si="24"/>
        <v>0</v>
      </c>
      <c r="Z199" s="175">
        <v>0</v>
      </c>
      <c r="AA199" s="176">
        <f t="shared" si="25"/>
        <v>0</v>
      </c>
      <c r="AR199" s="23" t="s">
        <v>459</v>
      </c>
      <c r="AT199" s="23" t="s">
        <v>456</v>
      </c>
      <c r="AU199" s="23" t="s">
        <v>86</v>
      </c>
      <c r="AY199" s="23" t="s">
        <v>164</v>
      </c>
      <c r="BE199" s="118">
        <f t="shared" si="26"/>
        <v>0</v>
      </c>
      <c r="BF199" s="118">
        <f t="shared" si="27"/>
        <v>0</v>
      </c>
      <c r="BG199" s="118">
        <f t="shared" si="28"/>
        <v>0</v>
      </c>
      <c r="BH199" s="118">
        <f t="shared" si="29"/>
        <v>0</v>
      </c>
      <c r="BI199" s="118">
        <f t="shared" si="30"/>
        <v>0</v>
      </c>
      <c r="BJ199" s="23" t="s">
        <v>86</v>
      </c>
      <c r="BK199" s="118">
        <f t="shared" si="31"/>
        <v>0</v>
      </c>
      <c r="BL199" s="23" t="s">
        <v>344</v>
      </c>
      <c r="BM199" s="23" t="s">
        <v>1422</v>
      </c>
    </row>
    <row r="200" spans="2:65" s="1" customFormat="1" ht="25.5" customHeight="1">
      <c r="B200" s="141"/>
      <c r="C200" s="214" t="s">
        <v>991</v>
      </c>
      <c r="D200" s="214" t="s">
        <v>456</v>
      </c>
      <c r="E200" s="215" t="s">
        <v>1423</v>
      </c>
      <c r="F200" s="313" t="s">
        <v>1424</v>
      </c>
      <c r="G200" s="313"/>
      <c r="H200" s="313"/>
      <c r="I200" s="313"/>
      <c r="J200" s="216" t="s">
        <v>566</v>
      </c>
      <c r="K200" s="217">
        <v>3</v>
      </c>
      <c r="L200" s="314"/>
      <c r="M200" s="314"/>
      <c r="N200" s="315"/>
      <c r="O200" s="291"/>
      <c r="P200" s="291"/>
      <c r="Q200" s="291"/>
      <c r="R200" s="144"/>
      <c r="T200" s="174" t="s">
        <v>5</v>
      </c>
      <c r="U200" s="48" t="s">
        <v>41</v>
      </c>
      <c r="V200" s="40"/>
      <c r="W200" s="175">
        <f t="shared" si="23"/>
        <v>0</v>
      </c>
      <c r="X200" s="175">
        <v>0</v>
      </c>
      <c r="Y200" s="175">
        <f t="shared" si="24"/>
        <v>0</v>
      </c>
      <c r="Z200" s="175">
        <v>0</v>
      </c>
      <c r="AA200" s="176">
        <f t="shared" si="25"/>
        <v>0</v>
      </c>
      <c r="AR200" s="23" t="s">
        <v>459</v>
      </c>
      <c r="AT200" s="23" t="s">
        <v>456</v>
      </c>
      <c r="AU200" s="23" t="s">
        <v>86</v>
      </c>
      <c r="AY200" s="23" t="s">
        <v>164</v>
      </c>
      <c r="BE200" s="118">
        <f t="shared" si="26"/>
        <v>0</v>
      </c>
      <c r="BF200" s="118">
        <f t="shared" si="27"/>
        <v>0</v>
      </c>
      <c r="BG200" s="118">
        <f t="shared" si="28"/>
        <v>0</v>
      </c>
      <c r="BH200" s="118">
        <f t="shared" si="29"/>
        <v>0</v>
      </c>
      <c r="BI200" s="118">
        <f t="shared" si="30"/>
        <v>0</v>
      </c>
      <c r="BJ200" s="23" t="s">
        <v>86</v>
      </c>
      <c r="BK200" s="118">
        <f t="shared" si="31"/>
        <v>0</v>
      </c>
      <c r="BL200" s="23" t="s">
        <v>344</v>
      </c>
      <c r="BM200" s="23" t="s">
        <v>1425</v>
      </c>
    </row>
    <row r="201" spans="2:65" s="1" customFormat="1" ht="25.5" customHeight="1">
      <c r="B201" s="141"/>
      <c r="C201" s="214" t="s">
        <v>995</v>
      </c>
      <c r="D201" s="214" t="s">
        <v>456</v>
      </c>
      <c r="E201" s="215" t="s">
        <v>1426</v>
      </c>
      <c r="F201" s="313" t="s">
        <v>1427</v>
      </c>
      <c r="G201" s="313"/>
      <c r="H201" s="313"/>
      <c r="I201" s="313"/>
      <c r="J201" s="216" t="s">
        <v>566</v>
      </c>
      <c r="K201" s="217">
        <v>24</v>
      </c>
      <c r="L201" s="314"/>
      <c r="M201" s="314"/>
      <c r="N201" s="315"/>
      <c r="O201" s="291"/>
      <c r="P201" s="291"/>
      <c r="Q201" s="291"/>
      <c r="R201" s="144"/>
      <c r="T201" s="174" t="s">
        <v>5</v>
      </c>
      <c r="U201" s="48" t="s">
        <v>41</v>
      </c>
      <c r="V201" s="40"/>
      <c r="W201" s="175">
        <f t="shared" si="23"/>
        <v>0</v>
      </c>
      <c r="X201" s="175">
        <v>0</v>
      </c>
      <c r="Y201" s="175">
        <f t="shared" si="24"/>
        <v>0</v>
      </c>
      <c r="Z201" s="175">
        <v>0</v>
      </c>
      <c r="AA201" s="176">
        <f t="shared" si="25"/>
        <v>0</v>
      </c>
      <c r="AR201" s="23" t="s">
        <v>459</v>
      </c>
      <c r="AT201" s="23" t="s">
        <v>456</v>
      </c>
      <c r="AU201" s="23" t="s">
        <v>86</v>
      </c>
      <c r="AY201" s="23" t="s">
        <v>164</v>
      </c>
      <c r="BE201" s="118">
        <f t="shared" si="26"/>
        <v>0</v>
      </c>
      <c r="BF201" s="118">
        <f t="shared" si="27"/>
        <v>0</v>
      </c>
      <c r="BG201" s="118">
        <f t="shared" si="28"/>
        <v>0</v>
      </c>
      <c r="BH201" s="118">
        <f t="shared" si="29"/>
        <v>0</v>
      </c>
      <c r="BI201" s="118">
        <f t="shared" si="30"/>
        <v>0</v>
      </c>
      <c r="BJ201" s="23" t="s">
        <v>86</v>
      </c>
      <c r="BK201" s="118">
        <f t="shared" si="31"/>
        <v>0</v>
      </c>
      <c r="BL201" s="23" t="s">
        <v>344</v>
      </c>
      <c r="BM201" s="23" t="s">
        <v>1428</v>
      </c>
    </row>
    <row r="202" spans="2:65" s="1" customFormat="1" ht="25.5" customHeight="1">
      <c r="B202" s="141"/>
      <c r="C202" s="214" t="s">
        <v>999</v>
      </c>
      <c r="D202" s="214" t="s">
        <v>456</v>
      </c>
      <c r="E202" s="215" t="s">
        <v>1429</v>
      </c>
      <c r="F202" s="313" t="s">
        <v>1430</v>
      </c>
      <c r="G202" s="313"/>
      <c r="H202" s="313"/>
      <c r="I202" s="313"/>
      <c r="J202" s="216" t="s">
        <v>566</v>
      </c>
      <c r="K202" s="217">
        <v>1</v>
      </c>
      <c r="L202" s="314"/>
      <c r="M202" s="314"/>
      <c r="N202" s="315"/>
      <c r="O202" s="291"/>
      <c r="P202" s="291"/>
      <c r="Q202" s="291"/>
      <c r="R202" s="144"/>
      <c r="T202" s="174" t="s">
        <v>5</v>
      </c>
      <c r="U202" s="48" t="s">
        <v>41</v>
      </c>
      <c r="V202" s="40"/>
      <c r="W202" s="175">
        <f t="shared" si="23"/>
        <v>0</v>
      </c>
      <c r="X202" s="175">
        <v>0</v>
      </c>
      <c r="Y202" s="175">
        <f t="shared" si="24"/>
        <v>0</v>
      </c>
      <c r="Z202" s="175">
        <v>0</v>
      </c>
      <c r="AA202" s="176">
        <f t="shared" si="25"/>
        <v>0</v>
      </c>
      <c r="AR202" s="23" t="s">
        <v>459</v>
      </c>
      <c r="AT202" s="23" t="s">
        <v>456</v>
      </c>
      <c r="AU202" s="23" t="s">
        <v>86</v>
      </c>
      <c r="AY202" s="23" t="s">
        <v>164</v>
      </c>
      <c r="BE202" s="118">
        <f t="shared" si="26"/>
        <v>0</v>
      </c>
      <c r="BF202" s="118">
        <f t="shared" si="27"/>
        <v>0</v>
      </c>
      <c r="BG202" s="118">
        <f t="shared" si="28"/>
        <v>0</v>
      </c>
      <c r="BH202" s="118">
        <f t="shared" si="29"/>
        <v>0</v>
      </c>
      <c r="BI202" s="118">
        <f t="shared" si="30"/>
        <v>0</v>
      </c>
      <c r="BJ202" s="23" t="s">
        <v>86</v>
      </c>
      <c r="BK202" s="118">
        <f t="shared" si="31"/>
        <v>0</v>
      </c>
      <c r="BL202" s="23" t="s">
        <v>344</v>
      </c>
      <c r="BM202" s="23" t="s">
        <v>1431</v>
      </c>
    </row>
    <row r="203" spans="2:65" s="1" customFormat="1" ht="25.5" customHeight="1">
      <c r="B203" s="141"/>
      <c r="C203" s="214" t="s">
        <v>1006</v>
      </c>
      <c r="D203" s="214" t="s">
        <v>456</v>
      </c>
      <c r="E203" s="215" t="s">
        <v>1432</v>
      </c>
      <c r="F203" s="313" t="s">
        <v>1433</v>
      </c>
      <c r="G203" s="313"/>
      <c r="H203" s="313"/>
      <c r="I203" s="313"/>
      <c r="J203" s="216" t="s">
        <v>566</v>
      </c>
      <c r="K203" s="217">
        <v>7</v>
      </c>
      <c r="L203" s="314"/>
      <c r="M203" s="314"/>
      <c r="N203" s="315"/>
      <c r="O203" s="291"/>
      <c r="P203" s="291"/>
      <c r="Q203" s="291"/>
      <c r="R203" s="144"/>
      <c r="T203" s="174" t="s">
        <v>5</v>
      </c>
      <c r="U203" s="48" t="s">
        <v>41</v>
      </c>
      <c r="V203" s="40"/>
      <c r="W203" s="175">
        <f t="shared" si="23"/>
        <v>0</v>
      </c>
      <c r="X203" s="175">
        <v>0</v>
      </c>
      <c r="Y203" s="175">
        <f t="shared" si="24"/>
        <v>0</v>
      </c>
      <c r="Z203" s="175">
        <v>0</v>
      </c>
      <c r="AA203" s="176">
        <f t="shared" si="25"/>
        <v>0</v>
      </c>
      <c r="AR203" s="23" t="s">
        <v>459</v>
      </c>
      <c r="AT203" s="23" t="s">
        <v>456</v>
      </c>
      <c r="AU203" s="23" t="s">
        <v>86</v>
      </c>
      <c r="AY203" s="23" t="s">
        <v>164</v>
      </c>
      <c r="BE203" s="118">
        <f t="shared" si="26"/>
        <v>0</v>
      </c>
      <c r="BF203" s="118">
        <f t="shared" si="27"/>
        <v>0</v>
      </c>
      <c r="BG203" s="118">
        <f t="shared" si="28"/>
        <v>0</v>
      </c>
      <c r="BH203" s="118">
        <f t="shared" si="29"/>
        <v>0</v>
      </c>
      <c r="BI203" s="118">
        <f t="shared" si="30"/>
        <v>0</v>
      </c>
      <c r="BJ203" s="23" t="s">
        <v>86</v>
      </c>
      <c r="BK203" s="118">
        <f t="shared" si="31"/>
        <v>0</v>
      </c>
      <c r="BL203" s="23" t="s">
        <v>344</v>
      </c>
      <c r="BM203" s="23" t="s">
        <v>1434</v>
      </c>
    </row>
    <row r="204" spans="2:65" s="1" customFormat="1" ht="16.5" customHeight="1">
      <c r="B204" s="141"/>
      <c r="C204" s="214" t="s">
        <v>1012</v>
      </c>
      <c r="D204" s="214" t="s">
        <v>456</v>
      </c>
      <c r="E204" s="215" t="s">
        <v>1435</v>
      </c>
      <c r="F204" s="313" t="s">
        <v>1436</v>
      </c>
      <c r="G204" s="313"/>
      <c r="H204" s="313"/>
      <c r="I204" s="313"/>
      <c r="J204" s="216" t="s">
        <v>566</v>
      </c>
      <c r="K204" s="217">
        <v>3</v>
      </c>
      <c r="L204" s="314"/>
      <c r="M204" s="314"/>
      <c r="N204" s="315"/>
      <c r="O204" s="291"/>
      <c r="P204" s="291"/>
      <c r="Q204" s="291"/>
      <c r="R204" s="144"/>
      <c r="T204" s="174" t="s">
        <v>5</v>
      </c>
      <c r="U204" s="48" t="s">
        <v>41</v>
      </c>
      <c r="V204" s="40"/>
      <c r="W204" s="175">
        <f t="shared" si="23"/>
        <v>0</v>
      </c>
      <c r="X204" s="175">
        <v>0</v>
      </c>
      <c r="Y204" s="175">
        <f t="shared" si="24"/>
        <v>0</v>
      </c>
      <c r="Z204" s="175">
        <v>0</v>
      </c>
      <c r="AA204" s="176">
        <f t="shared" si="25"/>
        <v>0</v>
      </c>
      <c r="AR204" s="23" t="s">
        <v>459</v>
      </c>
      <c r="AT204" s="23" t="s">
        <v>456</v>
      </c>
      <c r="AU204" s="23" t="s">
        <v>86</v>
      </c>
      <c r="AY204" s="23" t="s">
        <v>164</v>
      </c>
      <c r="BE204" s="118">
        <f t="shared" si="26"/>
        <v>0</v>
      </c>
      <c r="BF204" s="118">
        <f t="shared" si="27"/>
        <v>0</v>
      </c>
      <c r="BG204" s="118">
        <f t="shared" si="28"/>
        <v>0</v>
      </c>
      <c r="BH204" s="118">
        <f t="shared" si="29"/>
        <v>0</v>
      </c>
      <c r="BI204" s="118">
        <f t="shared" si="30"/>
        <v>0</v>
      </c>
      <c r="BJ204" s="23" t="s">
        <v>86</v>
      </c>
      <c r="BK204" s="118">
        <f t="shared" si="31"/>
        <v>0</v>
      </c>
      <c r="BL204" s="23" t="s">
        <v>344</v>
      </c>
      <c r="BM204" s="23" t="s">
        <v>1437</v>
      </c>
    </row>
    <row r="205" spans="2:65" s="1" customFormat="1" ht="16.5" customHeight="1">
      <c r="B205" s="141"/>
      <c r="C205" s="214" t="s">
        <v>1018</v>
      </c>
      <c r="D205" s="214" t="s">
        <v>456</v>
      </c>
      <c r="E205" s="215" t="s">
        <v>1438</v>
      </c>
      <c r="F205" s="313" t="s">
        <v>1439</v>
      </c>
      <c r="G205" s="313"/>
      <c r="H205" s="313"/>
      <c r="I205" s="313"/>
      <c r="J205" s="216" t="s">
        <v>566</v>
      </c>
      <c r="K205" s="217">
        <v>54</v>
      </c>
      <c r="L205" s="314"/>
      <c r="M205" s="314"/>
      <c r="N205" s="315"/>
      <c r="O205" s="291"/>
      <c r="P205" s="291"/>
      <c r="Q205" s="291"/>
      <c r="R205" s="144"/>
      <c r="T205" s="174" t="s">
        <v>5</v>
      </c>
      <c r="U205" s="48" t="s">
        <v>41</v>
      </c>
      <c r="V205" s="40"/>
      <c r="W205" s="175">
        <f t="shared" si="23"/>
        <v>0</v>
      </c>
      <c r="X205" s="175">
        <v>0</v>
      </c>
      <c r="Y205" s="175">
        <f t="shared" si="24"/>
        <v>0</v>
      </c>
      <c r="Z205" s="175">
        <v>0</v>
      </c>
      <c r="AA205" s="176">
        <f t="shared" si="25"/>
        <v>0</v>
      </c>
      <c r="AR205" s="23" t="s">
        <v>459</v>
      </c>
      <c r="AT205" s="23" t="s">
        <v>456</v>
      </c>
      <c r="AU205" s="23" t="s">
        <v>86</v>
      </c>
      <c r="AY205" s="23" t="s">
        <v>164</v>
      </c>
      <c r="BE205" s="118">
        <f t="shared" si="26"/>
        <v>0</v>
      </c>
      <c r="BF205" s="118">
        <f t="shared" si="27"/>
        <v>0</v>
      </c>
      <c r="BG205" s="118">
        <f t="shared" si="28"/>
        <v>0</v>
      </c>
      <c r="BH205" s="118">
        <f t="shared" si="29"/>
        <v>0</v>
      </c>
      <c r="BI205" s="118">
        <f t="shared" si="30"/>
        <v>0</v>
      </c>
      <c r="BJ205" s="23" t="s">
        <v>86</v>
      </c>
      <c r="BK205" s="118">
        <f t="shared" si="31"/>
        <v>0</v>
      </c>
      <c r="BL205" s="23" t="s">
        <v>344</v>
      </c>
      <c r="BM205" s="23" t="s">
        <v>1440</v>
      </c>
    </row>
    <row r="206" spans="2:65" s="1" customFormat="1" ht="25.5" customHeight="1">
      <c r="B206" s="141"/>
      <c r="C206" s="214" t="s">
        <v>1022</v>
      </c>
      <c r="D206" s="214" t="s">
        <v>456</v>
      </c>
      <c r="E206" s="215" t="s">
        <v>1441</v>
      </c>
      <c r="F206" s="313" t="s">
        <v>1442</v>
      </c>
      <c r="G206" s="313"/>
      <c r="H206" s="313"/>
      <c r="I206" s="313"/>
      <c r="J206" s="216" t="s">
        <v>566</v>
      </c>
      <c r="K206" s="217">
        <v>45</v>
      </c>
      <c r="L206" s="314"/>
      <c r="M206" s="314"/>
      <c r="N206" s="315"/>
      <c r="O206" s="291"/>
      <c r="P206" s="291"/>
      <c r="Q206" s="291"/>
      <c r="R206" s="144"/>
      <c r="T206" s="174" t="s">
        <v>5</v>
      </c>
      <c r="U206" s="48" t="s">
        <v>41</v>
      </c>
      <c r="V206" s="40"/>
      <c r="W206" s="175">
        <f t="shared" si="23"/>
        <v>0</v>
      </c>
      <c r="X206" s="175">
        <v>0</v>
      </c>
      <c r="Y206" s="175">
        <f t="shared" si="24"/>
        <v>0</v>
      </c>
      <c r="Z206" s="175">
        <v>0</v>
      </c>
      <c r="AA206" s="176">
        <f t="shared" si="25"/>
        <v>0</v>
      </c>
      <c r="AR206" s="23" t="s">
        <v>459</v>
      </c>
      <c r="AT206" s="23" t="s">
        <v>456</v>
      </c>
      <c r="AU206" s="23" t="s">
        <v>86</v>
      </c>
      <c r="AY206" s="23" t="s">
        <v>164</v>
      </c>
      <c r="BE206" s="118">
        <f t="shared" si="26"/>
        <v>0</v>
      </c>
      <c r="BF206" s="118">
        <f t="shared" si="27"/>
        <v>0</v>
      </c>
      <c r="BG206" s="118">
        <f t="shared" si="28"/>
        <v>0</v>
      </c>
      <c r="BH206" s="118">
        <f t="shared" si="29"/>
        <v>0</v>
      </c>
      <c r="BI206" s="118">
        <f t="shared" si="30"/>
        <v>0</v>
      </c>
      <c r="BJ206" s="23" t="s">
        <v>86</v>
      </c>
      <c r="BK206" s="118">
        <f t="shared" si="31"/>
        <v>0</v>
      </c>
      <c r="BL206" s="23" t="s">
        <v>344</v>
      </c>
      <c r="BM206" s="23" t="s">
        <v>1443</v>
      </c>
    </row>
    <row r="207" spans="2:65" s="1" customFormat="1" ht="16.5" customHeight="1">
      <c r="B207" s="141"/>
      <c r="C207" s="214" t="s">
        <v>1028</v>
      </c>
      <c r="D207" s="214" t="s">
        <v>456</v>
      </c>
      <c r="E207" s="215" t="s">
        <v>1444</v>
      </c>
      <c r="F207" s="313" t="s">
        <v>1445</v>
      </c>
      <c r="G207" s="313"/>
      <c r="H207" s="313"/>
      <c r="I207" s="313"/>
      <c r="J207" s="216" t="s">
        <v>566</v>
      </c>
      <c r="K207" s="217">
        <v>24</v>
      </c>
      <c r="L207" s="314"/>
      <c r="M207" s="314"/>
      <c r="N207" s="315"/>
      <c r="O207" s="291"/>
      <c r="P207" s="291"/>
      <c r="Q207" s="291"/>
      <c r="R207" s="144"/>
      <c r="T207" s="174" t="s">
        <v>5</v>
      </c>
      <c r="U207" s="48" t="s">
        <v>41</v>
      </c>
      <c r="V207" s="40"/>
      <c r="W207" s="175">
        <f t="shared" si="23"/>
        <v>0</v>
      </c>
      <c r="X207" s="175">
        <v>0</v>
      </c>
      <c r="Y207" s="175">
        <f t="shared" si="24"/>
        <v>0</v>
      </c>
      <c r="Z207" s="175">
        <v>0</v>
      </c>
      <c r="AA207" s="176">
        <f t="shared" si="25"/>
        <v>0</v>
      </c>
      <c r="AR207" s="23" t="s">
        <v>459</v>
      </c>
      <c r="AT207" s="23" t="s">
        <v>456</v>
      </c>
      <c r="AU207" s="23" t="s">
        <v>86</v>
      </c>
      <c r="AY207" s="23" t="s">
        <v>164</v>
      </c>
      <c r="BE207" s="118">
        <f t="shared" si="26"/>
        <v>0</v>
      </c>
      <c r="BF207" s="118">
        <f t="shared" si="27"/>
        <v>0</v>
      </c>
      <c r="BG207" s="118">
        <f t="shared" si="28"/>
        <v>0</v>
      </c>
      <c r="BH207" s="118">
        <f t="shared" si="29"/>
        <v>0</v>
      </c>
      <c r="BI207" s="118">
        <f t="shared" si="30"/>
        <v>0</v>
      </c>
      <c r="BJ207" s="23" t="s">
        <v>86</v>
      </c>
      <c r="BK207" s="118">
        <f t="shared" si="31"/>
        <v>0</v>
      </c>
      <c r="BL207" s="23" t="s">
        <v>344</v>
      </c>
      <c r="BM207" s="23" t="s">
        <v>1446</v>
      </c>
    </row>
    <row r="208" spans="2:65" s="1" customFormat="1" ht="16.5" customHeight="1">
      <c r="B208" s="141"/>
      <c r="C208" s="214" t="s">
        <v>1033</v>
      </c>
      <c r="D208" s="214" t="s">
        <v>456</v>
      </c>
      <c r="E208" s="215" t="s">
        <v>1447</v>
      </c>
      <c r="F208" s="313" t="s">
        <v>1448</v>
      </c>
      <c r="G208" s="313"/>
      <c r="H208" s="313"/>
      <c r="I208" s="313"/>
      <c r="J208" s="216" t="s">
        <v>566</v>
      </c>
      <c r="K208" s="217">
        <v>87</v>
      </c>
      <c r="L208" s="314"/>
      <c r="M208" s="314"/>
      <c r="N208" s="315"/>
      <c r="O208" s="291"/>
      <c r="P208" s="291"/>
      <c r="Q208" s="291"/>
      <c r="R208" s="144"/>
      <c r="T208" s="174" t="s">
        <v>5</v>
      </c>
      <c r="U208" s="48" t="s">
        <v>41</v>
      </c>
      <c r="V208" s="40"/>
      <c r="W208" s="175">
        <f t="shared" si="23"/>
        <v>0</v>
      </c>
      <c r="X208" s="175">
        <v>0</v>
      </c>
      <c r="Y208" s="175">
        <f t="shared" si="24"/>
        <v>0</v>
      </c>
      <c r="Z208" s="175">
        <v>0</v>
      </c>
      <c r="AA208" s="176">
        <f t="shared" si="25"/>
        <v>0</v>
      </c>
      <c r="AR208" s="23" t="s">
        <v>459</v>
      </c>
      <c r="AT208" s="23" t="s">
        <v>456</v>
      </c>
      <c r="AU208" s="23" t="s">
        <v>86</v>
      </c>
      <c r="AY208" s="23" t="s">
        <v>164</v>
      </c>
      <c r="BE208" s="118">
        <f t="shared" si="26"/>
        <v>0</v>
      </c>
      <c r="BF208" s="118">
        <f t="shared" si="27"/>
        <v>0</v>
      </c>
      <c r="BG208" s="118">
        <f t="shared" si="28"/>
        <v>0</v>
      </c>
      <c r="BH208" s="118">
        <f t="shared" si="29"/>
        <v>0</v>
      </c>
      <c r="BI208" s="118">
        <f t="shared" si="30"/>
        <v>0</v>
      </c>
      <c r="BJ208" s="23" t="s">
        <v>86</v>
      </c>
      <c r="BK208" s="118">
        <f t="shared" si="31"/>
        <v>0</v>
      </c>
      <c r="BL208" s="23" t="s">
        <v>344</v>
      </c>
      <c r="BM208" s="23" t="s">
        <v>1449</v>
      </c>
    </row>
    <row r="209" spans="2:65" s="1" customFormat="1" ht="16.5" customHeight="1">
      <c r="B209" s="141"/>
      <c r="C209" s="214" t="s">
        <v>1038</v>
      </c>
      <c r="D209" s="214" t="s">
        <v>456</v>
      </c>
      <c r="E209" s="215" t="s">
        <v>1450</v>
      </c>
      <c r="F209" s="313" t="s">
        <v>1451</v>
      </c>
      <c r="G209" s="313"/>
      <c r="H209" s="313"/>
      <c r="I209" s="313"/>
      <c r="J209" s="216" t="s">
        <v>566</v>
      </c>
      <c r="K209" s="217">
        <v>25</v>
      </c>
      <c r="L209" s="314"/>
      <c r="M209" s="314"/>
      <c r="N209" s="315"/>
      <c r="O209" s="291"/>
      <c r="P209" s="291"/>
      <c r="Q209" s="291"/>
      <c r="R209" s="144"/>
      <c r="T209" s="174" t="s">
        <v>5</v>
      </c>
      <c r="U209" s="48" t="s">
        <v>41</v>
      </c>
      <c r="V209" s="40"/>
      <c r="W209" s="175">
        <f t="shared" si="23"/>
        <v>0</v>
      </c>
      <c r="X209" s="175">
        <v>0</v>
      </c>
      <c r="Y209" s="175">
        <f t="shared" si="24"/>
        <v>0</v>
      </c>
      <c r="Z209" s="175">
        <v>0</v>
      </c>
      <c r="AA209" s="176">
        <f t="shared" si="25"/>
        <v>0</v>
      </c>
      <c r="AR209" s="23" t="s">
        <v>459</v>
      </c>
      <c r="AT209" s="23" t="s">
        <v>456</v>
      </c>
      <c r="AU209" s="23" t="s">
        <v>86</v>
      </c>
      <c r="AY209" s="23" t="s">
        <v>164</v>
      </c>
      <c r="BE209" s="118">
        <f t="shared" si="26"/>
        <v>0</v>
      </c>
      <c r="BF209" s="118">
        <f t="shared" si="27"/>
        <v>0</v>
      </c>
      <c r="BG209" s="118">
        <f t="shared" si="28"/>
        <v>0</v>
      </c>
      <c r="BH209" s="118">
        <f t="shared" si="29"/>
        <v>0</v>
      </c>
      <c r="BI209" s="118">
        <f t="shared" si="30"/>
        <v>0</v>
      </c>
      <c r="BJ209" s="23" t="s">
        <v>86</v>
      </c>
      <c r="BK209" s="118">
        <f t="shared" si="31"/>
        <v>0</v>
      </c>
      <c r="BL209" s="23" t="s">
        <v>344</v>
      </c>
      <c r="BM209" s="23" t="s">
        <v>1452</v>
      </c>
    </row>
    <row r="210" spans="2:65" s="1" customFormat="1" ht="25.5" customHeight="1">
      <c r="B210" s="141"/>
      <c r="C210" s="214" t="s">
        <v>1043</v>
      </c>
      <c r="D210" s="214" t="s">
        <v>456</v>
      </c>
      <c r="E210" s="215" t="s">
        <v>1453</v>
      </c>
      <c r="F210" s="313" t="s">
        <v>1454</v>
      </c>
      <c r="G210" s="313"/>
      <c r="H210" s="313"/>
      <c r="I210" s="313"/>
      <c r="J210" s="216" t="s">
        <v>1363</v>
      </c>
      <c r="K210" s="217">
        <v>4</v>
      </c>
      <c r="L210" s="314"/>
      <c r="M210" s="314"/>
      <c r="N210" s="315"/>
      <c r="O210" s="291"/>
      <c r="P210" s="291"/>
      <c r="Q210" s="291"/>
      <c r="R210" s="144"/>
      <c r="T210" s="174" t="s">
        <v>5</v>
      </c>
      <c r="U210" s="48" t="s">
        <v>41</v>
      </c>
      <c r="V210" s="40"/>
      <c r="W210" s="175">
        <f t="shared" si="23"/>
        <v>0</v>
      </c>
      <c r="X210" s="175">
        <v>0</v>
      </c>
      <c r="Y210" s="175">
        <f t="shared" si="24"/>
        <v>0</v>
      </c>
      <c r="Z210" s="175">
        <v>0</v>
      </c>
      <c r="AA210" s="176">
        <f t="shared" si="25"/>
        <v>0</v>
      </c>
      <c r="AR210" s="23" t="s">
        <v>459</v>
      </c>
      <c r="AT210" s="23" t="s">
        <v>456</v>
      </c>
      <c r="AU210" s="23" t="s">
        <v>86</v>
      </c>
      <c r="AY210" s="23" t="s">
        <v>164</v>
      </c>
      <c r="BE210" s="118">
        <f t="shared" si="26"/>
        <v>0</v>
      </c>
      <c r="BF210" s="118">
        <f t="shared" si="27"/>
        <v>0</v>
      </c>
      <c r="BG210" s="118">
        <f t="shared" si="28"/>
        <v>0</v>
      </c>
      <c r="BH210" s="118">
        <f t="shared" si="29"/>
        <v>0</v>
      </c>
      <c r="BI210" s="118">
        <f t="shared" si="30"/>
        <v>0</v>
      </c>
      <c r="BJ210" s="23" t="s">
        <v>86</v>
      </c>
      <c r="BK210" s="118">
        <f t="shared" si="31"/>
        <v>0</v>
      </c>
      <c r="BL210" s="23" t="s">
        <v>344</v>
      </c>
      <c r="BM210" s="23" t="s">
        <v>1455</v>
      </c>
    </row>
    <row r="211" spans="2:65" s="10" customFormat="1" ht="29.85" customHeight="1">
      <c r="B211" s="159"/>
      <c r="C211" s="160"/>
      <c r="D211" s="169" t="s">
        <v>1285</v>
      </c>
      <c r="E211" s="169"/>
      <c r="F211" s="169"/>
      <c r="G211" s="169"/>
      <c r="H211" s="169"/>
      <c r="I211" s="169"/>
      <c r="J211" s="169"/>
      <c r="K211" s="169"/>
      <c r="L211" s="169"/>
      <c r="M211" s="169"/>
      <c r="N211" s="316"/>
      <c r="O211" s="317"/>
      <c r="P211" s="317"/>
      <c r="Q211" s="317"/>
      <c r="R211" s="162"/>
      <c r="T211" s="163"/>
      <c r="U211" s="160"/>
      <c r="V211" s="160"/>
      <c r="W211" s="164">
        <f>SUM(W212:W225)</f>
        <v>0</v>
      </c>
      <c r="X211" s="160"/>
      <c r="Y211" s="164">
        <f>SUM(Y212:Y225)</f>
        <v>2565.2222100000004</v>
      </c>
      <c r="Z211" s="160"/>
      <c r="AA211" s="165">
        <f>SUM(AA212:AA225)</f>
        <v>0</v>
      </c>
      <c r="AR211" s="166" t="s">
        <v>86</v>
      </c>
      <c r="AT211" s="167" t="s">
        <v>73</v>
      </c>
      <c r="AU211" s="167" t="s">
        <v>81</v>
      </c>
      <c r="AY211" s="166" t="s">
        <v>164</v>
      </c>
      <c r="BK211" s="168">
        <f>SUM(BK212:BK225)</f>
        <v>0</v>
      </c>
    </row>
    <row r="212" spans="2:65" s="1" customFormat="1" ht="25.5" customHeight="1">
      <c r="B212" s="141"/>
      <c r="C212" s="170" t="s">
        <v>1047</v>
      </c>
      <c r="D212" s="170" t="s">
        <v>165</v>
      </c>
      <c r="E212" s="171" t="s">
        <v>1456</v>
      </c>
      <c r="F212" s="289" t="s">
        <v>1457</v>
      </c>
      <c r="G212" s="289"/>
      <c r="H212" s="289"/>
      <c r="I212" s="289"/>
      <c r="J212" s="172" t="s">
        <v>168</v>
      </c>
      <c r="K212" s="173">
        <v>494.25900000000001</v>
      </c>
      <c r="L212" s="290"/>
      <c r="M212" s="290"/>
      <c r="N212" s="291"/>
      <c r="O212" s="291"/>
      <c r="P212" s="291"/>
      <c r="Q212" s="291"/>
      <c r="R212" s="144"/>
      <c r="T212" s="174" t="s">
        <v>5</v>
      </c>
      <c r="U212" s="48" t="s">
        <v>41</v>
      </c>
      <c r="V212" s="40"/>
      <c r="W212" s="175">
        <f t="shared" ref="W212:W225" si="32">V212*K212</f>
        <v>0</v>
      </c>
      <c r="X212" s="175">
        <v>5.19</v>
      </c>
      <c r="Y212" s="175">
        <f t="shared" ref="Y212:Y225" si="33">X212*K212</f>
        <v>2565.2042100000003</v>
      </c>
      <c r="Z212" s="175">
        <v>0</v>
      </c>
      <c r="AA212" s="176">
        <f t="shared" ref="AA212:AA225" si="34">Z212*K212</f>
        <v>0</v>
      </c>
      <c r="AR212" s="23" t="s">
        <v>344</v>
      </c>
      <c r="AT212" s="23" t="s">
        <v>165</v>
      </c>
      <c r="AU212" s="23" t="s">
        <v>86</v>
      </c>
      <c r="AY212" s="23" t="s">
        <v>164</v>
      </c>
      <c r="BE212" s="118">
        <f t="shared" ref="BE212:BE225" si="35">IF(U212="základná",N212,0)</f>
        <v>0</v>
      </c>
      <c r="BF212" s="118">
        <f t="shared" ref="BF212:BF225" si="36">IF(U212="znížená",N212,0)</f>
        <v>0</v>
      </c>
      <c r="BG212" s="118">
        <f t="shared" ref="BG212:BG225" si="37">IF(U212="zákl. prenesená",N212,0)</f>
        <v>0</v>
      </c>
      <c r="BH212" s="118">
        <f t="shared" ref="BH212:BH225" si="38">IF(U212="zníž. prenesená",N212,0)</f>
        <v>0</v>
      </c>
      <c r="BI212" s="118">
        <f t="shared" ref="BI212:BI225" si="39">IF(U212="nulová",N212,0)</f>
        <v>0</v>
      </c>
      <c r="BJ212" s="23" t="s">
        <v>86</v>
      </c>
      <c r="BK212" s="118">
        <f t="shared" ref="BK212:BK225" si="40">ROUND(L212*K212,2)</f>
        <v>0</v>
      </c>
      <c r="BL212" s="23" t="s">
        <v>344</v>
      </c>
      <c r="BM212" s="23" t="s">
        <v>1458</v>
      </c>
    </row>
    <row r="213" spans="2:65" s="1" customFormat="1" ht="25.5" customHeight="1">
      <c r="B213" s="141"/>
      <c r="C213" s="170" t="s">
        <v>1051</v>
      </c>
      <c r="D213" s="170" t="s">
        <v>165</v>
      </c>
      <c r="E213" s="171" t="s">
        <v>1459</v>
      </c>
      <c r="F213" s="289" t="s">
        <v>1460</v>
      </c>
      <c r="G213" s="289"/>
      <c r="H213" s="289"/>
      <c r="I213" s="289"/>
      <c r="J213" s="172" t="s">
        <v>1363</v>
      </c>
      <c r="K213" s="173">
        <v>3</v>
      </c>
      <c r="L213" s="290"/>
      <c r="M213" s="290"/>
      <c r="N213" s="291"/>
      <c r="O213" s="291"/>
      <c r="P213" s="291"/>
      <c r="Q213" s="291"/>
      <c r="R213" s="144"/>
      <c r="T213" s="174" t="s">
        <v>5</v>
      </c>
      <c r="U213" s="48" t="s">
        <v>41</v>
      </c>
      <c r="V213" s="40"/>
      <c r="W213" s="175">
        <f t="shared" si="32"/>
        <v>0</v>
      </c>
      <c r="X213" s="175">
        <v>0</v>
      </c>
      <c r="Y213" s="175">
        <f t="shared" si="33"/>
        <v>0</v>
      </c>
      <c r="Z213" s="175">
        <v>0</v>
      </c>
      <c r="AA213" s="176">
        <f t="shared" si="34"/>
        <v>0</v>
      </c>
      <c r="AR213" s="23" t="s">
        <v>344</v>
      </c>
      <c r="AT213" s="23" t="s">
        <v>165</v>
      </c>
      <c r="AU213" s="23" t="s">
        <v>86</v>
      </c>
      <c r="AY213" s="23" t="s">
        <v>164</v>
      </c>
      <c r="BE213" s="118">
        <f t="shared" si="35"/>
        <v>0</v>
      </c>
      <c r="BF213" s="118">
        <f t="shared" si="36"/>
        <v>0</v>
      </c>
      <c r="BG213" s="118">
        <f t="shared" si="37"/>
        <v>0</v>
      </c>
      <c r="BH213" s="118">
        <f t="shared" si="38"/>
        <v>0</v>
      </c>
      <c r="BI213" s="118">
        <f t="shared" si="39"/>
        <v>0</v>
      </c>
      <c r="BJ213" s="23" t="s">
        <v>86</v>
      </c>
      <c r="BK213" s="118">
        <f t="shared" si="40"/>
        <v>0</v>
      </c>
      <c r="BL213" s="23" t="s">
        <v>344</v>
      </c>
      <c r="BM213" s="23" t="s">
        <v>1461</v>
      </c>
    </row>
    <row r="214" spans="2:65" s="1" customFormat="1" ht="38.25" customHeight="1">
      <c r="B214" s="141"/>
      <c r="C214" s="170" t="s">
        <v>1055</v>
      </c>
      <c r="D214" s="170" t="s">
        <v>165</v>
      </c>
      <c r="E214" s="171" t="s">
        <v>1462</v>
      </c>
      <c r="F214" s="289" t="s">
        <v>1463</v>
      </c>
      <c r="G214" s="289"/>
      <c r="H214" s="289"/>
      <c r="I214" s="289"/>
      <c r="J214" s="172" t="s">
        <v>1273</v>
      </c>
      <c r="K214" s="173">
        <v>3</v>
      </c>
      <c r="L214" s="290"/>
      <c r="M214" s="290"/>
      <c r="N214" s="291"/>
      <c r="O214" s="291"/>
      <c r="P214" s="291"/>
      <c r="Q214" s="291"/>
      <c r="R214" s="144"/>
      <c r="T214" s="174" t="s">
        <v>5</v>
      </c>
      <c r="U214" s="48" t="s">
        <v>41</v>
      </c>
      <c r="V214" s="40"/>
      <c r="W214" s="175">
        <f t="shared" si="32"/>
        <v>0</v>
      </c>
      <c r="X214" s="175">
        <v>6.0000000000000001E-3</v>
      </c>
      <c r="Y214" s="175">
        <f t="shared" si="33"/>
        <v>1.8000000000000002E-2</v>
      </c>
      <c r="Z214" s="175">
        <v>0</v>
      </c>
      <c r="AA214" s="176">
        <f t="shared" si="34"/>
        <v>0</v>
      </c>
      <c r="AR214" s="23" t="s">
        <v>344</v>
      </c>
      <c r="AT214" s="23" t="s">
        <v>165</v>
      </c>
      <c r="AU214" s="23" t="s">
        <v>86</v>
      </c>
      <c r="AY214" s="23" t="s">
        <v>164</v>
      </c>
      <c r="BE214" s="118">
        <f t="shared" si="35"/>
        <v>0</v>
      </c>
      <c r="BF214" s="118">
        <f t="shared" si="36"/>
        <v>0</v>
      </c>
      <c r="BG214" s="118">
        <f t="shared" si="37"/>
        <v>0</v>
      </c>
      <c r="BH214" s="118">
        <f t="shared" si="38"/>
        <v>0</v>
      </c>
      <c r="BI214" s="118">
        <f t="shared" si="39"/>
        <v>0</v>
      </c>
      <c r="BJ214" s="23" t="s">
        <v>86</v>
      </c>
      <c r="BK214" s="118">
        <f t="shared" si="40"/>
        <v>0</v>
      </c>
      <c r="BL214" s="23" t="s">
        <v>344</v>
      </c>
      <c r="BM214" s="23" t="s">
        <v>1464</v>
      </c>
    </row>
    <row r="215" spans="2:65" s="1" customFormat="1" ht="25.5" customHeight="1">
      <c r="B215" s="141"/>
      <c r="C215" s="170" t="s">
        <v>1059</v>
      </c>
      <c r="D215" s="170" t="s">
        <v>165</v>
      </c>
      <c r="E215" s="171" t="s">
        <v>1465</v>
      </c>
      <c r="F215" s="289" t="s">
        <v>1466</v>
      </c>
      <c r="G215" s="289"/>
      <c r="H215" s="289"/>
      <c r="I215" s="289"/>
      <c r="J215" s="172" t="s">
        <v>168</v>
      </c>
      <c r="K215" s="173">
        <v>36.72</v>
      </c>
      <c r="L215" s="290"/>
      <c r="M215" s="290"/>
      <c r="N215" s="291"/>
      <c r="O215" s="291"/>
      <c r="P215" s="291"/>
      <c r="Q215" s="291"/>
      <c r="R215" s="144"/>
      <c r="T215" s="174" t="s">
        <v>5</v>
      </c>
      <c r="U215" s="48" t="s">
        <v>41</v>
      </c>
      <c r="V215" s="40"/>
      <c r="W215" s="175">
        <f t="shared" si="32"/>
        <v>0</v>
      </c>
      <c r="X215" s="175">
        <v>0</v>
      </c>
      <c r="Y215" s="175">
        <f t="shared" si="33"/>
        <v>0</v>
      </c>
      <c r="Z215" s="175">
        <v>0</v>
      </c>
      <c r="AA215" s="176">
        <f t="shared" si="34"/>
        <v>0</v>
      </c>
      <c r="AR215" s="23" t="s">
        <v>344</v>
      </c>
      <c r="AT215" s="23" t="s">
        <v>165</v>
      </c>
      <c r="AU215" s="23" t="s">
        <v>86</v>
      </c>
      <c r="AY215" s="23" t="s">
        <v>164</v>
      </c>
      <c r="BE215" s="118">
        <f t="shared" si="35"/>
        <v>0</v>
      </c>
      <c r="BF215" s="118">
        <f t="shared" si="36"/>
        <v>0</v>
      </c>
      <c r="BG215" s="118">
        <f t="shared" si="37"/>
        <v>0</v>
      </c>
      <c r="BH215" s="118">
        <f t="shared" si="38"/>
        <v>0</v>
      </c>
      <c r="BI215" s="118">
        <f t="shared" si="39"/>
        <v>0</v>
      </c>
      <c r="BJ215" s="23" t="s">
        <v>86</v>
      </c>
      <c r="BK215" s="118">
        <f t="shared" si="40"/>
        <v>0</v>
      </c>
      <c r="BL215" s="23" t="s">
        <v>344</v>
      </c>
      <c r="BM215" s="23" t="s">
        <v>1467</v>
      </c>
    </row>
    <row r="216" spans="2:65" s="1" customFormat="1" ht="25.5" customHeight="1">
      <c r="B216" s="141"/>
      <c r="C216" s="170" t="s">
        <v>1063</v>
      </c>
      <c r="D216" s="170" t="s">
        <v>165</v>
      </c>
      <c r="E216" s="171" t="s">
        <v>1468</v>
      </c>
      <c r="F216" s="289" t="s">
        <v>1469</v>
      </c>
      <c r="G216" s="289"/>
      <c r="H216" s="289"/>
      <c r="I216" s="289"/>
      <c r="J216" s="172" t="s">
        <v>168</v>
      </c>
      <c r="K216" s="173">
        <v>6.72</v>
      </c>
      <c r="L216" s="290"/>
      <c r="M216" s="290"/>
      <c r="N216" s="291"/>
      <c r="O216" s="291"/>
      <c r="P216" s="291"/>
      <c r="Q216" s="291"/>
      <c r="R216" s="144"/>
      <c r="T216" s="174" t="s">
        <v>5</v>
      </c>
      <c r="U216" s="48" t="s">
        <v>41</v>
      </c>
      <c r="V216" s="40"/>
      <c r="W216" s="175">
        <f t="shared" si="32"/>
        <v>0</v>
      </c>
      <c r="X216" s="175">
        <v>0</v>
      </c>
      <c r="Y216" s="175">
        <f t="shared" si="33"/>
        <v>0</v>
      </c>
      <c r="Z216" s="175">
        <v>0</v>
      </c>
      <c r="AA216" s="176">
        <f t="shared" si="34"/>
        <v>0</v>
      </c>
      <c r="AR216" s="23" t="s">
        <v>344</v>
      </c>
      <c r="AT216" s="23" t="s">
        <v>165</v>
      </c>
      <c r="AU216" s="23" t="s">
        <v>86</v>
      </c>
      <c r="AY216" s="23" t="s">
        <v>164</v>
      </c>
      <c r="BE216" s="118">
        <f t="shared" si="35"/>
        <v>0</v>
      </c>
      <c r="BF216" s="118">
        <f t="shared" si="36"/>
        <v>0</v>
      </c>
      <c r="BG216" s="118">
        <f t="shared" si="37"/>
        <v>0</v>
      </c>
      <c r="BH216" s="118">
        <f t="shared" si="38"/>
        <v>0</v>
      </c>
      <c r="BI216" s="118">
        <f t="shared" si="39"/>
        <v>0</v>
      </c>
      <c r="BJ216" s="23" t="s">
        <v>86</v>
      </c>
      <c r="BK216" s="118">
        <f t="shared" si="40"/>
        <v>0</v>
      </c>
      <c r="BL216" s="23" t="s">
        <v>344</v>
      </c>
      <c r="BM216" s="23" t="s">
        <v>1470</v>
      </c>
    </row>
    <row r="217" spans="2:65" s="1" customFormat="1" ht="25.5" customHeight="1">
      <c r="B217" s="141"/>
      <c r="C217" s="170" t="s">
        <v>1069</v>
      </c>
      <c r="D217" s="170" t="s">
        <v>165</v>
      </c>
      <c r="E217" s="171" t="s">
        <v>1471</v>
      </c>
      <c r="F217" s="289" t="s">
        <v>1472</v>
      </c>
      <c r="G217" s="289"/>
      <c r="H217" s="289"/>
      <c r="I217" s="289"/>
      <c r="J217" s="172" t="s">
        <v>168</v>
      </c>
      <c r="K217" s="173">
        <v>526.08900000000006</v>
      </c>
      <c r="L217" s="290"/>
      <c r="M217" s="290"/>
      <c r="N217" s="291"/>
      <c r="O217" s="291"/>
      <c r="P217" s="291"/>
      <c r="Q217" s="291"/>
      <c r="R217" s="144"/>
      <c r="T217" s="174" t="s">
        <v>5</v>
      </c>
      <c r="U217" s="48" t="s">
        <v>41</v>
      </c>
      <c r="V217" s="40"/>
      <c r="W217" s="175">
        <f t="shared" si="32"/>
        <v>0</v>
      </c>
      <c r="X217" s="175">
        <v>0</v>
      </c>
      <c r="Y217" s="175">
        <f t="shared" si="33"/>
        <v>0</v>
      </c>
      <c r="Z217" s="175">
        <v>0</v>
      </c>
      <c r="AA217" s="176">
        <f t="shared" si="34"/>
        <v>0</v>
      </c>
      <c r="AR217" s="23" t="s">
        <v>344</v>
      </c>
      <c r="AT217" s="23" t="s">
        <v>165</v>
      </c>
      <c r="AU217" s="23" t="s">
        <v>86</v>
      </c>
      <c r="AY217" s="23" t="s">
        <v>164</v>
      </c>
      <c r="BE217" s="118">
        <f t="shared" si="35"/>
        <v>0</v>
      </c>
      <c r="BF217" s="118">
        <f t="shared" si="36"/>
        <v>0</v>
      </c>
      <c r="BG217" s="118">
        <f t="shared" si="37"/>
        <v>0</v>
      </c>
      <c r="BH217" s="118">
        <f t="shared" si="38"/>
        <v>0</v>
      </c>
      <c r="BI217" s="118">
        <f t="shared" si="39"/>
        <v>0</v>
      </c>
      <c r="BJ217" s="23" t="s">
        <v>86</v>
      </c>
      <c r="BK217" s="118">
        <f t="shared" si="40"/>
        <v>0</v>
      </c>
      <c r="BL217" s="23" t="s">
        <v>344</v>
      </c>
      <c r="BM217" s="23" t="s">
        <v>1473</v>
      </c>
    </row>
    <row r="218" spans="2:65" s="1" customFormat="1" ht="25.5" customHeight="1">
      <c r="B218" s="141"/>
      <c r="C218" s="170" t="s">
        <v>1073</v>
      </c>
      <c r="D218" s="170" t="s">
        <v>165</v>
      </c>
      <c r="E218" s="171" t="s">
        <v>1474</v>
      </c>
      <c r="F218" s="289" t="s">
        <v>1475</v>
      </c>
      <c r="G218" s="289"/>
      <c r="H218" s="289"/>
      <c r="I218" s="289"/>
      <c r="J218" s="172" t="s">
        <v>566</v>
      </c>
      <c r="K218" s="173">
        <v>135</v>
      </c>
      <c r="L218" s="290"/>
      <c r="M218" s="290"/>
      <c r="N218" s="291"/>
      <c r="O218" s="291"/>
      <c r="P218" s="291"/>
      <c r="Q218" s="291"/>
      <c r="R218" s="144"/>
      <c r="T218" s="174" t="s">
        <v>5</v>
      </c>
      <c r="U218" s="48" t="s">
        <v>41</v>
      </c>
      <c r="V218" s="40"/>
      <c r="W218" s="175">
        <f t="shared" si="32"/>
        <v>0</v>
      </c>
      <c r="X218" s="175">
        <v>0</v>
      </c>
      <c r="Y218" s="175">
        <f t="shared" si="33"/>
        <v>0</v>
      </c>
      <c r="Z218" s="175">
        <v>0</v>
      </c>
      <c r="AA218" s="176">
        <f t="shared" si="34"/>
        <v>0</v>
      </c>
      <c r="AR218" s="23" t="s">
        <v>344</v>
      </c>
      <c r="AT218" s="23" t="s">
        <v>165</v>
      </c>
      <c r="AU218" s="23" t="s">
        <v>86</v>
      </c>
      <c r="AY218" s="23" t="s">
        <v>164</v>
      </c>
      <c r="BE218" s="118">
        <f t="shared" si="35"/>
        <v>0</v>
      </c>
      <c r="BF218" s="118">
        <f t="shared" si="36"/>
        <v>0</v>
      </c>
      <c r="BG218" s="118">
        <f t="shared" si="37"/>
        <v>0</v>
      </c>
      <c r="BH218" s="118">
        <f t="shared" si="38"/>
        <v>0</v>
      </c>
      <c r="BI218" s="118">
        <f t="shared" si="39"/>
        <v>0</v>
      </c>
      <c r="BJ218" s="23" t="s">
        <v>86</v>
      </c>
      <c r="BK218" s="118">
        <f t="shared" si="40"/>
        <v>0</v>
      </c>
      <c r="BL218" s="23" t="s">
        <v>344</v>
      </c>
      <c r="BM218" s="23" t="s">
        <v>1476</v>
      </c>
    </row>
    <row r="219" spans="2:65" s="1" customFormat="1" ht="38.25" customHeight="1">
      <c r="B219" s="141"/>
      <c r="C219" s="170" t="s">
        <v>1077</v>
      </c>
      <c r="D219" s="170" t="s">
        <v>165</v>
      </c>
      <c r="E219" s="171" t="s">
        <v>1477</v>
      </c>
      <c r="F219" s="289" t="s">
        <v>1478</v>
      </c>
      <c r="G219" s="289"/>
      <c r="H219" s="289"/>
      <c r="I219" s="289"/>
      <c r="J219" s="172" t="s">
        <v>168</v>
      </c>
      <c r="K219" s="173">
        <v>526.68299999999999</v>
      </c>
      <c r="L219" s="290"/>
      <c r="M219" s="290"/>
      <c r="N219" s="291"/>
      <c r="O219" s="291"/>
      <c r="P219" s="291"/>
      <c r="Q219" s="291"/>
      <c r="R219" s="144"/>
      <c r="T219" s="174" t="s">
        <v>5</v>
      </c>
      <c r="U219" s="48" t="s">
        <v>41</v>
      </c>
      <c r="V219" s="40"/>
      <c r="W219" s="175">
        <f t="shared" si="32"/>
        <v>0</v>
      </c>
      <c r="X219" s="175">
        <v>0</v>
      </c>
      <c r="Y219" s="175">
        <f t="shared" si="33"/>
        <v>0</v>
      </c>
      <c r="Z219" s="175">
        <v>0</v>
      </c>
      <c r="AA219" s="176">
        <f t="shared" si="34"/>
        <v>0</v>
      </c>
      <c r="AR219" s="23" t="s">
        <v>344</v>
      </c>
      <c r="AT219" s="23" t="s">
        <v>165</v>
      </c>
      <c r="AU219" s="23" t="s">
        <v>86</v>
      </c>
      <c r="AY219" s="23" t="s">
        <v>164</v>
      </c>
      <c r="BE219" s="118">
        <f t="shared" si="35"/>
        <v>0</v>
      </c>
      <c r="BF219" s="118">
        <f t="shared" si="36"/>
        <v>0</v>
      </c>
      <c r="BG219" s="118">
        <f t="shared" si="37"/>
        <v>0</v>
      </c>
      <c r="BH219" s="118">
        <f t="shared" si="38"/>
        <v>0</v>
      </c>
      <c r="BI219" s="118">
        <f t="shared" si="39"/>
        <v>0</v>
      </c>
      <c r="BJ219" s="23" t="s">
        <v>86</v>
      </c>
      <c r="BK219" s="118">
        <f t="shared" si="40"/>
        <v>0</v>
      </c>
      <c r="BL219" s="23" t="s">
        <v>344</v>
      </c>
      <c r="BM219" s="23" t="s">
        <v>1479</v>
      </c>
    </row>
    <row r="220" spans="2:65" s="1" customFormat="1" ht="38.25" customHeight="1">
      <c r="B220" s="141"/>
      <c r="C220" s="170" t="s">
        <v>1068</v>
      </c>
      <c r="D220" s="170" t="s">
        <v>165</v>
      </c>
      <c r="E220" s="171" t="s">
        <v>1480</v>
      </c>
      <c r="F220" s="289" t="s">
        <v>1481</v>
      </c>
      <c r="G220" s="289"/>
      <c r="H220" s="289"/>
      <c r="I220" s="289"/>
      <c r="J220" s="172" t="s">
        <v>168</v>
      </c>
      <c r="K220" s="173">
        <v>526.68299999999999</v>
      </c>
      <c r="L220" s="290"/>
      <c r="M220" s="290"/>
      <c r="N220" s="291"/>
      <c r="O220" s="291"/>
      <c r="P220" s="291"/>
      <c r="Q220" s="291"/>
      <c r="R220" s="144"/>
      <c r="T220" s="174" t="s">
        <v>5</v>
      </c>
      <c r="U220" s="48" t="s">
        <v>41</v>
      </c>
      <c r="V220" s="40"/>
      <c r="W220" s="175">
        <f t="shared" si="32"/>
        <v>0</v>
      </c>
      <c r="X220" s="175">
        <v>0</v>
      </c>
      <c r="Y220" s="175">
        <f t="shared" si="33"/>
        <v>0</v>
      </c>
      <c r="Z220" s="175">
        <v>0</v>
      </c>
      <c r="AA220" s="176">
        <f t="shared" si="34"/>
        <v>0</v>
      </c>
      <c r="AR220" s="23" t="s">
        <v>344</v>
      </c>
      <c r="AT220" s="23" t="s">
        <v>165</v>
      </c>
      <c r="AU220" s="23" t="s">
        <v>86</v>
      </c>
      <c r="AY220" s="23" t="s">
        <v>164</v>
      </c>
      <c r="BE220" s="118">
        <f t="shared" si="35"/>
        <v>0</v>
      </c>
      <c r="BF220" s="118">
        <f t="shared" si="36"/>
        <v>0</v>
      </c>
      <c r="BG220" s="118">
        <f t="shared" si="37"/>
        <v>0</v>
      </c>
      <c r="BH220" s="118">
        <f t="shared" si="38"/>
        <v>0</v>
      </c>
      <c r="BI220" s="118">
        <f t="shared" si="39"/>
        <v>0</v>
      </c>
      <c r="BJ220" s="23" t="s">
        <v>86</v>
      </c>
      <c r="BK220" s="118">
        <f t="shared" si="40"/>
        <v>0</v>
      </c>
      <c r="BL220" s="23" t="s">
        <v>344</v>
      </c>
      <c r="BM220" s="23" t="s">
        <v>1482</v>
      </c>
    </row>
    <row r="221" spans="2:65" s="1" customFormat="1" ht="25.5" customHeight="1">
      <c r="B221" s="141"/>
      <c r="C221" s="170" t="s">
        <v>1086</v>
      </c>
      <c r="D221" s="170" t="s">
        <v>165</v>
      </c>
      <c r="E221" s="171" t="s">
        <v>1483</v>
      </c>
      <c r="F221" s="289" t="s">
        <v>1484</v>
      </c>
      <c r="G221" s="289"/>
      <c r="H221" s="289"/>
      <c r="I221" s="289"/>
      <c r="J221" s="172" t="s">
        <v>168</v>
      </c>
      <c r="K221" s="173">
        <v>11.61</v>
      </c>
      <c r="L221" s="290"/>
      <c r="M221" s="290"/>
      <c r="N221" s="291"/>
      <c r="O221" s="291"/>
      <c r="P221" s="291"/>
      <c r="Q221" s="291"/>
      <c r="R221" s="144"/>
      <c r="T221" s="174" t="s">
        <v>5</v>
      </c>
      <c r="U221" s="48" t="s">
        <v>41</v>
      </c>
      <c r="V221" s="40"/>
      <c r="W221" s="175">
        <f t="shared" si="32"/>
        <v>0</v>
      </c>
      <c r="X221" s="175">
        <v>0</v>
      </c>
      <c r="Y221" s="175">
        <f t="shared" si="33"/>
        <v>0</v>
      </c>
      <c r="Z221" s="175">
        <v>0</v>
      </c>
      <c r="AA221" s="176">
        <f t="shared" si="34"/>
        <v>0</v>
      </c>
      <c r="AR221" s="23" t="s">
        <v>344</v>
      </c>
      <c r="AT221" s="23" t="s">
        <v>165</v>
      </c>
      <c r="AU221" s="23" t="s">
        <v>86</v>
      </c>
      <c r="AY221" s="23" t="s">
        <v>164</v>
      </c>
      <c r="BE221" s="118">
        <f t="shared" si="35"/>
        <v>0</v>
      </c>
      <c r="BF221" s="118">
        <f t="shared" si="36"/>
        <v>0</v>
      </c>
      <c r="BG221" s="118">
        <f t="shared" si="37"/>
        <v>0</v>
      </c>
      <c r="BH221" s="118">
        <f t="shared" si="38"/>
        <v>0</v>
      </c>
      <c r="BI221" s="118">
        <f t="shared" si="39"/>
        <v>0</v>
      </c>
      <c r="BJ221" s="23" t="s">
        <v>86</v>
      </c>
      <c r="BK221" s="118">
        <f t="shared" si="40"/>
        <v>0</v>
      </c>
      <c r="BL221" s="23" t="s">
        <v>344</v>
      </c>
      <c r="BM221" s="23" t="s">
        <v>1485</v>
      </c>
    </row>
    <row r="222" spans="2:65" s="1" customFormat="1" ht="25.5" customHeight="1">
      <c r="B222" s="141"/>
      <c r="C222" s="214" t="s">
        <v>1090</v>
      </c>
      <c r="D222" s="214" t="s">
        <v>456</v>
      </c>
      <c r="E222" s="215" t="s">
        <v>1486</v>
      </c>
      <c r="F222" s="313" t="s">
        <v>1487</v>
      </c>
      <c r="G222" s="313"/>
      <c r="H222" s="313"/>
      <c r="I222" s="313"/>
      <c r="J222" s="216" t="s">
        <v>566</v>
      </c>
      <c r="K222" s="217">
        <v>3</v>
      </c>
      <c r="L222" s="314"/>
      <c r="M222" s="314"/>
      <c r="N222" s="315"/>
      <c r="O222" s="291"/>
      <c r="P222" s="291"/>
      <c r="Q222" s="291"/>
      <c r="R222" s="144"/>
      <c r="T222" s="174" t="s">
        <v>5</v>
      </c>
      <c r="U222" s="48" t="s">
        <v>41</v>
      </c>
      <c r="V222" s="40"/>
      <c r="W222" s="175">
        <f t="shared" si="32"/>
        <v>0</v>
      </c>
      <c r="X222" s="175">
        <v>0</v>
      </c>
      <c r="Y222" s="175">
        <f t="shared" si="33"/>
        <v>0</v>
      </c>
      <c r="Z222" s="175">
        <v>0</v>
      </c>
      <c r="AA222" s="176">
        <f t="shared" si="34"/>
        <v>0</v>
      </c>
      <c r="AR222" s="23" t="s">
        <v>459</v>
      </c>
      <c r="AT222" s="23" t="s">
        <v>456</v>
      </c>
      <c r="AU222" s="23" t="s">
        <v>86</v>
      </c>
      <c r="AY222" s="23" t="s">
        <v>164</v>
      </c>
      <c r="BE222" s="118">
        <f t="shared" si="35"/>
        <v>0</v>
      </c>
      <c r="BF222" s="118">
        <f t="shared" si="36"/>
        <v>0</v>
      </c>
      <c r="BG222" s="118">
        <f t="shared" si="37"/>
        <v>0</v>
      </c>
      <c r="BH222" s="118">
        <f t="shared" si="38"/>
        <v>0</v>
      </c>
      <c r="BI222" s="118">
        <f t="shared" si="39"/>
        <v>0</v>
      </c>
      <c r="BJ222" s="23" t="s">
        <v>86</v>
      </c>
      <c r="BK222" s="118">
        <f t="shared" si="40"/>
        <v>0</v>
      </c>
      <c r="BL222" s="23" t="s">
        <v>344</v>
      </c>
      <c r="BM222" s="23" t="s">
        <v>1488</v>
      </c>
    </row>
    <row r="223" spans="2:65" s="1" customFormat="1" ht="16.5" customHeight="1">
      <c r="B223" s="141"/>
      <c r="C223" s="214" t="s">
        <v>1094</v>
      </c>
      <c r="D223" s="214" t="s">
        <v>456</v>
      </c>
      <c r="E223" s="215" t="s">
        <v>1489</v>
      </c>
      <c r="F223" s="313" t="s">
        <v>1490</v>
      </c>
      <c r="G223" s="313"/>
      <c r="H223" s="313"/>
      <c r="I223" s="313"/>
      <c r="J223" s="216" t="s">
        <v>566</v>
      </c>
      <c r="K223" s="217">
        <v>3</v>
      </c>
      <c r="L223" s="314"/>
      <c r="M223" s="314"/>
      <c r="N223" s="315"/>
      <c r="O223" s="291"/>
      <c r="P223" s="291"/>
      <c r="Q223" s="291"/>
      <c r="R223" s="144"/>
      <c r="T223" s="174" t="s">
        <v>5</v>
      </c>
      <c r="U223" s="48" t="s">
        <v>41</v>
      </c>
      <c r="V223" s="40"/>
      <c r="W223" s="175">
        <f t="shared" si="32"/>
        <v>0</v>
      </c>
      <c r="X223" s="175">
        <v>0</v>
      </c>
      <c r="Y223" s="175">
        <f t="shared" si="33"/>
        <v>0</v>
      </c>
      <c r="Z223" s="175">
        <v>0</v>
      </c>
      <c r="AA223" s="176">
        <f t="shared" si="34"/>
        <v>0</v>
      </c>
      <c r="AR223" s="23" t="s">
        <v>459</v>
      </c>
      <c r="AT223" s="23" t="s">
        <v>456</v>
      </c>
      <c r="AU223" s="23" t="s">
        <v>86</v>
      </c>
      <c r="AY223" s="23" t="s">
        <v>164</v>
      </c>
      <c r="BE223" s="118">
        <f t="shared" si="35"/>
        <v>0</v>
      </c>
      <c r="BF223" s="118">
        <f t="shared" si="36"/>
        <v>0</v>
      </c>
      <c r="BG223" s="118">
        <f t="shared" si="37"/>
        <v>0</v>
      </c>
      <c r="BH223" s="118">
        <f t="shared" si="38"/>
        <v>0</v>
      </c>
      <c r="BI223" s="118">
        <f t="shared" si="39"/>
        <v>0</v>
      </c>
      <c r="BJ223" s="23" t="s">
        <v>86</v>
      </c>
      <c r="BK223" s="118">
        <f t="shared" si="40"/>
        <v>0</v>
      </c>
      <c r="BL223" s="23" t="s">
        <v>344</v>
      </c>
      <c r="BM223" s="23" t="s">
        <v>1491</v>
      </c>
    </row>
    <row r="224" spans="2:65" s="1" customFormat="1" ht="16.5" customHeight="1">
      <c r="B224" s="141"/>
      <c r="C224" s="214" t="s">
        <v>1098</v>
      </c>
      <c r="D224" s="214" t="s">
        <v>456</v>
      </c>
      <c r="E224" s="215" t="s">
        <v>1492</v>
      </c>
      <c r="F224" s="313" t="s">
        <v>1493</v>
      </c>
      <c r="G224" s="313"/>
      <c r="H224" s="313"/>
      <c r="I224" s="313"/>
      <c r="J224" s="216" t="s">
        <v>566</v>
      </c>
      <c r="K224" s="217">
        <v>3</v>
      </c>
      <c r="L224" s="314"/>
      <c r="M224" s="314"/>
      <c r="N224" s="315"/>
      <c r="O224" s="291"/>
      <c r="P224" s="291"/>
      <c r="Q224" s="291"/>
      <c r="R224" s="144"/>
      <c r="T224" s="174" t="s">
        <v>5</v>
      </c>
      <c r="U224" s="48" t="s">
        <v>41</v>
      </c>
      <c r="V224" s="40"/>
      <c r="W224" s="175">
        <f t="shared" si="32"/>
        <v>0</v>
      </c>
      <c r="X224" s="175">
        <v>0</v>
      </c>
      <c r="Y224" s="175">
        <f t="shared" si="33"/>
        <v>0</v>
      </c>
      <c r="Z224" s="175">
        <v>0</v>
      </c>
      <c r="AA224" s="176">
        <f t="shared" si="34"/>
        <v>0</v>
      </c>
      <c r="AR224" s="23" t="s">
        <v>459</v>
      </c>
      <c r="AT224" s="23" t="s">
        <v>456</v>
      </c>
      <c r="AU224" s="23" t="s">
        <v>86</v>
      </c>
      <c r="AY224" s="23" t="s">
        <v>164</v>
      </c>
      <c r="BE224" s="118">
        <f t="shared" si="35"/>
        <v>0</v>
      </c>
      <c r="BF224" s="118">
        <f t="shared" si="36"/>
        <v>0</v>
      </c>
      <c r="BG224" s="118">
        <f t="shared" si="37"/>
        <v>0</v>
      </c>
      <c r="BH224" s="118">
        <f t="shared" si="38"/>
        <v>0</v>
      </c>
      <c r="BI224" s="118">
        <f t="shared" si="39"/>
        <v>0</v>
      </c>
      <c r="BJ224" s="23" t="s">
        <v>86</v>
      </c>
      <c r="BK224" s="118">
        <f t="shared" si="40"/>
        <v>0</v>
      </c>
      <c r="BL224" s="23" t="s">
        <v>344</v>
      </c>
      <c r="BM224" s="23" t="s">
        <v>1494</v>
      </c>
    </row>
    <row r="225" spans="2:65" s="1" customFormat="1" ht="16.5" customHeight="1">
      <c r="B225" s="141"/>
      <c r="C225" s="214" t="s">
        <v>1102</v>
      </c>
      <c r="D225" s="214" t="s">
        <v>456</v>
      </c>
      <c r="E225" s="215" t="s">
        <v>1495</v>
      </c>
      <c r="F225" s="313" t="s">
        <v>1496</v>
      </c>
      <c r="G225" s="313"/>
      <c r="H225" s="313"/>
      <c r="I225" s="313"/>
      <c r="J225" s="216" t="s">
        <v>1497</v>
      </c>
      <c r="K225" s="217">
        <v>3</v>
      </c>
      <c r="L225" s="314"/>
      <c r="M225" s="314"/>
      <c r="N225" s="315"/>
      <c r="O225" s="291"/>
      <c r="P225" s="291"/>
      <c r="Q225" s="291"/>
      <c r="R225" s="144"/>
      <c r="T225" s="174" t="s">
        <v>5</v>
      </c>
      <c r="U225" s="48" t="s">
        <v>41</v>
      </c>
      <c r="V225" s="40"/>
      <c r="W225" s="175">
        <f t="shared" si="32"/>
        <v>0</v>
      </c>
      <c r="X225" s="175">
        <v>0</v>
      </c>
      <c r="Y225" s="175">
        <f t="shared" si="33"/>
        <v>0</v>
      </c>
      <c r="Z225" s="175">
        <v>0</v>
      </c>
      <c r="AA225" s="176">
        <f t="shared" si="34"/>
        <v>0</v>
      </c>
      <c r="AR225" s="23" t="s">
        <v>459</v>
      </c>
      <c r="AT225" s="23" t="s">
        <v>456</v>
      </c>
      <c r="AU225" s="23" t="s">
        <v>86</v>
      </c>
      <c r="AY225" s="23" t="s">
        <v>164</v>
      </c>
      <c r="BE225" s="118">
        <f t="shared" si="35"/>
        <v>0</v>
      </c>
      <c r="BF225" s="118">
        <f t="shared" si="36"/>
        <v>0</v>
      </c>
      <c r="BG225" s="118">
        <f t="shared" si="37"/>
        <v>0</v>
      </c>
      <c r="BH225" s="118">
        <f t="shared" si="38"/>
        <v>0</v>
      </c>
      <c r="BI225" s="118">
        <f t="shared" si="39"/>
        <v>0</v>
      </c>
      <c r="BJ225" s="23" t="s">
        <v>86</v>
      </c>
      <c r="BK225" s="118">
        <f t="shared" si="40"/>
        <v>0</v>
      </c>
      <c r="BL225" s="23" t="s">
        <v>344</v>
      </c>
      <c r="BM225" s="23" t="s">
        <v>1498</v>
      </c>
    </row>
    <row r="226" spans="2:65" s="10" customFormat="1" ht="29.85" customHeight="1">
      <c r="B226" s="159"/>
      <c r="C226" s="160"/>
      <c r="D226" s="169" t="s">
        <v>1286</v>
      </c>
      <c r="E226" s="169"/>
      <c r="F226" s="169"/>
      <c r="G226" s="169"/>
      <c r="H226" s="169"/>
      <c r="I226" s="169"/>
      <c r="J226" s="169"/>
      <c r="K226" s="169"/>
      <c r="L226" s="169"/>
      <c r="M226" s="169"/>
      <c r="N226" s="316"/>
      <c r="O226" s="317"/>
      <c r="P226" s="317"/>
      <c r="Q226" s="317"/>
      <c r="R226" s="162"/>
      <c r="T226" s="163"/>
      <c r="U226" s="160"/>
      <c r="V226" s="160"/>
      <c r="W226" s="164">
        <f>SUM(W227:W231)</f>
        <v>0</v>
      </c>
      <c r="X226" s="160"/>
      <c r="Y226" s="164">
        <f>SUM(Y227:Y231)</f>
        <v>11.704000000000001</v>
      </c>
      <c r="Z226" s="160"/>
      <c r="AA226" s="165">
        <f>SUM(AA227:AA231)</f>
        <v>0</v>
      </c>
      <c r="AR226" s="166" t="s">
        <v>86</v>
      </c>
      <c r="AT226" s="167" t="s">
        <v>73</v>
      </c>
      <c r="AU226" s="167" t="s">
        <v>81</v>
      </c>
      <c r="AY226" s="166" t="s">
        <v>164</v>
      </c>
      <c r="BK226" s="168">
        <f>SUM(BK227:BK231)</f>
        <v>0</v>
      </c>
    </row>
    <row r="227" spans="2:65" s="1" customFormat="1" ht="38.25" customHeight="1">
      <c r="B227" s="141"/>
      <c r="C227" s="170" t="s">
        <v>1106</v>
      </c>
      <c r="D227" s="170" t="s">
        <v>165</v>
      </c>
      <c r="E227" s="171" t="s">
        <v>1499</v>
      </c>
      <c r="F227" s="289" t="s">
        <v>1500</v>
      </c>
      <c r="G227" s="289"/>
      <c r="H227" s="289"/>
      <c r="I227" s="289"/>
      <c r="J227" s="172" t="s">
        <v>168</v>
      </c>
      <c r="K227" s="173">
        <v>19.5</v>
      </c>
      <c r="L227" s="290"/>
      <c r="M227" s="290"/>
      <c r="N227" s="291"/>
      <c r="O227" s="291"/>
      <c r="P227" s="291"/>
      <c r="Q227" s="291"/>
      <c r="R227" s="144"/>
      <c r="T227" s="174" t="s">
        <v>5</v>
      </c>
      <c r="U227" s="48" t="s">
        <v>41</v>
      </c>
      <c r="V227" s="40"/>
      <c r="W227" s="175">
        <f>V227*K227</f>
        <v>0</v>
      </c>
      <c r="X227" s="175">
        <v>6.0000000000000001E-3</v>
      </c>
      <c r="Y227" s="175">
        <f>X227*K227</f>
        <v>0.11700000000000001</v>
      </c>
      <c r="Z227" s="175">
        <v>0</v>
      </c>
      <c r="AA227" s="176">
        <f>Z227*K227</f>
        <v>0</v>
      </c>
      <c r="AR227" s="23" t="s">
        <v>344</v>
      </c>
      <c r="AT227" s="23" t="s">
        <v>165</v>
      </c>
      <c r="AU227" s="23" t="s">
        <v>86</v>
      </c>
      <c r="AY227" s="23" t="s">
        <v>164</v>
      </c>
      <c r="BE227" s="118">
        <f>IF(U227="základná",N227,0)</f>
        <v>0</v>
      </c>
      <c r="BF227" s="118">
        <f>IF(U227="znížená",N227,0)</f>
        <v>0</v>
      </c>
      <c r="BG227" s="118">
        <f>IF(U227="zákl. prenesená",N227,0)</f>
        <v>0</v>
      </c>
      <c r="BH227" s="118">
        <f>IF(U227="zníž. prenesená",N227,0)</f>
        <v>0</v>
      </c>
      <c r="BI227" s="118">
        <f>IF(U227="nulová",N227,0)</f>
        <v>0</v>
      </c>
      <c r="BJ227" s="23" t="s">
        <v>86</v>
      </c>
      <c r="BK227" s="118">
        <f>ROUND(L227*K227,2)</f>
        <v>0</v>
      </c>
      <c r="BL227" s="23" t="s">
        <v>344</v>
      </c>
      <c r="BM227" s="23" t="s">
        <v>1501</v>
      </c>
    </row>
    <row r="228" spans="2:65" s="1" customFormat="1" ht="38.25" customHeight="1">
      <c r="B228" s="141"/>
      <c r="C228" s="170" t="s">
        <v>1110</v>
      </c>
      <c r="D228" s="170" t="s">
        <v>165</v>
      </c>
      <c r="E228" s="171" t="s">
        <v>1502</v>
      </c>
      <c r="F228" s="289" t="s">
        <v>1503</v>
      </c>
      <c r="G228" s="289"/>
      <c r="H228" s="289"/>
      <c r="I228" s="289"/>
      <c r="J228" s="172" t="s">
        <v>168</v>
      </c>
      <c r="K228" s="173">
        <v>19.5</v>
      </c>
      <c r="L228" s="290"/>
      <c r="M228" s="290"/>
      <c r="N228" s="291"/>
      <c r="O228" s="291"/>
      <c r="P228" s="291"/>
      <c r="Q228" s="291"/>
      <c r="R228" s="144"/>
      <c r="T228" s="174" t="s">
        <v>5</v>
      </c>
      <c r="U228" s="48" t="s">
        <v>41</v>
      </c>
      <c r="V228" s="40"/>
      <c r="W228" s="175">
        <f>V228*K228</f>
        <v>0</v>
      </c>
      <c r="X228" s="175">
        <v>2E-3</v>
      </c>
      <c r="Y228" s="175">
        <f>X228*K228</f>
        <v>3.9E-2</v>
      </c>
      <c r="Z228" s="175">
        <v>0</v>
      </c>
      <c r="AA228" s="176">
        <f>Z228*K228</f>
        <v>0</v>
      </c>
      <c r="AR228" s="23" t="s">
        <v>344</v>
      </c>
      <c r="AT228" s="23" t="s">
        <v>165</v>
      </c>
      <c r="AU228" s="23" t="s">
        <v>86</v>
      </c>
      <c r="AY228" s="23" t="s">
        <v>164</v>
      </c>
      <c r="BE228" s="118">
        <f>IF(U228="základná",N228,0)</f>
        <v>0</v>
      </c>
      <c r="BF228" s="118">
        <f>IF(U228="znížená",N228,0)</f>
        <v>0</v>
      </c>
      <c r="BG228" s="118">
        <f>IF(U228="zákl. prenesená",N228,0)</f>
        <v>0</v>
      </c>
      <c r="BH228" s="118">
        <f>IF(U228="zníž. prenesená",N228,0)</f>
        <v>0</v>
      </c>
      <c r="BI228" s="118">
        <f>IF(U228="nulová",N228,0)</f>
        <v>0</v>
      </c>
      <c r="BJ228" s="23" t="s">
        <v>86</v>
      </c>
      <c r="BK228" s="118">
        <f>ROUND(L228*K228,2)</f>
        <v>0</v>
      </c>
      <c r="BL228" s="23" t="s">
        <v>344</v>
      </c>
      <c r="BM228" s="23" t="s">
        <v>1504</v>
      </c>
    </row>
    <row r="229" spans="2:65" s="1" customFormat="1" ht="38.25" customHeight="1">
      <c r="B229" s="141"/>
      <c r="C229" s="170" t="s">
        <v>1114</v>
      </c>
      <c r="D229" s="170" t="s">
        <v>165</v>
      </c>
      <c r="E229" s="171" t="s">
        <v>1505</v>
      </c>
      <c r="F229" s="289" t="s">
        <v>1506</v>
      </c>
      <c r="G229" s="289"/>
      <c r="H229" s="289"/>
      <c r="I229" s="289"/>
      <c r="J229" s="172" t="s">
        <v>234</v>
      </c>
      <c r="K229" s="173">
        <v>406</v>
      </c>
      <c r="L229" s="290"/>
      <c r="M229" s="290"/>
      <c r="N229" s="291"/>
      <c r="O229" s="291"/>
      <c r="P229" s="291"/>
      <c r="Q229" s="291"/>
      <c r="R229" s="144"/>
      <c r="T229" s="174" t="s">
        <v>5</v>
      </c>
      <c r="U229" s="48" t="s">
        <v>41</v>
      </c>
      <c r="V229" s="40"/>
      <c r="W229" s="175">
        <f>V229*K229</f>
        <v>0</v>
      </c>
      <c r="X229" s="175">
        <v>2.8000000000000001E-2</v>
      </c>
      <c r="Y229" s="175">
        <f>X229*K229</f>
        <v>11.368</v>
      </c>
      <c r="Z229" s="175">
        <v>0</v>
      </c>
      <c r="AA229" s="176">
        <f>Z229*K229</f>
        <v>0</v>
      </c>
      <c r="AR229" s="23" t="s">
        <v>344</v>
      </c>
      <c r="AT229" s="23" t="s">
        <v>165</v>
      </c>
      <c r="AU229" s="23" t="s">
        <v>86</v>
      </c>
      <c r="AY229" s="23" t="s">
        <v>164</v>
      </c>
      <c r="BE229" s="118">
        <f>IF(U229="základná",N229,0)</f>
        <v>0</v>
      </c>
      <c r="BF229" s="118">
        <f>IF(U229="znížená",N229,0)</f>
        <v>0</v>
      </c>
      <c r="BG229" s="118">
        <f>IF(U229="zákl. prenesená",N229,0)</f>
        <v>0</v>
      </c>
      <c r="BH229" s="118">
        <f>IF(U229="zníž. prenesená",N229,0)</f>
        <v>0</v>
      </c>
      <c r="BI229" s="118">
        <f>IF(U229="nulová",N229,0)</f>
        <v>0</v>
      </c>
      <c r="BJ229" s="23" t="s">
        <v>86</v>
      </c>
      <c r="BK229" s="118">
        <f>ROUND(L229*K229,2)</f>
        <v>0</v>
      </c>
      <c r="BL229" s="23" t="s">
        <v>344</v>
      </c>
      <c r="BM229" s="23" t="s">
        <v>1507</v>
      </c>
    </row>
    <row r="230" spans="2:65" s="1" customFormat="1" ht="38.25" customHeight="1">
      <c r="B230" s="141"/>
      <c r="C230" s="170" t="s">
        <v>1118</v>
      </c>
      <c r="D230" s="170" t="s">
        <v>165</v>
      </c>
      <c r="E230" s="171" t="s">
        <v>1508</v>
      </c>
      <c r="F230" s="289" t="s">
        <v>1509</v>
      </c>
      <c r="G230" s="289"/>
      <c r="H230" s="289"/>
      <c r="I230" s="289"/>
      <c r="J230" s="172" t="s">
        <v>234</v>
      </c>
      <c r="K230" s="173">
        <v>29</v>
      </c>
      <c r="L230" s="290"/>
      <c r="M230" s="290"/>
      <c r="N230" s="291"/>
      <c r="O230" s="291"/>
      <c r="P230" s="291"/>
      <c r="Q230" s="291"/>
      <c r="R230" s="144"/>
      <c r="T230" s="174" t="s">
        <v>5</v>
      </c>
      <c r="U230" s="48" t="s">
        <v>41</v>
      </c>
      <c r="V230" s="40"/>
      <c r="W230" s="175">
        <f>V230*K230</f>
        <v>0</v>
      </c>
      <c r="X230" s="175">
        <v>3.0000000000000001E-3</v>
      </c>
      <c r="Y230" s="175">
        <f>X230*K230</f>
        <v>8.7000000000000008E-2</v>
      </c>
      <c r="Z230" s="175">
        <v>0</v>
      </c>
      <c r="AA230" s="176">
        <f>Z230*K230</f>
        <v>0</v>
      </c>
      <c r="AR230" s="23" t="s">
        <v>344</v>
      </c>
      <c r="AT230" s="23" t="s">
        <v>165</v>
      </c>
      <c r="AU230" s="23" t="s">
        <v>86</v>
      </c>
      <c r="AY230" s="23" t="s">
        <v>164</v>
      </c>
      <c r="BE230" s="118">
        <f>IF(U230="základná",N230,0)</f>
        <v>0</v>
      </c>
      <c r="BF230" s="118">
        <f>IF(U230="znížená",N230,0)</f>
        <v>0</v>
      </c>
      <c r="BG230" s="118">
        <f>IF(U230="zákl. prenesená",N230,0)</f>
        <v>0</v>
      </c>
      <c r="BH230" s="118">
        <f>IF(U230="zníž. prenesená",N230,0)</f>
        <v>0</v>
      </c>
      <c r="BI230" s="118">
        <f>IF(U230="nulová",N230,0)</f>
        <v>0</v>
      </c>
      <c r="BJ230" s="23" t="s">
        <v>86</v>
      </c>
      <c r="BK230" s="118">
        <f>ROUND(L230*K230,2)</f>
        <v>0</v>
      </c>
      <c r="BL230" s="23" t="s">
        <v>344</v>
      </c>
      <c r="BM230" s="23" t="s">
        <v>1510</v>
      </c>
    </row>
    <row r="231" spans="2:65" s="1" customFormat="1" ht="38.25" customHeight="1">
      <c r="B231" s="141"/>
      <c r="C231" s="170" t="s">
        <v>941</v>
      </c>
      <c r="D231" s="170" t="s">
        <v>165</v>
      </c>
      <c r="E231" s="171" t="s">
        <v>1511</v>
      </c>
      <c r="F231" s="289" t="s">
        <v>1512</v>
      </c>
      <c r="G231" s="289"/>
      <c r="H231" s="289"/>
      <c r="I231" s="289"/>
      <c r="J231" s="172" t="s">
        <v>234</v>
      </c>
      <c r="K231" s="173">
        <v>31</v>
      </c>
      <c r="L231" s="290"/>
      <c r="M231" s="290"/>
      <c r="N231" s="291"/>
      <c r="O231" s="291"/>
      <c r="P231" s="291"/>
      <c r="Q231" s="291"/>
      <c r="R231" s="144"/>
      <c r="T231" s="174" t="s">
        <v>5</v>
      </c>
      <c r="U231" s="48" t="s">
        <v>41</v>
      </c>
      <c r="V231" s="40"/>
      <c r="W231" s="175">
        <f>V231*K231</f>
        <v>0</v>
      </c>
      <c r="X231" s="175">
        <v>3.0000000000000001E-3</v>
      </c>
      <c r="Y231" s="175">
        <f>X231*K231</f>
        <v>9.2999999999999999E-2</v>
      </c>
      <c r="Z231" s="175">
        <v>0</v>
      </c>
      <c r="AA231" s="176">
        <f>Z231*K231</f>
        <v>0</v>
      </c>
      <c r="AR231" s="23" t="s">
        <v>344</v>
      </c>
      <c r="AT231" s="23" t="s">
        <v>165</v>
      </c>
      <c r="AU231" s="23" t="s">
        <v>86</v>
      </c>
      <c r="AY231" s="23" t="s">
        <v>164</v>
      </c>
      <c r="BE231" s="118">
        <f>IF(U231="základná",N231,0)</f>
        <v>0</v>
      </c>
      <c r="BF231" s="118">
        <f>IF(U231="znížená",N231,0)</f>
        <v>0</v>
      </c>
      <c r="BG231" s="118">
        <f>IF(U231="zákl. prenesená",N231,0)</f>
        <v>0</v>
      </c>
      <c r="BH231" s="118">
        <f>IF(U231="zníž. prenesená",N231,0)</f>
        <v>0</v>
      </c>
      <c r="BI231" s="118">
        <f>IF(U231="nulová",N231,0)</f>
        <v>0</v>
      </c>
      <c r="BJ231" s="23" t="s">
        <v>86</v>
      </c>
      <c r="BK231" s="118">
        <f>ROUND(L231*K231,2)</f>
        <v>0</v>
      </c>
      <c r="BL231" s="23" t="s">
        <v>344</v>
      </c>
      <c r="BM231" s="23" t="s">
        <v>1513</v>
      </c>
    </row>
    <row r="232" spans="2:65" s="10" customFormat="1" ht="37.35" customHeight="1">
      <c r="B232" s="159"/>
      <c r="C232" s="160"/>
      <c r="D232" s="161" t="s">
        <v>1287</v>
      </c>
      <c r="E232" s="161"/>
      <c r="F232" s="161"/>
      <c r="G232" s="161"/>
      <c r="H232" s="161"/>
      <c r="I232" s="161"/>
      <c r="J232" s="161"/>
      <c r="K232" s="161"/>
      <c r="L232" s="161"/>
      <c r="M232" s="161"/>
      <c r="N232" s="318"/>
      <c r="O232" s="319"/>
      <c r="P232" s="319"/>
      <c r="Q232" s="319"/>
      <c r="R232" s="162"/>
      <c r="T232" s="163"/>
      <c r="U232" s="160"/>
      <c r="V232" s="160"/>
      <c r="W232" s="164">
        <f>W233</f>
        <v>0</v>
      </c>
      <c r="X232" s="160"/>
      <c r="Y232" s="164">
        <f>Y233</f>
        <v>0</v>
      </c>
      <c r="Z232" s="160"/>
      <c r="AA232" s="165">
        <f>AA233</f>
        <v>0</v>
      </c>
      <c r="AR232" s="166" t="s">
        <v>179</v>
      </c>
      <c r="AT232" s="167" t="s">
        <v>73</v>
      </c>
      <c r="AU232" s="167" t="s">
        <v>74</v>
      </c>
      <c r="AY232" s="166" t="s">
        <v>164</v>
      </c>
      <c r="BK232" s="168">
        <f>BK233</f>
        <v>0</v>
      </c>
    </row>
    <row r="233" spans="2:65" s="10" customFormat="1" ht="19.899999999999999" customHeight="1">
      <c r="B233" s="159"/>
      <c r="C233" s="160"/>
      <c r="D233" s="169" t="s">
        <v>1288</v>
      </c>
      <c r="E233" s="169"/>
      <c r="F233" s="169"/>
      <c r="G233" s="169"/>
      <c r="H233" s="169"/>
      <c r="I233" s="169"/>
      <c r="J233" s="169"/>
      <c r="K233" s="169"/>
      <c r="L233" s="169"/>
      <c r="M233" s="169"/>
      <c r="N233" s="296"/>
      <c r="O233" s="297"/>
      <c r="P233" s="297"/>
      <c r="Q233" s="297"/>
      <c r="R233" s="162"/>
      <c r="T233" s="163"/>
      <c r="U233" s="160"/>
      <c r="V233" s="160"/>
      <c r="W233" s="164">
        <f>SUM(W234:W240)</f>
        <v>0</v>
      </c>
      <c r="X233" s="160"/>
      <c r="Y233" s="164">
        <f>SUM(Y234:Y240)</f>
        <v>0</v>
      </c>
      <c r="Z233" s="160"/>
      <c r="AA233" s="165">
        <f>SUM(AA234:AA240)</f>
        <v>0</v>
      </c>
      <c r="AR233" s="166" t="s">
        <v>179</v>
      </c>
      <c r="AT233" s="167" t="s">
        <v>73</v>
      </c>
      <c r="AU233" s="167" t="s">
        <v>81</v>
      </c>
      <c r="AY233" s="166" t="s">
        <v>164</v>
      </c>
      <c r="BK233" s="168">
        <f>SUM(BK234:BK240)</f>
        <v>0</v>
      </c>
    </row>
    <row r="234" spans="2:65" s="1" customFormat="1" ht="16.5" customHeight="1">
      <c r="B234" s="141"/>
      <c r="C234" s="170" t="s">
        <v>1126</v>
      </c>
      <c r="D234" s="170" t="s">
        <v>165</v>
      </c>
      <c r="E234" s="171" t="s">
        <v>1514</v>
      </c>
      <c r="F234" s="289" t="s">
        <v>1515</v>
      </c>
      <c r="G234" s="289"/>
      <c r="H234" s="289"/>
      <c r="I234" s="289"/>
      <c r="J234" s="172" t="s">
        <v>566</v>
      </c>
      <c r="K234" s="173">
        <v>27</v>
      </c>
      <c r="L234" s="290"/>
      <c r="M234" s="290"/>
      <c r="N234" s="291"/>
      <c r="O234" s="291"/>
      <c r="P234" s="291"/>
      <c r="Q234" s="291"/>
      <c r="R234" s="144"/>
      <c r="T234" s="174" t="s">
        <v>5</v>
      </c>
      <c r="U234" s="48" t="s">
        <v>41</v>
      </c>
      <c r="V234" s="40"/>
      <c r="W234" s="175">
        <f t="shared" ref="W234:W240" si="41">V234*K234</f>
        <v>0</v>
      </c>
      <c r="X234" s="175">
        <v>0</v>
      </c>
      <c r="Y234" s="175">
        <f t="shared" ref="Y234:Y240" si="42">X234*K234</f>
        <v>0</v>
      </c>
      <c r="Z234" s="175">
        <v>0</v>
      </c>
      <c r="AA234" s="176">
        <f t="shared" ref="AA234:AA240" si="43">Z234*K234</f>
        <v>0</v>
      </c>
      <c r="AR234" s="23" t="s">
        <v>982</v>
      </c>
      <c r="AT234" s="23" t="s">
        <v>165</v>
      </c>
      <c r="AU234" s="23" t="s">
        <v>86</v>
      </c>
      <c r="AY234" s="23" t="s">
        <v>164</v>
      </c>
      <c r="BE234" s="118">
        <f t="shared" ref="BE234:BE240" si="44">IF(U234="základná",N234,0)</f>
        <v>0</v>
      </c>
      <c r="BF234" s="118">
        <f t="shared" ref="BF234:BF240" si="45">IF(U234="znížená",N234,0)</f>
        <v>0</v>
      </c>
      <c r="BG234" s="118">
        <f t="shared" ref="BG234:BG240" si="46">IF(U234="zákl. prenesená",N234,0)</f>
        <v>0</v>
      </c>
      <c r="BH234" s="118">
        <f t="shared" ref="BH234:BH240" si="47">IF(U234="zníž. prenesená",N234,0)</f>
        <v>0</v>
      </c>
      <c r="BI234" s="118">
        <f t="shared" ref="BI234:BI240" si="48">IF(U234="nulová",N234,0)</f>
        <v>0</v>
      </c>
      <c r="BJ234" s="23" t="s">
        <v>86</v>
      </c>
      <c r="BK234" s="118">
        <f t="shared" ref="BK234:BK240" si="49">ROUND(L234*K234,2)</f>
        <v>0</v>
      </c>
      <c r="BL234" s="23" t="s">
        <v>982</v>
      </c>
      <c r="BM234" s="23" t="s">
        <v>1516</v>
      </c>
    </row>
    <row r="235" spans="2:65" s="1" customFormat="1" ht="16.5" customHeight="1">
      <c r="B235" s="141"/>
      <c r="C235" s="170" t="s">
        <v>1130</v>
      </c>
      <c r="D235" s="170" t="s">
        <v>165</v>
      </c>
      <c r="E235" s="171" t="s">
        <v>1517</v>
      </c>
      <c r="F235" s="289" t="s">
        <v>1518</v>
      </c>
      <c r="G235" s="289"/>
      <c r="H235" s="289"/>
      <c r="I235" s="289"/>
      <c r="J235" s="172" t="s">
        <v>566</v>
      </c>
      <c r="K235" s="173">
        <v>84</v>
      </c>
      <c r="L235" s="290"/>
      <c r="M235" s="290"/>
      <c r="N235" s="291"/>
      <c r="O235" s="291"/>
      <c r="P235" s="291"/>
      <c r="Q235" s="291"/>
      <c r="R235" s="144"/>
      <c r="T235" s="174" t="s">
        <v>5</v>
      </c>
      <c r="U235" s="48" t="s">
        <v>41</v>
      </c>
      <c r="V235" s="40"/>
      <c r="W235" s="175">
        <f t="shared" si="41"/>
        <v>0</v>
      </c>
      <c r="X235" s="175">
        <v>0</v>
      </c>
      <c r="Y235" s="175">
        <f t="shared" si="42"/>
        <v>0</v>
      </c>
      <c r="Z235" s="175">
        <v>0</v>
      </c>
      <c r="AA235" s="176">
        <f t="shared" si="43"/>
        <v>0</v>
      </c>
      <c r="AR235" s="23" t="s">
        <v>982</v>
      </c>
      <c r="AT235" s="23" t="s">
        <v>165</v>
      </c>
      <c r="AU235" s="23" t="s">
        <v>86</v>
      </c>
      <c r="AY235" s="23" t="s">
        <v>164</v>
      </c>
      <c r="BE235" s="118">
        <f t="shared" si="44"/>
        <v>0</v>
      </c>
      <c r="BF235" s="118">
        <f t="shared" si="45"/>
        <v>0</v>
      </c>
      <c r="BG235" s="118">
        <f t="shared" si="46"/>
        <v>0</v>
      </c>
      <c r="BH235" s="118">
        <f t="shared" si="47"/>
        <v>0</v>
      </c>
      <c r="BI235" s="118">
        <f t="shared" si="48"/>
        <v>0</v>
      </c>
      <c r="BJ235" s="23" t="s">
        <v>86</v>
      </c>
      <c r="BK235" s="118">
        <f t="shared" si="49"/>
        <v>0</v>
      </c>
      <c r="BL235" s="23" t="s">
        <v>982</v>
      </c>
      <c r="BM235" s="23" t="s">
        <v>1519</v>
      </c>
    </row>
    <row r="236" spans="2:65" s="1" customFormat="1" ht="16.5" customHeight="1">
      <c r="B236" s="141"/>
      <c r="C236" s="170" t="s">
        <v>1135</v>
      </c>
      <c r="D236" s="170" t="s">
        <v>165</v>
      </c>
      <c r="E236" s="171" t="s">
        <v>1520</v>
      </c>
      <c r="F236" s="289" t="s">
        <v>1521</v>
      </c>
      <c r="G236" s="289"/>
      <c r="H236" s="289"/>
      <c r="I236" s="289"/>
      <c r="J236" s="172" t="s">
        <v>566</v>
      </c>
      <c r="K236" s="173">
        <v>25</v>
      </c>
      <c r="L236" s="290"/>
      <c r="M236" s="290"/>
      <c r="N236" s="291"/>
      <c r="O236" s="291"/>
      <c r="P236" s="291"/>
      <c r="Q236" s="291"/>
      <c r="R236" s="144"/>
      <c r="T236" s="174" t="s">
        <v>5</v>
      </c>
      <c r="U236" s="48" t="s">
        <v>41</v>
      </c>
      <c r="V236" s="40"/>
      <c r="W236" s="175">
        <f t="shared" si="41"/>
        <v>0</v>
      </c>
      <c r="X236" s="175">
        <v>0</v>
      </c>
      <c r="Y236" s="175">
        <f t="shared" si="42"/>
        <v>0</v>
      </c>
      <c r="Z236" s="175">
        <v>0</v>
      </c>
      <c r="AA236" s="176">
        <f t="shared" si="43"/>
        <v>0</v>
      </c>
      <c r="AR236" s="23" t="s">
        <v>982</v>
      </c>
      <c r="AT236" s="23" t="s">
        <v>165</v>
      </c>
      <c r="AU236" s="23" t="s">
        <v>86</v>
      </c>
      <c r="AY236" s="23" t="s">
        <v>164</v>
      </c>
      <c r="BE236" s="118">
        <f t="shared" si="44"/>
        <v>0</v>
      </c>
      <c r="BF236" s="118">
        <f t="shared" si="45"/>
        <v>0</v>
      </c>
      <c r="BG236" s="118">
        <f t="shared" si="46"/>
        <v>0</v>
      </c>
      <c r="BH236" s="118">
        <f t="shared" si="47"/>
        <v>0</v>
      </c>
      <c r="BI236" s="118">
        <f t="shared" si="48"/>
        <v>0</v>
      </c>
      <c r="BJ236" s="23" t="s">
        <v>86</v>
      </c>
      <c r="BK236" s="118">
        <f t="shared" si="49"/>
        <v>0</v>
      </c>
      <c r="BL236" s="23" t="s">
        <v>982</v>
      </c>
      <c r="BM236" s="23" t="s">
        <v>1522</v>
      </c>
    </row>
    <row r="237" spans="2:65" s="1" customFormat="1" ht="25.5" customHeight="1">
      <c r="B237" s="141"/>
      <c r="C237" s="170" t="s">
        <v>1139</v>
      </c>
      <c r="D237" s="170" t="s">
        <v>165</v>
      </c>
      <c r="E237" s="171" t="s">
        <v>1523</v>
      </c>
      <c r="F237" s="289" t="s">
        <v>1524</v>
      </c>
      <c r="G237" s="289"/>
      <c r="H237" s="289"/>
      <c r="I237" s="289"/>
      <c r="J237" s="172" t="s">
        <v>234</v>
      </c>
      <c r="K237" s="173">
        <v>1057</v>
      </c>
      <c r="L237" s="290"/>
      <c r="M237" s="290"/>
      <c r="N237" s="291"/>
      <c r="O237" s="291"/>
      <c r="P237" s="291"/>
      <c r="Q237" s="291"/>
      <c r="R237" s="144"/>
      <c r="T237" s="174" t="s">
        <v>5</v>
      </c>
      <c r="U237" s="48" t="s">
        <v>41</v>
      </c>
      <c r="V237" s="40"/>
      <c r="W237" s="175">
        <f t="shared" si="41"/>
        <v>0</v>
      </c>
      <c r="X237" s="175">
        <v>0</v>
      </c>
      <c r="Y237" s="175">
        <f t="shared" si="42"/>
        <v>0</v>
      </c>
      <c r="Z237" s="175">
        <v>0</v>
      </c>
      <c r="AA237" s="176">
        <f t="shared" si="43"/>
        <v>0</v>
      </c>
      <c r="AR237" s="23" t="s">
        <v>982</v>
      </c>
      <c r="AT237" s="23" t="s">
        <v>165</v>
      </c>
      <c r="AU237" s="23" t="s">
        <v>86</v>
      </c>
      <c r="AY237" s="23" t="s">
        <v>164</v>
      </c>
      <c r="BE237" s="118">
        <f t="shared" si="44"/>
        <v>0</v>
      </c>
      <c r="BF237" s="118">
        <f t="shared" si="45"/>
        <v>0</v>
      </c>
      <c r="BG237" s="118">
        <f t="shared" si="46"/>
        <v>0</v>
      </c>
      <c r="BH237" s="118">
        <f t="shared" si="47"/>
        <v>0</v>
      </c>
      <c r="BI237" s="118">
        <f t="shared" si="48"/>
        <v>0</v>
      </c>
      <c r="BJ237" s="23" t="s">
        <v>86</v>
      </c>
      <c r="BK237" s="118">
        <f t="shared" si="49"/>
        <v>0</v>
      </c>
      <c r="BL237" s="23" t="s">
        <v>982</v>
      </c>
      <c r="BM237" s="23" t="s">
        <v>1525</v>
      </c>
    </row>
    <row r="238" spans="2:65" s="1" customFormat="1" ht="25.5" customHeight="1">
      <c r="B238" s="141"/>
      <c r="C238" s="170" t="s">
        <v>1145</v>
      </c>
      <c r="D238" s="170" t="s">
        <v>165</v>
      </c>
      <c r="E238" s="171" t="s">
        <v>1526</v>
      </c>
      <c r="F238" s="289" t="s">
        <v>1527</v>
      </c>
      <c r="G238" s="289"/>
      <c r="H238" s="289"/>
      <c r="I238" s="289"/>
      <c r="J238" s="172" t="s">
        <v>234</v>
      </c>
      <c r="K238" s="173">
        <v>9</v>
      </c>
      <c r="L238" s="290"/>
      <c r="M238" s="290"/>
      <c r="N238" s="291"/>
      <c r="O238" s="291"/>
      <c r="P238" s="291"/>
      <c r="Q238" s="291"/>
      <c r="R238" s="144"/>
      <c r="T238" s="174" t="s">
        <v>5</v>
      </c>
      <c r="U238" s="48" t="s">
        <v>41</v>
      </c>
      <c r="V238" s="40"/>
      <c r="W238" s="175">
        <f t="shared" si="41"/>
        <v>0</v>
      </c>
      <c r="X238" s="175">
        <v>0</v>
      </c>
      <c r="Y238" s="175">
        <f t="shared" si="42"/>
        <v>0</v>
      </c>
      <c r="Z238" s="175">
        <v>0</v>
      </c>
      <c r="AA238" s="176">
        <f t="shared" si="43"/>
        <v>0</v>
      </c>
      <c r="AR238" s="23" t="s">
        <v>982</v>
      </c>
      <c r="AT238" s="23" t="s">
        <v>165</v>
      </c>
      <c r="AU238" s="23" t="s">
        <v>86</v>
      </c>
      <c r="AY238" s="23" t="s">
        <v>164</v>
      </c>
      <c r="BE238" s="118">
        <f t="shared" si="44"/>
        <v>0</v>
      </c>
      <c r="BF238" s="118">
        <f t="shared" si="45"/>
        <v>0</v>
      </c>
      <c r="BG238" s="118">
        <f t="shared" si="46"/>
        <v>0</v>
      </c>
      <c r="BH238" s="118">
        <f t="shared" si="47"/>
        <v>0</v>
      </c>
      <c r="BI238" s="118">
        <f t="shared" si="48"/>
        <v>0</v>
      </c>
      <c r="BJ238" s="23" t="s">
        <v>86</v>
      </c>
      <c r="BK238" s="118">
        <f t="shared" si="49"/>
        <v>0</v>
      </c>
      <c r="BL238" s="23" t="s">
        <v>982</v>
      </c>
      <c r="BM238" s="23" t="s">
        <v>1528</v>
      </c>
    </row>
    <row r="239" spans="2:65" s="1" customFormat="1" ht="25.5" customHeight="1">
      <c r="B239" s="141"/>
      <c r="C239" s="170" t="s">
        <v>1149</v>
      </c>
      <c r="D239" s="170" t="s">
        <v>165</v>
      </c>
      <c r="E239" s="171" t="s">
        <v>1529</v>
      </c>
      <c r="F239" s="289" t="s">
        <v>1530</v>
      </c>
      <c r="G239" s="289"/>
      <c r="H239" s="289"/>
      <c r="I239" s="289"/>
      <c r="J239" s="172" t="s">
        <v>456</v>
      </c>
      <c r="K239" s="173">
        <v>59</v>
      </c>
      <c r="L239" s="290"/>
      <c r="M239" s="290"/>
      <c r="N239" s="291"/>
      <c r="O239" s="291"/>
      <c r="P239" s="291"/>
      <c r="Q239" s="291"/>
      <c r="R239" s="144"/>
      <c r="T239" s="174" t="s">
        <v>5</v>
      </c>
      <c r="U239" s="48" t="s">
        <v>41</v>
      </c>
      <c r="V239" s="40"/>
      <c r="W239" s="175">
        <f t="shared" si="41"/>
        <v>0</v>
      </c>
      <c r="X239" s="175">
        <v>0</v>
      </c>
      <c r="Y239" s="175">
        <f t="shared" si="42"/>
        <v>0</v>
      </c>
      <c r="Z239" s="175">
        <v>0</v>
      </c>
      <c r="AA239" s="176">
        <f t="shared" si="43"/>
        <v>0</v>
      </c>
      <c r="AR239" s="23" t="s">
        <v>982</v>
      </c>
      <c r="AT239" s="23" t="s">
        <v>165</v>
      </c>
      <c r="AU239" s="23" t="s">
        <v>86</v>
      </c>
      <c r="AY239" s="23" t="s">
        <v>164</v>
      </c>
      <c r="BE239" s="118">
        <f t="shared" si="44"/>
        <v>0</v>
      </c>
      <c r="BF239" s="118">
        <f t="shared" si="45"/>
        <v>0</v>
      </c>
      <c r="BG239" s="118">
        <f t="shared" si="46"/>
        <v>0</v>
      </c>
      <c r="BH239" s="118">
        <f t="shared" si="47"/>
        <v>0</v>
      </c>
      <c r="BI239" s="118">
        <f t="shared" si="48"/>
        <v>0</v>
      </c>
      <c r="BJ239" s="23" t="s">
        <v>86</v>
      </c>
      <c r="BK239" s="118">
        <f t="shared" si="49"/>
        <v>0</v>
      </c>
      <c r="BL239" s="23" t="s">
        <v>982</v>
      </c>
      <c r="BM239" s="23" t="s">
        <v>1531</v>
      </c>
    </row>
    <row r="240" spans="2:65" s="1" customFormat="1" ht="25.5" customHeight="1">
      <c r="B240" s="141"/>
      <c r="C240" s="170" t="s">
        <v>1153</v>
      </c>
      <c r="D240" s="170" t="s">
        <v>165</v>
      </c>
      <c r="E240" s="171" t="s">
        <v>1532</v>
      </c>
      <c r="F240" s="289" t="s">
        <v>1533</v>
      </c>
      <c r="G240" s="289"/>
      <c r="H240" s="289"/>
      <c r="I240" s="289"/>
      <c r="J240" s="172" t="s">
        <v>234</v>
      </c>
      <c r="K240" s="173">
        <v>31</v>
      </c>
      <c r="L240" s="290"/>
      <c r="M240" s="290"/>
      <c r="N240" s="291"/>
      <c r="O240" s="291"/>
      <c r="P240" s="291"/>
      <c r="Q240" s="291"/>
      <c r="R240" s="144"/>
      <c r="T240" s="174" t="s">
        <v>5</v>
      </c>
      <c r="U240" s="48" t="s">
        <v>41</v>
      </c>
      <c r="V240" s="40"/>
      <c r="W240" s="175">
        <f t="shared" si="41"/>
        <v>0</v>
      </c>
      <c r="X240" s="175">
        <v>0</v>
      </c>
      <c r="Y240" s="175">
        <f t="shared" si="42"/>
        <v>0</v>
      </c>
      <c r="Z240" s="175">
        <v>0</v>
      </c>
      <c r="AA240" s="176">
        <f t="shared" si="43"/>
        <v>0</v>
      </c>
      <c r="AR240" s="23" t="s">
        <v>982</v>
      </c>
      <c r="AT240" s="23" t="s">
        <v>165</v>
      </c>
      <c r="AU240" s="23" t="s">
        <v>86</v>
      </c>
      <c r="AY240" s="23" t="s">
        <v>164</v>
      </c>
      <c r="BE240" s="118">
        <f t="shared" si="44"/>
        <v>0</v>
      </c>
      <c r="BF240" s="118">
        <f t="shared" si="45"/>
        <v>0</v>
      </c>
      <c r="BG240" s="118">
        <f t="shared" si="46"/>
        <v>0</v>
      </c>
      <c r="BH240" s="118">
        <f t="shared" si="47"/>
        <v>0</v>
      </c>
      <c r="BI240" s="118">
        <f t="shared" si="48"/>
        <v>0</v>
      </c>
      <c r="BJ240" s="23" t="s">
        <v>86</v>
      </c>
      <c r="BK240" s="118">
        <f t="shared" si="49"/>
        <v>0</v>
      </c>
      <c r="BL240" s="23" t="s">
        <v>982</v>
      </c>
      <c r="BM240" s="23" t="s">
        <v>1534</v>
      </c>
    </row>
    <row r="241" spans="2:65" s="10" customFormat="1" ht="37.35" customHeight="1">
      <c r="B241" s="159"/>
      <c r="C241" s="160"/>
      <c r="D241" s="161" t="s">
        <v>1289</v>
      </c>
      <c r="E241" s="161"/>
      <c r="F241" s="161"/>
      <c r="G241" s="161"/>
      <c r="H241" s="161"/>
      <c r="I241" s="161"/>
      <c r="J241" s="161"/>
      <c r="K241" s="161"/>
      <c r="L241" s="161"/>
      <c r="M241" s="161"/>
      <c r="N241" s="318"/>
      <c r="O241" s="319"/>
      <c r="P241" s="319"/>
      <c r="Q241" s="319"/>
      <c r="R241" s="162"/>
      <c r="T241" s="163"/>
      <c r="U241" s="160"/>
      <c r="V241" s="160"/>
      <c r="W241" s="164">
        <f>W242</f>
        <v>0</v>
      </c>
      <c r="X241" s="160"/>
      <c r="Y241" s="164">
        <f>Y242</f>
        <v>0</v>
      </c>
      <c r="Z241" s="160"/>
      <c r="AA241" s="165">
        <f>AA242</f>
        <v>0</v>
      </c>
      <c r="AR241" s="166" t="s">
        <v>169</v>
      </c>
      <c r="AT241" s="167" t="s">
        <v>73</v>
      </c>
      <c r="AU241" s="167" t="s">
        <v>74</v>
      </c>
      <c r="AY241" s="166" t="s">
        <v>164</v>
      </c>
      <c r="BK241" s="168">
        <f>BK242</f>
        <v>0</v>
      </c>
    </row>
    <row r="242" spans="2:65" s="10" customFormat="1" ht="19.899999999999999" customHeight="1">
      <c r="B242" s="159"/>
      <c r="C242" s="160"/>
      <c r="D242" s="169" t="s">
        <v>1290</v>
      </c>
      <c r="E242" s="169"/>
      <c r="F242" s="169"/>
      <c r="G242" s="169"/>
      <c r="H242" s="169"/>
      <c r="I242" s="169"/>
      <c r="J242" s="169"/>
      <c r="K242" s="169"/>
      <c r="L242" s="169"/>
      <c r="M242" s="169"/>
      <c r="N242" s="296"/>
      <c r="O242" s="297"/>
      <c r="P242" s="297"/>
      <c r="Q242" s="297"/>
      <c r="R242" s="162"/>
      <c r="T242" s="163"/>
      <c r="U242" s="160"/>
      <c r="V242" s="160"/>
      <c r="W242" s="164">
        <f>SUM(W243:W245)</f>
        <v>0</v>
      </c>
      <c r="X242" s="160"/>
      <c r="Y242" s="164">
        <f>SUM(Y243:Y245)</f>
        <v>0</v>
      </c>
      <c r="Z242" s="160"/>
      <c r="AA242" s="165">
        <f>SUM(AA243:AA245)</f>
        <v>0</v>
      </c>
      <c r="AR242" s="166" t="s">
        <v>169</v>
      </c>
      <c r="AT242" s="167" t="s">
        <v>73</v>
      </c>
      <c r="AU242" s="167" t="s">
        <v>81</v>
      </c>
      <c r="AY242" s="166" t="s">
        <v>164</v>
      </c>
      <c r="BK242" s="168">
        <f>SUM(BK243:BK245)</f>
        <v>0</v>
      </c>
    </row>
    <row r="243" spans="2:65" s="1" customFormat="1" ht="16.5" customHeight="1">
      <c r="B243" s="141"/>
      <c r="C243" s="170" t="s">
        <v>1157</v>
      </c>
      <c r="D243" s="170" t="s">
        <v>165</v>
      </c>
      <c r="E243" s="171" t="s">
        <v>973</v>
      </c>
      <c r="F243" s="289" t="s">
        <v>1535</v>
      </c>
      <c r="G243" s="289"/>
      <c r="H243" s="289"/>
      <c r="I243" s="289"/>
      <c r="J243" s="172" t="s">
        <v>1536</v>
      </c>
      <c r="K243" s="173">
        <v>216</v>
      </c>
      <c r="L243" s="290"/>
      <c r="M243" s="290"/>
      <c r="N243" s="291"/>
      <c r="O243" s="291"/>
      <c r="P243" s="291"/>
      <c r="Q243" s="291"/>
      <c r="R243" s="144"/>
      <c r="T243" s="174" t="s">
        <v>5</v>
      </c>
      <c r="U243" s="48" t="s">
        <v>41</v>
      </c>
      <c r="V243" s="40"/>
      <c r="W243" s="175">
        <f>V243*K243</f>
        <v>0</v>
      </c>
      <c r="X243" s="175">
        <v>0</v>
      </c>
      <c r="Y243" s="175">
        <f>X243*K243</f>
        <v>0</v>
      </c>
      <c r="Z243" s="175">
        <v>0</v>
      </c>
      <c r="AA243" s="176">
        <f>Z243*K243</f>
        <v>0</v>
      </c>
      <c r="AR243" s="23" t="s">
        <v>1537</v>
      </c>
      <c r="AT243" s="23" t="s">
        <v>165</v>
      </c>
      <c r="AU243" s="23" t="s">
        <v>86</v>
      </c>
      <c r="AY243" s="23" t="s">
        <v>164</v>
      </c>
      <c r="BE243" s="118">
        <f>IF(U243="základná",N243,0)</f>
        <v>0</v>
      </c>
      <c r="BF243" s="118">
        <f>IF(U243="znížená",N243,0)</f>
        <v>0</v>
      </c>
      <c r="BG243" s="118">
        <f>IF(U243="zákl. prenesená",N243,0)</f>
        <v>0</v>
      </c>
      <c r="BH243" s="118">
        <f>IF(U243="zníž. prenesená",N243,0)</f>
        <v>0</v>
      </c>
      <c r="BI243" s="118">
        <f>IF(U243="nulová",N243,0)</f>
        <v>0</v>
      </c>
      <c r="BJ243" s="23" t="s">
        <v>86</v>
      </c>
      <c r="BK243" s="118">
        <f>ROUND(L243*K243,2)</f>
        <v>0</v>
      </c>
      <c r="BL243" s="23" t="s">
        <v>1537</v>
      </c>
      <c r="BM243" s="23" t="s">
        <v>1538</v>
      </c>
    </row>
    <row r="244" spans="2:65" s="1" customFormat="1" ht="25.5" customHeight="1">
      <c r="B244" s="141"/>
      <c r="C244" s="170" t="s">
        <v>1161</v>
      </c>
      <c r="D244" s="170" t="s">
        <v>165</v>
      </c>
      <c r="E244" s="171" t="s">
        <v>978</v>
      </c>
      <c r="F244" s="289" t="s">
        <v>1539</v>
      </c>
      <c r="G244" s="289"/>
      <c r="H244" s="289"/>
      <c r="I244" s="289"/>
      <c r="J244" s="172" t="s">
        <v>1536</v>
      </c>
      <c r="K244" s="173">
        <v>54</v>
      </c>
      <c r="L244" s="290"/>
      <c r="M244" s="290"/>
      <c r="N244" s="291"/>
      <c r="O244" s="291"/>
      <c r="P244" s="291"/>
      <c r="Q244" s="291"/>
      <c r="R244" s="144"/>
      <c r="T244" s="174" t="s">
        <v>5</v>
      </c>
      <c r="U244" s="48" t="s">
        <v>41</v>
      </c>
      <c r="V244" s="40"/>
      <c r="W244" s="175">
        <f>V244*K244</f>
        <v>0</v>
      </c>
      <c r="X244" s="175">
        <v>0</v>
      </c>
      <c r="Y244" s="175">
        <f>X244*K244</f>
        <v>0</v>
      </c>
      <c r="Z244" s="175">
        <v>0</v>
      </c>
      <c r="AA244" s="176">
        <f>Z244*K244</f>
        <v>0</v>
      </c>
      <c r="AR244" s="23" t="s">
        <v>1537</v>
      </c>
      <c r="AT244" s="23" t="s">
        <v>165</v>
      </c>
      <c r="AU244" s="23" t="s">
        <v>86</v>
      </c>
      <c r="AY244" s="23" t="s">
        <v>164</v>
      </c>
      <c r="BE244" s="118">
        <f>IF(U244="základná",N244,0)</f>
        <v>0</v>
      </c>
      <c r="BF244" s="118">
        <f>IF(U244="znížená",N244,0)</f>
        <v>0</v>
      </c>
      <c r="BG244" s="118">
        <f>IF(U244="zákl. prenesená",N244,0)</f>
        <v>0</v>
      </c>
      <c r="BH244" s="118">
        <f>IF(U244="zníž. prenesená",N244,0)</f>
        <v>0</v>
      </c>
      <c r="BI244" s="118">
        <f>IF(U244="nulová",N244,0)</f>
        <v>0</v>
      </c>
      <c r="BJ244" s="23" t="s">
        <v>86</v>
      </c>
      <c r="BK244" s="118">
        <f>ROUND(L244*K244,2)</f>
        <v>0</v>
      </c>
      <c r="BL244" s="23" t="s">
        <v>1537</v>
      </c>
      <c r="BM244" s="23" t="s">
        <v>1540</v>
      </c>
    </row>
    <row r="245" spans="2:65" s="1" customFormat="1" ht="25.5" customHeight="1">
      <c r="B245" s="141"/>
      <c r="C245" s="170" t="s">
        <v>1167</v>
      </c>
      <c r="D245" s="170" t="s">
        <v>165</v>
      </c>
      <c r="E245" s="171" t="s">
        <v>982</v>
      </c>
      <c r="F245" s="289" t="s">
        <v>1541</v>
      </c>
      <c r="G245" s="289"/>
      <c r="H245" s="289"/>
      <c r="I245" s="289"/>
      <c r="J245" s="172" t="s">
        <v>1536</v>
      </c>
      <c r="K245" s="173">
        <v>90</v>
      </c>
      <c r="L245" s="290"/>
      <c r="M245" s="290"/>
      <c r="N245" s="291"/>
      <c r="O245" s="291"/>
      <c r="P245" s="291"/>
      <c r="Q245" s="291"/>
      <c r="R245" s="144"/>
      <c r="T245" s="174" t="s">
        <v>5</v>
      </c>
      <c r="U245" s="48" t="s">
        <v>41</v>
      </c>
      <c r="V245" s="40"/>
      <c r="W245" s="175">
        <f>V245*K245</f>
        <v>0</v>
      </c>
      <c r="X245" s="175">
        <v>0</v>
      </c>
      <c r="Y245" s="175">
        <f>X245*K245</f>
        <v>0</v>
      </c>
      <c r="Z245" s="175">
        <v>0</v>
      </c>
      <c r="AA245" s="176">
        <f>Z245*K245</f>
        <v>0</v>
      </c>
      <c r="AR245" s="23" t="s">
        <v>1537</v>
      </c>
      <c r="AT245" s="23" t="s">
        <v>165</v>
      </c>
      <c r="AU245" s="23" t="s">
        <v>86</v>
      </c>
      <c r="AY245" s="23" t="s">
        <v>164</v>
      </c>
      <c r="BE245" s="118">
        <f>IF(U245="základná",N245,0)</f>
        <v>0</v>
      </c>
      <c r="BF245" s="118">
        <f>IF(U245="znížená",N245,0)</f>
        <v>0</v>
      </c>
      <c r="BG245" s="118">
        <f>IF(U245="zákl. prenesená",N245,0)</f>
        <v>0</v>
      </c>
      <c r="BH245" s="118">
        <f>IF(U245="zníž. prenesená",N245,0)</f>
        <v>0</v>
      </c>
      <c r="BI245" s="118">
        <f>IF(U245="nulová",N245,0)</f>
        <v>0</v>
      </c>
      <c r="BJ245" s="23" t="s">
        <v>86</v>
      </c>
      <c r="BK245" s="118">
        <f>ROUND(L245*K245,2)</f>
        <v>0</v>
      </c>
      <c r="BL245" s="23" t="s">
        <v>1537</v>
      </c>
      <c r="BM245" s="23" t="s">
        <v>1542</v>
      </c>
    </row>
    <row r="246" spans="2:65" s="1" customFormat="1" ht="49.9" customHeight="1">
      <c r="B246" s="39"/>
      <c r="C246" s="40"/>
      <c r="D246" s="161" t="s">
        <v>444</v>
      </c>
      <c r="E246" s="40"/>
      <c r="F246" s="40"/>
      <c r="G246" s="40"/>
      <c r="H246" s="40"/>
      <c r="I246" s="40"/>
      <c r="J246" s="40"/>
      <c r="K246" s="40"/>
      <c r="L246" s="40"/>
      <c r="M246" s="40"/>
      <c r="N246" s="310"/>
      <c r="O246" s="311"/>
      <c r="P246" s="311"/>
      <c r="Q246" s="311"/>
      <c r="R246" s="41"/>
      <c r="T246" s="208"/>
      <c r="U246" s="40"/>
      <c r="V246" s="40"/>
      <c r="W246" s="40"/>
      <c r="X246" s="40"/>
      <c r="Y246" s="40"/>
      <c r="Z246" s="40"/>
      <c r="AA246" s="78"/>
      <c r="AT246" s="23" t="s">
        <v>73</v>
      </c>
      <c r="AU246" s="23" t="s">
        <v>74</v>
      </c>
      <c r="AY246" s="23" t="s">
        <v>445</v>
      </c>
      <c r="BK246" s="118">
        <f>SUM(BK247:BK251)</f>
        <v>0</v>
      </c>
    </row>
    <row r="247" spans="2:65" s="1" customFormat="1" ht="22.35" customHeight="1">
      <c r="B247" s="39"/>
      <c r="C247" s="209" t="s">
        <v>5</v>
      </c>
      <c r="D247" s="209" t="s">
        <v>165</v>
      </c>
      <c r="E247" s="210" t="s">
        <v>5</v>
      </c>
      <c r="F247" s="308" t="s">
        <v>5</v>
      </c>
      <c r="G247" s="308"/>
      <c r="H247" s="308"/>
      <c r="I247" s="308"/>
      <c r="J247" s="211" t="s">
        <v>5</v>
      </c>
      <c r="K247" s="212"/>
      <c r="L247" s="290"/>
      <c r="M247" s="309"/>
      <c r="N247" s="309"/>
      <c r="O247" s="309"/>
      <c r="P247" s="309"/>
      <c r="Q247" s="309"/>
      <c r="R247" s="41"/>
      <c r="T247" s="174" t="s">
        <v>5</v>
      </c>
      <c r="U247" s="213" t="s">
        <v>41</v>
      </c>
      <c r="V247" s="40"/>
      <c r="W247" s="40"/>
      <c r="X247" s="40"/>
      <c r="Y247" s="40"/>
      <c r="Z247" s="40"/>
      <c r="AA247" s="78"/>
      <c r="AT247" s="23" t="s">
        <v>445</v>
      </c>
      <c r="AU247" s="23" t="s">
        <v>81</v>
      </c>
      <c r="AY247" s="23" t="s">
        <v>445</v>
      </c>
      <c r="BE247" s="118">
        <f>IF(U247="základná",N247,0)</f>
        <v>0</v>
      </c>
      <c r="BF247" s="118">
        <f>IF(U247="znížená",N247,0)</f>
        <v>0</v>
      </c>
      <c r="BG247" s="118">
        <f>IF(U247="zákl. prenesená",N247,0)</f>
        <v>0</v>
      </c>
      <c r="BH247" s="118">
        <f>IF(U247="zníž. prenesená",N247,0)</f>
        <v>0</v>
      </c>
      <c r="BI247" s="118">
        <f>IF(U247="nulová",N247,0)</f>
        <v>0</v>
      </c>
      <c r="BJ247" s="23" t="s">
        <v>86</v>
      </c>
      <c r="BK247" s="118">
        <f>L247*K247</f>
        <v>0</v>
      </c>
    </row>
    <row r="248" spans="2:65" s="1" customFormat="1" ht="22.35" customHeight="1">
      <c r="B248" s="39"/>
      <c r="C248" s="209" t="s">
        <v>5</v>
      </c>
      <c r="D248" s="209" t="s">
        <v>165</v>
      </c>
      <c r="E248" s="210" t="s">
        <v>5</v>
      </c>
      <c r="F248" s="308" t="s">
        <v>5</v>
      </c>
      <c r="G248" s="308"/>
      <c r="H248" s="308"/>
      <c r="I248" s="308"/>
      <c r="J248" s="211" t="s">
        <v>5</v>
      </c>
      <c r="K248" s="212"/>
      <c r="L248" s="290"/>
      <c r="M248" s="309"/>
      <c r="N248" s="309"/>
      <c r="O248" s="309"/>
      <c r="P248" s="309"/>
      <c r="Q248" s="309"/>
      <c r="R248" s="41"/>
      <c r="T248" s="174" t="s">
        <v>5</v>
      </c>
      <c r="U248" s="213" t="s">
        <v>41</v>
      </c>
      <c r="V248" s="40"/>
      <c r="W248" s="40"/>
      <c r="X248" s="40"/>
      <c r="Y248" s="40"/>
      <c r="Z248" s="40"/>
      <c r="AA248" s="78"/>
      <c r="AT248" s="23" t="s">
        <v>445</v>
      </c>
      <c r="AU248" s="23" t="s">
        <v>81</v>
      </c>
      <c r="AY248" s="23" t="s">
        <v>445</v>
      </c>
      <c r="BE248" s="118">
        <f>IF(U248="základná",N248,0)</f>
        <v>0</v>
      </c>
      <c r="BF248" s="118">
        <f>IF(U248="znížená",N248,0)</f>
        <v>0</v>
      </c>
      <c r="BG248" s="118">
        <f>IF(U248="zákl. prenesená",N248,0)</f>
        <v>0</v>
      </c>
      <c r="BH248" s="118">
        <f>IF(U248="zníž. prenesená",N248,0)</f>
        <v>0</v>
      </c>
      <c r="BI248" s="118">
        <f>IF(U248="nulová",N248,0)</f>
        <v>0</v>
      </c>
      <c r="BJ248" s="23" t="s">
        <v>86</v>
      </c>
      <c r="BK248" s="118">
        <f>L248*K248</f>
        <v>0</v>
      </c>
    </row>
    <row r="249" spans="2:65" s="1" customFormat="1" ht="22.35" customHeight="1">
      <c r="B249" s="39"/>
      <c r="C249" s="209" t="s">
        <v>5</v>
      </c>
      <c r="D249" s="209" t="s">
        <v>165</v>
      </c>
      <c r="E249" s="210" t="s">
        <v>5</v>
      </c>
      <c r="F249" s="308" t="s">
        <v>5</v>
      </c>
      <c r="G249" s="308"/>
      <c r="H249" s="308"/>
      <c r="I249" s="308"/>
      <c r="J249" s="211" t="s">
        <v>5</v>
      </c>
      <c r="K249" s="212"/>
      <c r="L249" s="290"/>
      <c r="M249" s="309"/>
      <c r="N249" s="309"/>
      <c r="O249" s="309"/>
      <c r="P249" s="309"/>
      <c r="Q249" s="309"/>
      <c r="R249" s="41"/>
      <c r="T249" s="174" t="s">
        <v>5</v>
      </c>
      <c r="U249" s="213" t="s">
        <v>41</v>
      </c>
      <c r="V249" s="40"/>
      <c r="W249" s="40"/>
      <c r="X249" s="40"/>
      <c r="Y249" s="40"/>
      <c r="Z249" s="40"/>
      <c r="AA249" s="78"/>
      <c r="AT249" s="23" t="s">
        <v>445</v>
      </c>
      <c r="AU249" s="23" t="s">
        <v>81</v>
      </c>
      <c r="AY249" s="23" t="s">
        <v>445</v>
      </c>
      <c r="BE249" s="118">
        <f>IF(U249="základná",N249,0)</f>
        <v>0</v>
      </c>
      <c r="BF249" s="118">
        <f>IF(U249="znížená",N249,0)</f>
        <v>0</v>
      </c>
      <c r="BG249" s="118">
        <f>IF(U249="zákl. prenesená",N249,0)</f>
        <v>0</v>
      </c>
      <c r="BH249" s="118">
        <f>IF(U249="zníž. prenesená",N249,0)</f>
        <v>0</v>
      </c>
      <c r="BI249" s="118">
        <f>IF(U249="nulová",N249,0)</f>
        <v>0</v>
      </c>
      <c r="BJ249" s="23" t="s">
        <v>86</v>
      </c>
      <c r="BK249" s="118">
        <f>L249*K249</f>
        <v>0</v>
      </c>
    </row>
    <row r="250" spans="2:65" s="1" customFormat="1" ht="22.35" customHeight="1">
      <c r="B250" s="39"/>
      <c r="C250" s="209" t="s">
        <v>5</v>
      </c>
      <c r="D250" s="209" t="s">
        <v>165</v>
      </c>
      <c r="E250" s="210" t="s">
        <v>5</v>
      </c>
      <c r="F250" s="308" t="s">
        <v>5</v>
      </c>
      <c r="G250" s="308"/>
      <c r="H250" s="308"/>
      <c r="I250" s="308"/>
      <c r="J250" s="211" t="s">
        <v>5</v>
      </c>
      <c r="K250" s="212"/>
      <c r="L250" s="290"/>
      <c r="M250" s="309"/>
      <c r="N250" s="309"/>
      <c r="O250" s="309"/>
      <c r="P250" s="309"/>
      <c r="Q250" s="309"/>
      <c r="R250" s="41"/>
      <c r="T250" s="174" t="s">
        <v>5</v>
      </c>
      <c r="U250" s="213" t="s">
        <v>41</v>
      </c>
      <c r="V250" s="40"/>
      <c r="W250" s="40"/>
      <c r="X250" s="40"/>
      <c r="Y250" s="40"/>
      <c r="Z250" s="40"/>
      <c r="AA250" s="78"/>
      <c r="AT250" s="23" t="s">
        <v>445</v>
      </c>
      <c r="AU250" s="23" t="s">
        <v>81</v>
      </c>
      <c r="AY250" s="23" t="s">
        <v>445</v>
      </c>
      <c r="BE250" s="118">
        <f>IF(U250="základná",N250,0)</f>
        <v>0</v>
      </c>
      <c r="BF250" s="118">
        <f>IF(U250="znížená",N250,0)</f>
        <v>0</v>
      </c>
      <c r="BG250" s="118">
        <f>IF(U250="zákl. prenesená",N250,0)</f>
        <v>0</v>
      </c>
      <c r="BH250" s="118">
        <f>IF(U250="zníž. prenesená",N250,0)</f>
        <v>0</v>
      </c>
      <c r="BI250" s="118">
        <f>IF(U250="nulová",N250,0)</f>
        <v>0</v>
      </c>
      <c r="BJ250" s="23" t="s">
        <v>86</v>
      </c>
      <c r="BK250" s="118">
        <f>L250*K250</f>
        <v>0</v>
      </c>
    </row>
    <row r="251" spans="2:65" s="1" customFormat="1" ht="22.35" customHeight="1">
      <c r="B251" s="39"/>
      <c r="C251" s="209" t="s">
        <v>5</v>
      </c>
      <c r="D251" s="209" t="s">
        <v>165</v>
      </c>
      <c r="E251" s="210" t="s">
        <v>5</v>
      </c>
      <c r="F251" s="308" t="s">
        <v>5</v>
      </c>
      <c r="G251" s="308"/>
      <c r="H251" s="308"/>
      <c r="I251" s="308"/>
      <c r="J251" s="211" t="s">
        <v>5</v>
      </c>
      <c r="K251" s="212"/>
      <c r="L251" s="290"/>
      <c r="M251" s="309"/>
      <c r="N251" s="309"/>
      <c r="O251" s="309"/>
      <c r="P251" s="309"/>
      <c r="Q251" s="309"/>
      <c r="R251" s="41"/>
      <c r="T251" s="174" t="s">
        <v>5</v>
      </c>
      <c r="U251" s="213" t="s">
        <v>41</v>
      </c>
      <c r="V251" s="60"/>
      <c r="W251" s="60"/>
      <c r="X251" s="60"/>
      <c r="Y251" s="60"/>
      <c r="Z251" s="60"/>
      <c r="AA251" s="62"/>
      <c r="AT251" s="23" t="s">
        <v>445</v>
      </c>
      <c r="AU251" s="23" t="s">
        <v>81</v>
      </c>
      <c r="AY251" s="23" t="s">
        <v>445</v>
      </c>
      <c r="BE251" s="118">
        <f>IF(U251="základná",N251,0)</f>
        <v>0</v>
      </c>
      <c r="BF251" s="118">
        <f>IF(U251="znížená",N251,0)</f>
        <v>0</v>
      </c>
      <c r="BG251" s="118">
        <f>IF(U251="zákl. prenesená",N251,0)</f>
        <v>0</v>
      </c>
      <c r="BH251" s="118">
        <f>IF(U251="zníž. prenesená",N251,0)</f>
        <v>0</v>
      </c>
      <c r="BI251" s="118">
        <f>IF(U251="nulová",N251,0)</f>
        <v>0</v>
      </c>
      <c r="BJ251" s="23" t="s">
        <v>86</v>
      </c>
      <c r="BK251" s="118">
        <f>L251*K251</f>
        <v>0</v>
      </c>
    </row>
    <row r="252" spans="2:65" s="1" customFormat="1" ht="6.95" customHeight="1">
      <c r="B252" s="63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5"/>
    </row>
  </sheetData>
  <mergeCells count="420">
    <mergeCell ref="H1:K1"/>
    <mergeCell ref="S2:AC2"/>
    <mergeCell ref="F250:I250"/>
    <mergeCell ref="L250:M250"/>
    <mergeCell ref="N250:Q250"/>
    <mergeCell ref="F251:I251"/>
    <mergeCell ref="L251:M251"/>
    <mergeCell ref="N251:Q251"/>
    <mergeCell ref="N129:Q129"/>
    <mergeCell ref="N130:Q130"/>
    <mergeCell ref="N131:Q131"/>
    <mergeCell ref="N141:Q141"/>
    <mergeCell ref="N146:Q146"/>
    <mergeCell ref="N166:Q166"/>
    <mergeCell ref="N211:Q211"/>
    <mergeCell ref="N226:Q226"/>
    <mergeCell ref="N232:Q232"/>
    <mergeCell ref="N233:Q233"/>
    <mergeCell ref="N241:Q241"/>
    <mergeCell ref="N242:Q242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0:I230"/>
    <mergeCell ref="L230:M230"/>
    <mergeCell ref="N230:Q230"/>
    <mergeCell ref="F231:I231"/>
    <mergeCell ref="L231:M231"/>
    <mergeCell ref="N231:Q231"/>
    <mergeCell ref="F234:I234"/>
    <mergeCell ref="L234:M234"/>
    <mergeCell ref="N234:Q234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0:I210"/>
    <mergeCell ref="L210:M210"/>
    <mergeCell ref="N210:Q210"/>
    <mergeCell ref="F212:I212"/>
    <mergeCell ref="L212:M212"/>
    <mergeCell ref="N212:Q212"/>
    <mergeCell ref="F213:I213"/>
    <mergeCell ref="L213:M213"/>
    <mergeCell ref="N213:Q213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L111:Q111"/>
    <mergeCell ref="C117:Q117"/>
    <mergeCell ref="F119:P119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247:D252" xr:uid="{00000000-0002-0000-0500-000000000000}">
      <formula1>"K, M"</formula1>
    </dataValidation>
    <dataValidation type="list" allowBlank="1" showInputMessage="1" showErrorMessage="1" error="Povolené sú hodnoty základná, znížená, nulová." sqref="U247:U252" xr:uid="{00000000-0002-0000-0500-000001000000}">
      <formula1>"základná, znížená, nulová"</formula1>
    </dataValidation>
  </dataValidations>
  <hyperlinks>
    <hyperlink ref="F1:G1" location="C2" display="1) Krycí list rozpočtu" xr:uid="{00000000-0004-0000-0500-000000000000}"/>
    <hyperlink ref="H1:K1" location="C87" display="2) Rekapitulácia rozpočtu" xr:uid="{00000000-0004-0000-0500-000001000000}"/>
    <hyperlink ref="L1" location="C128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298"/>
  <sheetViews>
    <sheetView showGridLines="0" workbookViewId="0">
      <pane ySplit="1" topLeftCell="A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119</v>
      </c>
      <c r="G1" s="18"/>
      <c r="H1" s="312" t="s">
        <v>120</v>
      </c>
      <c r="I1" s="312"/>
      <c r="J1" s="312"/>
      <c r="K1" s="312"/>
      <c r="L1" s="18" t="s">
        <v>121</v>
      </c>
      <c r="M1" s="16"/>
      <c r="N1" s="16"/>
      <c r="O1" s="17" t="s">
        <v>122</v>
      </c>
      <c r="P1" s="16"/>
      <c r="Q1" s="16"/>
      <c r="R1" s="16"/>
      <c r="S1" s="18" t="s">
        <v>123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S2" s="263" t="s">
        <v>8</v>
      </c>
      <c r="T2" s="264"/>
      <c r="U2" s="264"/>
      <c r="V2" s="264"/>
      <c r="W2" s="264"/>
      <c r="X2" s="264"/>
      <c r="Y2" s="264"/>
      <c r="Z2" s="264"/>
      <c r="AA2" s="264"/>
      <c r="AB2" s="264"/>
      <c r="AC2" s="264"/>
      <c r="AT2" s="23" t="s">
        <v>102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21" t="s">
        <v>124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16</v>
      </c>
      <c r="E6" s="30"/>
      <c r="F6" s="267" t="str">
        <f>'Rekapitulácia stavby'!K6</f>
        <v>Stará Ľubovňa OÚ, Rekonštrukcia a modernizácia objektu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30"/>
      <c r="R6" s="28"/>
    </row>
    <row r="7" spans="1:66" ht="25.35" customHeight="1">
      <c r="B7" s="27"/>
      <c r="C7" s="30"/>
      <c r="D7" s="34" t="s">
        <v>125</v>
      </c>
      <c r="E7" s="30"/>
      <c r="F7" s="267" t="s">
        <v>126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0"/>
      <c r="R7" s="28"/>
    </row>
    <row r="8" spans="1:66" s="1" customFormat="1" ht="32.85" customHeight="1">
      <c r="B8" s="39"/>
      <c r="C8" s="40"/>
      <c r="D8" s="33" t="s">
        <v>127</v>
      </c>
      <c r="E8" s="40"/>
      <c r="F8" s="227" t="s">
        <v>1543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40"/>
      <c r="R8" s="41"/>
    </row>
    <row r="9" spans="1:66" s="1" customFormat="1" ht="14.45" customHeight="1">
      <c r="B9" s="39"/>
      <c r="C9" s="40"/>
      <c r="D9" s="34" t="s">
        <v>18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19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20</v>
      </c>
      <c r="E10" s="40"/>
      <c r="F10" s="32" t="s">
        <v>21</v>
      </c>
      <c r="G10" s="40"/>
      <c r="H10" s="40"/>
      <c r="I10" s="40"/>
      <c r="J10" s="40"/>
      <c r="K10" s="40"/>
      <c r="L10" s="40"/>
      <c r="M10" s="34" t="s">
        <v>22</v>
      </c>
      <c r="N10" s="40"/>
      <c r="O10" s="270"/>
      <c r="P10" s="27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25" t="s">
        <v>5</v>
      </c>
      <c r="P12" s="225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25" t="s">
        <v>5</v>
      </c>
      <c r="P13" s="225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72" t="s">
        <v>5</v>
      </c>
      <c r="P15" s="225"/>
      <c r="Q15" s="40"/>
      <c r="R15" s="41"/>
    </row>
    <row r="16" spans="1:66" s="1" customFormat="1" ht="18" customHeight="1">
      <c r="B16" s="39"/>
      <c r="C16" s="40"/>
      <c r="D16" s="40"/>
      <c r="E16" s="272" t="s">
        <v>129</v>
      </c>
      <c r="F16" s="273"/>
      <c r="G16" s="273"/>
      <c r="H16" s="273"/>
      <c r="I16" s="273"/>
      <c r="J16" s="273"/>
      <c r="K16" s="273"/>
      <c r="L16" s="273"/>
      <c r="M16" s="34" t="s">
        <v>26</v>
      </c>
      <c r="N16" s="40"/>
      <c r="O16" s="272" t="s">
        <v>5</v>
      </c>
      <c r="P16" s="225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25" t="s">
        <v>5</v>
      </c>
      <c r="P18" s="225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25" t="s">
        <v>5</v>
      </c>
      <c r="P19" s="225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32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25" t="str">
        <f>IF('Rekapitulácia stavby'!AN19="","",'Rekapitulácia stavby'!AN19)</f>
        <v/>
      </c>
      <c r="P21" s="225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25" t="str">
        <f>IF('Rekapitulácia stavby'!AN20="","",'Rekapitulácia stavby'!AN20)</f>
        <v/>
      </c>
      <c r="P22" s="225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30" t="s">
        <v>5</v>
      </c>
      <c r="F25" s="230"/>
      <c r="G25" s="230"/>
      <c r="H25" s="230"/>
      <c r="I25" s="230"/>
      <c r="J25" s="230"/>
      <c r="K25" s="230"/>
      <c r="L25" s="23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130</v>
      </c>
      <c r="E28" s="40"/>
      <c r="F28" s="40"/>
      <c r="G28" s="40"/>
      <c r="H28" s="40"/>
      <c r="I28" s="40"/>
      <c r="J28" s="40"/>
      <c r="K28" s="40"/>
      <c r="L28" s="40"/>
      <c r="M28" s="231"/>
      <c r="N28" s="231"/>
      <c r="O28" s="231"/>
      <c r="P28" s="231"/>
      <c r="Q28" s="40"/>
      <c r="R28" s="41"/>
    </row>
    <row r="29" spans="2:18" s="1" customFormat="1" ht="14.45" customHeight="1">
      <c r="B29" s="39"/>
      <c r="C29" s="40"/>
      <c r="D29" s="38" t="s">
        <v>112</v>
      </c>
      <c r="E29" s="40"/>
      <c r="F29" s="40"/>
      <c r="G29" s="40"/>
      <c r="H29" s="40"/>
      <c r="I29" s="40"/>
      <c r="J29" s="40"/>
      <c r="K29" s="40"/>
      <c r="L29" s="40"/>
      <c r="M29" s="231"/>
      <c r="N29" s="231"/>
      <c r="O29" s="231"/>
      <c r="P29" s="23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37</v>
      </c>
      <c r="E31" s="40"/>
      <c r="F31" s="40"/>
      <c r="G31" s="40"/>
      <c r="H31" s="40"/>
      <c r="I31" s="40"/>
      <c r="J31" s="40"/>
      <c r="K31" s="40"/>
      <c r="L31" s="40"/>
      <c r="M31" s="274"/>
      <c r="N31" s="269"/>
      <c r="O31" s="269"/>
      <c r="P31" s="26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8" t="s">
        <v>40</v>
      </c>
      <c r="H33" s="275">
        <f>ROUND((((SUM(BE102:BE109)+SUM(BE128:BE291))+SUM(BE293:BE297))),2)</f>
        <v>0</v>
      </c>
      <c r="I33" s="269"/>
      <c r="J33" s="269"/>
      <c r="K33" s="40"/>
      <c r="L33" s="40"/>
      <c r="M33" s="275"/>
      <c r="N33" s="269"/>
      <c r="O33" s="269"/>
      <c r="P33" s="26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8" t="s">
        <v>40</v>
      </c>
      <c r="H34" s="275">
        <f>ROUND((((SUM(BF102:BF109)+SUM(BF128:BF291))+SUM(BF293:BF297))),2)</f>
        <v>0</v>
      </c>
      <c r="I34" s="269"/>
      <c r="J34" s="269"/>
      <c r="K34" s="40"/>
      <c r="L34" s="40"/>
      <c r="M34" s="275"/>
      <c r="N34" s="269"/>
      <c r="O34" s="269"/>
      <c r="P34" s="26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8" t="s">
        <v>40</v>
      </c>
      <c r="H35" s="275">
        <f>ROUND((((SUM(BG102:BG109)+SUM(BG128:BG291))+SUM(BG293:BG297))),2)</f>
        <v>0</v>
      </c>
      <c r="I35" s="269"/>
      <c r="J35" s="269"/>
      <c r="K35" s="40"/>
      <c r="L35" s="40"/>
      <c r="M35" s="275"/>
      <c r="N35" s="269"/>
      <c r="O35" s="269"/>
      <c r="P35" s="26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8" t="s">
        <v>40</v>
      </c>
      <c r="H36" s="275">
        <f>ROUND((((SUM(BH102:BH109)+SUM(BH128:BH291))+SUM(BH293:BH297))),2)</f>
        <v>0</v>
      </c>
      <c r="I36" s="269"/>
      <c r="J36" s="269"/>
      <c r="K36" s="40"/>
      <c r="L36" s="40"/>
      <c r="M36" s="275"/>
      <c r="N36" s="269"/>
      <c r="O36" s="269"/>
      <c r="P36" s="26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8" t="s">
        <v>40</v>
      </c>
      <c r="H37" s="275">
        <f>ROUND((((SUM(BI102:BI109)+SUM(BI128:BI291))+SUM(BI293:BI297))),2)</f>
        <v>0</v>
      </c>
      <c r="I37" s="269"/>
      <c r="J37" s="269"/>
      <c r="K37" s="40"/>
      <c r="L37" s="40"/>
      <c r="M37" s="275"/>
      <c r="N37" s="269"/>
      <c r="O37" s="269"/>
      <c r="P37" s="26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4"/>
      <c r="D39" s="129" t="s">
        <v>45</v>
      </c>
      <c r="E39" s="79"/>
      <c r="F39" s="79"/>
      <c r="G39" s="130" t="s">
        <v>46</v>
      </c>
      <c r="H39" s="131" t="s">
        <v>47</v>
      </c>
      <c r="I39" s="79"/>
      <c r="J39" s="79"/>
      <c r="K39" s="79"/>
      <c r="L39" s="276"/>
      <c r="M39" s="276"/>
      <c r="N39" s="276"/>
      <c r="O39" s="276"/>
      <c r="P39" s="277"/>
      <c r="Q39" s="124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1" t="s">
        <v>131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16</v>
      </c>
      <c r="D78" s="40"/>
      <c r="E78" s="40"/>
      <c r="F78" s="267" t="str">
        <f>F6</f>
        <v>Stará Ľubovňa OÚ, Rekonštrukcia a modernizácia objektu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40"/>
      <c r="R78" s="41"/>
    </row>
    <row r="79" spans="2:18" ht="30" customHeight="1">
      <c r="B79" s="27"/>
      <c r="C79" s="34" t="s">
        <v>125</v>
      </c>
      <c r="D79" s="30"/>
      <c r="E79" s="30"/>
      <c r="F79" s="267" t="s">
        <v>126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0"/>
      <c r="R79" s="28"/>
    </row>
    <row r="80" spans="2:18" s="1" customFormat="1" ht="36.950000000000003" customHeight="1">
      <c r="B80" s="39"/>
      <c r="C80" s="73" t="s">
        <v>127</v>
      </c>
      <c r="D80" s="40"/>
      <c r="E80" s="40"/>
      <c r="F80" s="241" t="str">
        <f>F8</f>
        <v>04.2 - Ostatné - Osvetlenie a vnútorné silnoprúdové rozvody</v>
      </c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20</v>
      </c>
      <c r="D82" s="40"/>
      <c r="E82" s="40"/>
      <c r="F82" s="32" t="str">
        <f>F10</f>
        <v>Stará Ľubovňa</v>
      </c>
      <c r="G82" s="40"/>
      <c r="H82" s="40"/>
      <c r="I82" s="40"/>
      <c r="J82" s="40"/>
      <c r="K82" s="34" t="s">
        <v>22</v>
      </c>
      <c r="L82" s="40"/>
      <c r="M82" s="271" t="str">
        <f>IF(O10="","",O10)</f>
        <v/>
      </c>
      <c r="N82" s="271"/>
      <c r="O82" s="271"/>
      <c r="P82" s="271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23</v>
      </c>
      <c r="D84" s="40"/>
      <c r="E84" s="40"/>
      <c r="F84" s="32" t="str">
        <f>E13</f>
        <v>Ministerstvo vnútra Slovenskej republiky</v>
      </c>
      <c r="G84" s="40"/>
      <c r="H84" s="40"/>
      <c r="I84" s="40"/>
      <c r="J84" s="40"/>
      <c r="K84" s="34" t="s">
        <v>29</v>
      </c>
      <c r="L84" s="40"/>
      <c r="M84" s="225" t="str">
        <f>E19</f>
        <v>KApAR, s.r.o., Prešov</v>
      </c>
      <c r="N84" s="225"/>
      <c r="O84" s="225"/>
      <c r="P84" s="225"/>
      <c r="Q84" s="225"/>
      <c r="R84" s="41"/>
    </row>
    <row r="85" spans="2:47" s="1" customFormat="1" ht="14.45" customHeight="1">
      <c r="B85" s="39"/>
      <c r="C85" s="34" t="s">
        <v>27</v>
      </c>
      <c r="D85" s="40"/>
      <c r="E85" s="40"/>
      <c r="F85" s="32" t="str">
        <f>IF(E16="","",E16)</f>
        <v>Výber</v>
      </c>
      <c r="G85" s="40"/>
      <c r="H85" s="40"/>
      <c r="I85" s="40"/>
      <c r="J85" s="40"/>
      <c r="K85" s="34" t="s">
        <v>32</v>
      </c>
      <c r="L85" s="40"/>
      <c r="M85" s="225" t="str">
        <f>E22</f>
        <v xml:space="preserve"> </v>
      </c>
      <c r="N85" s="225"/>
      <c r="O85" s="225"/>
      <c r="P85" s="225"/>
      <c r="Q85" s="225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278" t="s">
        <v>132</v>
      </c>
      <c r="D87" s="279"/>
      <c r="E87" s="279"/>
      <c r="F87" s="279"/>
      <c r="G87" s="279"/>
      <c r="H87" s="124"/>
      <c r="I87" s="124"/>
      <c r="J87" s="124"/>
      <c r="K87" s="124"/>
      <c r="L87" s="124"/>
      <c r="M87" s="124"/>
      <c r="N87" s="278" t="s">
        <v>133</v>
      </c>
      <c r="O87" s="279"/>
      <c r="P87" s="279"/>
      <c r="Q87" s="279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2" t="s">
        <v>134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7"/>
      <c r="O89" s="280"/>
      <c r="P89" s="280"/>
      <c r="Q89" s="280"/>
      <c r="R89" s="41"/>
      <c r="AU89" s="23" t="s">
        <v>135</v>
      </c>
    </row>
    <row r="90" spans="2:47" s="7" customFormat="1" ht="24.95" customHeight="1">
      <c r="B90" s="133"/>
      <c r="C90" s="134"/>
      <c r="D90" s="135" t="s">
        <v>136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1"/>
      <c r="O90" s="282"/>
      <c r="P90" s="282"/>
      <c r="Q90" s="282"/>
      <c r="R90" s="136"/>
    </row>
    <row r="91" spans="2:47" s="8" customFormat="1" ht="19.899999999999999" customHeight="1">
      <c r="B91" s="137"/>
      <c r="C91" s="103"/>
      <c r="D91" s="114" t="s">
        <v>537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58"/>
      <c r="O91" s="259"/>
      <c r="P91" s="259"/>
      <c r="Q91" s="259"/>
      <c r="R91" s="138"/>
    </row>
    <row r="92" spans="2:47" s="8" customFormat="1" ht="19.899999999999999" customHeight="1">
      <c r="B92" s="137"/>
      <c r="C92" s="103"/>
      <c r="D92" s="114" t="s">
        <v>138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58"/>
      <c r="O92" s="259"/>
      <c r="P92" s="259"/>
      <c r="Q92" s="259"/>
      <c r="R92" s="138"/>
    </row>
    <row r="93" spans="2:47" s="8" customFormat="1" ht="19.899999999999999" customHeight="1">
      <c r="B93" s="137"/>
      <c r="C93" s="103"/>
      <c r="D93" s="114" t="s">
        <v>139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58"/>
      <c r="O93" s="259"/>
      <c r="P93" s="259"/>
      <c r="Q93" s="259"/>
      <c r="R93" s="138"/>
    </row>
    <row r="94" spans="2:47" s="7" customFormat="1" ht="24.95" customHeight="1">
      <c r="B94" s="133"/>
      <c r="C94" s="134"/>
      <c r="D94" s="135" t="s">
        <v>538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81"/>
      <c r="O94" s="282"/>
      <c r="P94" s="282"/>
      <c r="Q94" s="282"/>
      <c r="R94" s="136"/>
    </row>
    <row r="95" spans="2:47" s="8" customFormat="1" ht="19.899999999999999" customHeight="1">
      <c r="B95" s="137"/>
      <c r="C95" s="103"/>
      <c r="D95" s="114" t="s">
        <v>1544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58"/>
      <c r="O95" s="259"/>
      <c r="P95" s="259"/>
      <c r="Q95" s="259"/>
      <c r="R95" s="138"/>
    </row>
    <row r="96" spans="2:47" s="8" customFormat="1" ht="19.899999999999999" customHeight="1">
      <c r="B96" s="137"/>
      <c r="C96" s="103"/>
      <c r="D96" s="114" t="s">
        <v>1545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58"/>
      <c r="O96" s="259"/>
      <c r="P96" s="259"/>
      <c r="Q96" s="259"/>
      <c r="R96" s="138"/>
    </row>
    <row r="97" spans="2:65" s="7" customFormat="1" ht="24.95" customHeight="1">
      <c r="B97" s="133"/>
      <c r="C97" s="134"/>
      <c r="D97" s="135" t="s">
        <v>1546</v>
      </c>
      <c r="E97" s="134"/>
      <c r="F97" s="134"/>
      <c r="G97" s="134"/>
      <c r="H97" s="134"/>
      <c r="I97" s="134"/>
      <c r="J97" s="134"/>
      <c r="K97" s="134"/>
      <c r="L97" s="134"/>
      <c r="M97" s="134"/>
      <c r="N97" s="281"/>
      <c r="O97" s="282"/>
      <c r="P97" s="282"/>
      <c r="Q97" s="282"/>
      <c r="R97" s="136"/>
    </row>
    <row r="98" spans="2:65" s="8" customFormat="1" ht="19.899999999999999" customHeight="1">
      <c r="B98" s="137"/>
      <c r="C98" s="103"/>
      <c r="D98" s="114" t="s">
        <v>1547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58"/>
      <c r="O98" s="259"/>
      <c r="P98" s="259"/>
      <c r="Q98" s="259"/>
      <c r="R98" s="138"/>
    </row>
    <row r="99" spans="2:65" s="8" customFormat="1" ht="19.899999999999999" customHeight="1">
      <c r="B99" s="137"/>
      <c r="C99" s="103"/>
      <c r="D99" s="114" t="s">
        <v>1548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58"/>
      <c r="O99" s="259"/>
      <c r="P99" s="259"/>
      <c r="Q99" s="259"/>
      <c r="R99" s="138"/>
    </row>
    <row r="100" spans="2:65" s="7" customFormat="1" ht="21.75" customHeight="1">
      <c r="B100" s="133"/>
      <c r="C100" s="134"/>
      <c r="D100" s="135" t="s">
        <v>140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83"/>
      <c r="O100" s="282"/>
      <c r="P100" s="282"/>
      <c r="Q100" s="282"/>
      <c r="R100" s="136"/>
    </row>
    <row r="101" spans="2:65" s="1" customFormat="1" ht="21.7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/>
    </row>
    <row r="102" spans="2:65" s="1" customFormat="1" ht="29.25" customHeight="1">
      <c r="B102" s="39"/>
      <c r="C102" s="132" t="s">
        <v>141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280"/>
      <c r="O102" s="284"/>
      <c r="P102" s="284"/>
      <c r="Q102" s="284"/>
      <c r="R102" s="41"/>
      <c r="T102" s="139"/>
      <c r="U102" s="140" t="s">
        <v>38</v>
      </c>
    </row>
    <row r="103" spans="2:65" s="1" customFormat="1" ht="18" customHeight="1">
      <c r="B103" s="141"/>
      <c r="C103" s="142"/>
      <c r="D103" s="265" t="s">
        <v>142</v>
      </c>
      <c r="E103" s="285"/>
      <c r="F103" s="285"/>
      <c r="G103" s="285"/>
      <c r="H103" s="285"/>
      <c r="I103" s="142"/>
      <c r="J103" s="142"/>
      <c r="K103" s="142"/>
      <c r="L103" s="142"/>
      <c r="M103" s="142"/>
      <c r="N103" s="261"/>
      <c r="O103" s="286"/>
      <c r="P103" s="286"/>
      <c r="Q103" s="286"/>
      <c r="R103" s="144"/>
      <c r="S103" s="145"/>
      <c r="T103" s="146"/>
      <c r="U103" s="147" t="s">
        <v>41</v>
      </c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8" t="s">
        <v>143</v>
      </c>
      <c r="AZ103" s="145"/>
      <c r="BA103" s="145"/>
      <c r="BB103" s="145"/>
      <c r="BC103" s="145"/>
      <c r="BD103" s="145"/>
      <c r="BE103" s="149">
        <f t="shared" ref="BE103:BE108" si="0">IF(U103="základná",N103,0)</f>
        <v>0</v>
      </c>
      <c r="BF103" s="149">
        <f t="shared" ref="BF103:BF108" si="1">IF(U103="znížená",N103,0)</f>
        <v>0</v>
      </c>
      <c r="BG103" s="149">
        <f t="shared" ref="BG103:BG108" si="2">IF(U103="zákl. prenesená",N103,0)</f>
        <v>0</v>
      </c>
      <c r="BH103" s="149">
        <f t="shared" ref="BH103:BH108" si="3">IF(U103="zníž. prenesená",N103,0)</f>
        <v>0</v>
      </c>
      <c r="BI103" s="149">
        <f t="shared" ref="BI103:BI108" si="4">IF(U103="nulová",N103,0)</f>
        <v>0</v>
      </c>
      <c r="BJ103" s="148" t="s">
        <v>86</v>
      </c>
      <c r="BK103" s="145"/>
      <c r="BL103" s="145"/>
      <c r="BM103" s="145"/>
    </row>
    <row r="104" spans="2:65" s="1" customFormat="1" ht="18" customHeight="1">
      <c r="B104" s="141"/>
      <c r="C104" s="142"/>
      <c r="D104" s="265" t="s">
        <v>144</v>
      </c>
      <c r="E104" s="285"/>
      <c r="F104" s="285"/>
      <c r="G104" s="285"/>
      <c r="H104" s="285"/>
      <c r="I104" s="142"/>
      <c r="J104" s="142"/>
      <c r="K104" s="142"/>
      <c r="L104" s="142"/>
      <c r="M104" s="142"/>
      <c r="N104" s="261"/>
      <c r="O104" s="286"/>
      <c r="P104" s="286"/>
      <c r="Q104" s="286"/>
      <c r="R104" s="144"/>
      <c r="S104" s="145"/>
      <c r="T104" s="146"/>
      <c r="U104" s="147" t="s">
        <v>41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143</v>
      </c>
      <c r="AZ104" s="145"/>
      <c r="BA104" s="145"/>
      <c r="BB104" s="145"/>
      <c r="BC104" s="145"/>
      <c r="BD104" s="145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86</v>
      </c>
      <c r="BK104" s="145"/>
      <c r="BL104" s="145"/>
      <c r="BM104" s="145"/>
    </row>
    <row r="105" spans="2:65" s="1" customFormat="1" ht="18" customHeight="1">
      <c r="B105" s="141"/>
      <c r="C105" s="142"/>
      <c r="D105" s="265" t="s">
        <v>145</v>
      </c>
      <c r="E105" s="285"/>
      <c r="F105" s="285"/>
      <c r="G105" s="285"/>
      <c r="H105" s="285"/>
      <c r="I105" s="142"/>
      <c r="J105" s="142"/>
      <c r="K105" s="142"/>
      <c r="L105" s="142"/>
      <c r="M105" s="142"/>
      <c r="N105" s="261"/>
      <c r="O105" s="286"/>
      <c r="P105" s="286"/>
      <c r="Q105" s="286"/>
      <c r="R105" s="144"/>
      <c r="S105" s="145"/>
      <c r="T105" s="146"/>
      <c r="U105" s="147" t="s">
        <v>41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143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86</v>
      </c>
      <c r="BK105" s="145"/>
      <c r="BL105" s="145"/>
      <c r="BM105" s="145"/>
    </row>
    <row r="106" spans="2:65" s="1" customFormat="1" ht="18" customHeight="1">
      <c r="B106" s="141"/>
      <c r="C106" s="142"/>
      <c r="D106" s="265" t="s">
        <v>146</v>
      </c>
      <c r="E106" s="285"/>
      <c r="F106" s="285"/>
      <c r="G106" s="285"/>
      <c r="H106" s="285"/>
      <c r="I106" s="142"/>
      <c r="J106" s="142"/>
      <c r="K106" s="142"/>
      <c r="L106" s="142"/>
      <c r="M106" s="142"/>
      <c r="N106" s="261"/>
      <c r="O106" s="286"/>
      <c r="P106" s="286"/>
      <c r="Q106" s="286"/>
      <c r="R106" s="144"/>
      <c r="S106" s="145"/>
      <c r="T106" s="146"/>
      <c r="U106" s="147" t="s">
        <v>41</v>
      </c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8" t="s">
        <v>143</v>
      </c>
      <c r="AZ106" s="145"/>
      <c r="BA106" s="145"/>
      <c r="BB106" s="145"/>
      <c r="BC106" s="145"/>
      <c r="BD106" s="145"/>
      <c r="BE106" s="149">
        <f t="shared" si="0"/>
        <v>0</v>
      </c>
      <c r="BF106" s="149">
        <f t="shared" si="1"/>
        <v>0</v>
      </c>
      <c r="BG106" s="149">
        <f t="shared" si="2"/>
        <v>0</v>
      </c>
      <c r="BH106" s="149">
        <f t="shared" si="3"/>
        <v>0</v>
      </c>
      <c r="BI106" s="149">
        <f t="shared" si="4"/>
        <v>0</v>
      </c>
      <c r="BJ106" s="148" t="s">
        <v>86</v>
      </c>
      <c r="BK106" s="145"/>
      <c r="BL106" s="145"/>
      <c r="BM106" s="145"/>
    </row>
    <row r="107" spans="2:65" s="1" customFormat="1" ht="18" customHeight="1">
      <c r="B107" s="141"/>
      <c r="C107" s="142"/>
      <c r="D107" s="265" t="s">
        <v>147</v>
      </c>
      <c r="E107" s="285"/>
      <c r="F107" s="285"/>
      <c r="G107" s="285"/>
      <c r="H107" s="285"/>
      <c r="I107" s="142"/>
      <c r="J107" s="142"/>
      <c r="K107" s="142"/>
      <c r="L107" s="142"/>
      <c r="M107" s="142"/>
      <c r="N107" s="261"/>
      <c r="O107" s="286"/>
      <c r="P107" s="286"/>
      <c r="Q107" s="286"/>
      <c r="R107" s="144"/>
      <c r="S107" s="145"/>
      <c r="T107" s="146"/>
      <c r="U107" s="147" t="s">
        <v>41</v>
      </c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8" t="s">
        <v>143</v>
      </c>
      <c r="AZ107" s="145"/>
      <c r="BA107" s="145"/>
      <c r="BB107" s="145"/>
      <c r="BC107" s="145"/>
      <c r="BD107" s="145"/>
      <c r="BE107" s="149">
        <f t="shared" si="0"/>
        <v>0</v>
      </c>
      <c r="BF107" s="149">
        <f t="shared" si="1"/>
        <v>0</v>
      </c>
      <c r="BG107" s="149">
        <f t="shared" si="2"/>
        <v>0</v>
      </c>
      <c r="BH107" s="149">
        <f t="shared" si="3"/>
        <v>0</v>
      </c>
      <c r="BI107" s="149">
        <f t="shared" si="4"/>
        <v>0</v>
      </c>
      <c r="BJ107" s="148" t="s">
        <v>86</v>
      </c>
      <c r="BK107" s="145"/>
      <c r="BL107" s="145"/>
      <c r="BM107" s="145"/>
    </row>
    <row r="108" spans="2:65" s="1" customFormat="1" ht="18" customHeight="1">
      <c r="B108" s="141"/>
      <c r="C108" s="142"/>
      <c r="D108" s="143" t="s">
        <v>148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261"/>
      <c r="O108" s="286"/>
      <c r="P108" s="286"/>
      <c r="Q108" s="286"/>
      <c r="R108" s="144"/>
      <c r="S108" s="145"/>
      <c r="T108" s="150"/>
      <c r="U108" s="151" t="s">
        <v>41</v>
      </c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8" t="s">
        <v>149</v>
      </c>
      <c r="AZ108" s="145"/>
      <c r="BA108" s="145"/>
      <c r="BB108" s="145"/>
      <c r="BC108" s="145"/>
      <c r="BD108" s="145"/>
      <c r="BE108" s="149">
        <f t="shared" si="0"/>
        <v>0</v>
      </c>
      <c r="BF108" s="149">
        <f t="shared" si="1"/>
        <v>0</v>
      </c>
      <c r="BG108" s="149">
        <f t="shared" si="2"/>
        <v>0</v>
      </c>
      <c r="BH108" s="149">
        <f t="shared" si="3"/>
        <v>0</v>
      </c>
      <c r="BI108" s="149">
        <f t="shared" si="4"/>
        <v>0</v>
      </c>
      <c r="BJ108" s="148" t="s">
        <v>86</v>
      </c>
      <c r="BK108" s="145"/>
      <c r="BL108" s="145"/>
      <c r="BM108" s="145"/>
    </row>
    <row r="109" spans="2:65" s="1" customForma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1"/>
    </row>
    <row r="110" spans="2:65" s="1" customFormat="1" ht="29.25" customHeight="1">
      <c r="B110" s="39"/>
      <c r="C110" s="123" t="s">
        <v>118</v>
      </c>
      <c r="D110" s="124"/>
      <c r="E110" s="124"/>
      <c r="F110" s="124"/>
      <c r="G110" s="124"/>
      <c r="H110" s="124"/>
      <c r="I110" s="124"/>
      <c r="J110" s="124"/>
      <c r="K110" s="124"/>
      <c r="L110" s="262"/>
      <c r="M110" s="262"/>
      <c r="N110" s="262"/>
      <c r="O110" s="262"/>
      <c r="P110" s="262"/>
      <c r="Q110" s="262"/>
      <c r="R110" s="41"/>
    </row>
    <row r="111" spans="2:65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5" spans="2:63" s="1" customFormat="1" ht="6.95" customHeight="1"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8"/>
    </row>
    <row r="116" spans="2:63" s="1" customFormat="1" ht="36.950000000000003" customHeight="1">
      <c r="B116" s="39"/>
      <c r="C116" s="221" t="s">
        <v>150</v>
      </c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41"/>
    </row>
    <row r="117" spans="2:63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3" s="1" customFormat="1" ht="30" customHeight="1">
      <c r="B118" s="39"/>
      <c r="C118" s="34" t="s">
        <v>16</v>
      </c>
      <c r="D118" s="40"/>
      <c r="E118" s="40"/>
      <c r="F118" s="267" t="str">
        <f>F6</f>
        <v>Stará Ľubovňa OÚ, Rekonštrukcia a modernizácia objektu</v>
      </c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40"/>
      <c r="R118" s="41"/>
    </row>
    <row r="119" spans="2:63" ht="30" customHeight="1">
      <c r="B119" s="27"/>
      <c r="C119" s="34" t="s">
        <v>125</v>
      </c>
      <c r="D119" s="30"/>
      <c r="E119" s="30"/>
      <c r="F119" s="267" t="s">
        <v>126</v>
      </c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30"/>
      <c r="R119" s="28"/>
    </row>
    <row r="120" spans="2:63" s="1" customFormat="1" ht="36.950000000000003" customHeight="1">
      <c r="B120" s="39"/>
      <c r="C120" s="73" t="s">
        <v>127</v>
      </c>
      <c r="D120" s="40"/>
      <c r="E120" s="40"/>
      <c r="F120" s="241" t="str">
        <f>F8</f>
        <v>04.2 - Ostatné - Osvetlenie a vnútorné silnoprúdové rozvody</v>
      </c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40"/>
      <c r="R120" s="41"/>
    </row>
    <row r="121" spans="2:63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3" s="1" customFormat="1" ht="18" customHeight="1">
      <c r="B122" s="39"/>
      <c r="C122" s="34" t="s">
        <v>20</v>
      </c>
      <c r="D122" s="40"/>
      <c r="E122" s="40"/>
      <c r="F122" s="32" t="str">
        <f>F10</f>
        <v>Stará Ľubovňa</v>
      </c>
      <c r="G122" s="40"/>
      <c r="H122" s="40"/>
      <c r="I122" s="40"/>
      <c r="J122" s="40"/>
      <c r="K122" s="34" t="s">
        <v>22</v>
      </c>
      <c r="L122" s="40"/>
      <c r="M122" s="271" t="str">
        <f>IF(O10="","",O10)</f>
        <v/>
      </c>
      <c r="N122" s="271"/>
      <c r="O122" s="271"/>
      <c r="P122" s="271"/>
      <c r="Q122" s="40"/>
      <c r="R122" s="41"/>
    </row>
    <row r="123" spans="2:63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63" s="1" customFormat="1" ht="15">
      <c r="B124" s="39"/>
      <c r="C124" s="34" t="s">
        <v>23</v>
      </c>
      <c r="D124" s="40"/>
      <c r="E124" s="40"/>
      <c r="F124" s="32" t="str">
        <f>E13</f>
        <v>Ministerstvo vnútra Slovenskej republiky</v>
      </c>
      <c r="G124" s="40"/>
      <c r="H124" s="40"/>
      <c r="I124" s="40"/>
      <c r="J124" s="40"/>
      <c r="K124" s="34" t="s">
        <v>29</v>
      </c>
      <c r="L124" s="40"/>
      <c r="M124" s="225" t="str">
        <f>E19</f>
        <v>KApAR, s.r.o., Prešov</v>
      </c>
      <c r="N124" s="225"/>
      <c r="O124" s="225"/>
      <c r="P124" s="225"/>
      <c r="Q124" s="225"/>
      <c r="R124" s="41"/>
    </row>
    <row r="125" spans="2:63" s="1" customFormat="1" ht="14.45" customHeight="1">
      <c r="B125" s="39"/>
      <c r="C125" s="34" t="s">
        <v>27</v>
      </c>
      <c r="D125" s="40"/>
      <c r="E125" s="40"/>
      <c r="F125" s="32" t="str">
        <f>IF(E16="","",E16)</f>
        <v>Výber</v>
      </c>
      <c r="G125" s="40"/>
      <c r="H125" s="40"/>
      <c r="I125" s="40"/>
      <c r="J125" s="40"/>
      <c r="K125" s="34" t="s">
        <v>32</v>
      </c>
      <c r="L125" s="40"/>
      <c r="M125" s="225" t="str">
        <f>E22</f>
        <v xml:space="preserve"> </v>
      </c>
      <c r="N125" s="225"/>
      <c r="O125" s="225"/>
      <c r="P125" s="225"/>
      <c r="Q125" s="225"/>
      <c r="R125" s="41"/>
    </row>
    <row r="126" spans="2:63" s="1" customFormat="1" ht="10.35" customHeight="1"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1"/>
    </row>
    <row r="127" spans="2:63" s="9" customFormat="1" ht="29.25" customHeight="1">
      <c r="B127" s="152"/>
      <c r="C127" s="153" t="s">
        <v>151</v>
      </c>
      <c r="D127" s="154" t="s">
        <v>152</v>
      </c>
      <c r="E127" s="154" t="s">
        <v>56</v>
      </c>
      <c r="F127" s="287" t="s">
        <v>153</v>
      </c>
      <c r="G127" s="287"/>
      <c r="H127" s="287"/>
      <c r="I127" s="287"/>
      <c r="J127" s="154" t="s">
        <v>154</v>
      </c>
      <c r="K127" s="154" t="s">
        <v>155</v>
      </c>
      <c r="L127" s="287" t="s">
        <v>156</v>
      </c>
      <c r="M127" s="287"/>
      <c r="N127" s="287" t="s">
        <v>133</v>
      </c>
      <c r="O127" s="287"/>
      <c r="P127" s="287"/>
      <c r="Q127" s="288"/>
      <c r="R127" s="155"/>
      <c r="T127" s="80" t="s">
        <v>157</v>
      </c>
      <c r="U127" s="81" t="s">
        <v>38</v>
      </c>
      <c r="V127" s="81" t="s">
        <v>158</v>
      </c>
      <c r="W127" s="81" t="s">
        <v>159</v>
      </c>
      <c r="X127" s="81" t="s">
        <v>160</v>
      </c>
      <c r="Y127" s="81" t="s">
        <v>161</v>
      </c>
      <c r="Z127" s="81" t="s">
        <v>162</v>
      </c>
      <c r="AA127" s="82" t="s">
        <v>163</v>
      </c>
    </row>
    <row r="128" spans="2:63" s="1" customFormat="1" ht="29.25" customHeight="1">
      <c r="B128" s="39"/>
      <c r="C128" s="84" t="s">
        <v>130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294"/>
      <c r="O128" s="295"/>
      <c r="P128" s="295"/>
      <c r="Q128" s="295"/>
      <c r="R128" s="41"/>
      <c r="T128" s="83"/>
      <c r="U128" s="55"/>
      <c r="V128" s="55"/>
      <c r="W128" s="156">
        <f>W129+W176+W219+W292</f>
        <v>0</v>
      </c>
      <c r="X128" s="55"/>
      <c r="Y128" s="156">
        <f>Y129+Y176+Y219+Y292</f>
        <v>2.8605680599999999</v>
      </c>
      <c r="Z128" s="55"/>
      <c r="AA128" s="157">
        <f>AA129+AA176+AA219+AA292</f>
        <v>0</v>
      </c>
      <c r="AT128" s="23" t="s">
        <v>73</v>
      </c>
      <c r="AU128" s="23" t="s">
        <v>135</v>
      </c>
      <c r="BK128" s="158">
        <f>BK129+BK176+BK219+BK292</f>
        <v>0</v>
      </c>
    </row>
    <row r="129" spans="2:65" s="10" customFormat="1" ht="37.35" customHeight="1">
      <c r="B129" s="159"/>
      <c r="C129" s="160"/>
      <c r="D129" s="161" t="s">
        <v>136</v>
      </c>
      <c r="E129" s="161"/>
      <c r="F129" s="161"/>
      <c r="G129" s="161"/>
      <c r="H129" s="161"/>
      <c r="I129" s="161"/>
      <c r="J129" s="161"/>
      <c r="K129" s="161"/>
      <c r="L129" s="161"/>
      <c r="M129" s="161"/>
      <c r="N129" s="283"/>
      <c r="O129" s="281"/>
      <c r="P129" s="281"/>
      <c r="Q129" s="281"/>
      <c r="R129" s="162"/>
      <c r="T129" s="163"/>
      <c r="U129" s="160"/>
      <c r="V129" s="160"/>
      <c r="W129" s="164">
        <f>W130+W149+W174</f>
        <v>0</v>
      </c>
      <c r="X129" s="160"/>
      <c r="Y129" s="164">
        <f>Y130+Y149+Y174</f>
        <v>2.53242586</v>
      </c>
      <c r="Z129" s="160"/>
      <c r="AA129" s="165">
        <f>AA130+AA149+AA174</f>
        <v>0</v>
      </c>
      <c r="AR129" s="166" t="s">
        <v>81</v>
      </c>
      <c r="AT129" s="167" t="s">
        <v>73</v>
      </c>
      <c r="AU129" s="167" t="s">
        <v>74</v>
      </c>
      <c r="AY129" s="166" t="s">
        <v>164</v>
      </c>
      <c r="BK129" s="168">
        <f>BK130+BK149+BK174</f>
        <v>0</v>
      </c>
    </row>
    <row r="130" spans="2:65" s="10" customFormat="1" ht="19.899999999999999" customHeight="1">
      <c r="B130" s="159"/>
      <c r="C130" s="160"/>
      <c r="D130" s="169" t="s">
        <v>537</v>
      </c>
      <c r="E130" s="169"/>
      <c r="F130" s="169"/>
      <c r="G130" s="169"/>
      <c r="H130" s="169"/>
      <c r="I130" s="169"/>
      <c r="J130" s="169"/>
      <c r="K130" s="169"/>
      <c r="L130" s="169"/>
      <c r="M130" s="169"/>
      <c r="N130" s="296"/>
      <c r="O130" s="297"/>
      <c r="P130" s="297"/>
      <c r="Q130" s="297"/>
      <c r="R130" s="162"/>
      <c r="T130" s="163"/>
      <c r="U130" s="160"/>
      <c r="V130" s="160"/>
      <c r="W130" s="164">
        <f>SUM(W131:W148)</f>
        <v>0</v>
      </c>
      <c r="X130" s="160"/>
      <c r="Y130" s="164">
        <f>SUM(Y131:Y148)</f>
        <v>2.1329868800000003</v>
      </c>
      <c r="Z130" s="160"/>
      <c r="AA130" s="165">
        <f>SUM(AA131:AA148)</f>
        <v>0</v>
      </c>
      <c r="AR130" s="166" t="s">
        <v>81</v>
      </c>
      <c r="AT130" s="167" t="s">
        <v>73</v>
      </c>
      <c r="AU130" s="167" t="s">
        <v>81</v>
      </c>
      <c r="AY130" s="166" t="s">
        <v>164</v>
      </c>
      <c r="BK130" s="168">
        <f>SUM(BK131:BK148)</f>
        <v>0</v>
      </c>
    </row>
    <row r="131" spans="2:65" s="1" customFormat="1" ht="25.5" customHeight="1">
      <c r="B131" s="141"/>
      <c r="C131" s="170" t="s">
        <v>81</v>
      </c>
      <c r="D131" s="170" t="s">
        <v>165</v>
      </c>
      <c r="E131" s="171" t="s">
        <v>1549</v>
      </c>
      <c r="F131" s="289" t="s">
        <v>1550</v>
      </c>
      <c r="G131" s="289"/>
      <c r="H131" s="289"/>
      <c r="I131" s="289"/>
      <c r="J131" s="172" t="s">
        <v>168</v>
      </c>
      <c r="K131" s="173">
        <v>28.244</v>
      </c>
      <c r="L131" s="290"/>
      <c r="M131" s="290"/>
      <c r="N131" s="291"/>
      <c r="O131" s="291"/>
      <c r="P131" s="291"/>
      <c r="Q131" s="291"/>
      <c r="R131" s="144"/>
      <c r="T131" s="174" t="s">
        <v>5</v>
      </c>
      <c r="U131" s="48" t="s">
        <v>41</v>
      </c>
      <c r="V131" s="40"/>
      <c r="W131" s="175">
        <f>V131*K131</f>
        <v>0</v>
      </c>
      <c r="X131" s="175">
        <v>7.5520000000000004E-2</v>
      </c>
      <c r="Y131" s="175">
        <f>X131*K131</f>
        <v>2.1329868800000003</v>
      </c>
      <c r="Z131" s="175">
        <v>0</v>
      </c>
      <c r="AA131" s="176">
        <f>Z131*K131</f>
        <v>0</v>
      </c>
      <c r="AR131" s="23" t="s">
        <v>169</v>
      </c>
      <c r="AT131" s="23" t="s">
        <v>165</v>
      </c>
      <c r="AU131" s="23" t="s">
        <v>86</v>
      </c>
      <c r="AY131" s="23" t="s">
        <v>164</v>
      </c>
      <c r="BE131" s="118">
        <f>IF(U131="základná",N131,0)</f>
        <v>0</v>
      </c>
      <c r="BF131" s="118">
        <f>IF(U131="znížená",N131,0)</f>
        <v>0</v>
      </c>
      <c r="BG131" s="118">
        <f>IF(U131="zákl. prenesená",N131,0)</f>
        <v>0</v>
      </c>
      <c r="BH131" s="118">
        <f>IF(U131="zníž. prenesená",N131,0)</f>
        <v>0</v>
      </c>
      <c r="BI131" s="118">
        <f>IF(U131="nulová",N131,0)</f>
        <v>0</v>
      </c>
      <c r="BJ131" s="23" t="s">
        <v>86</v>
      </c>
      <c r="BK131" s="118">
        <f>ROUND(L131*K131,2)</f>
        <v>0</v>
      </c>
      <c r="BL131" s="23" t="s">
        <v>169</v>
      </c>
      <c r="BM131" s="23" t="s">
        <v>1551</v>
      </c>
    </row>
    <row r="132" spans="2:65" s="11" customFormat="1" ht="16.5" customHeight="1">
      <c r="B132" s="177"/>
      <c r="C132" s="178"/>
      <c r="D132" s="178"/>
      <c r="E132" s="179" t="s">
        <v>5</v>
      </c>
      <c r="F132" s="292" t="s">
        <v>1552</v>
      </c>
      <c r="G132" s="293"/>
      <c r="H132" s="293"/>
      <c r="I132" s="293"/>
      <c r="J132" s="178"/>
      <c r="K132" s="179" t="s">
        <v>5</v>
      </c>
      <c r="L132" s="178"/>
      <c r="M132" s="178"/>
      <c r="N132" s="178"/>
      <c r="O132" s="178"/>
      <c r="P132" s="178"/>
      <c r="Q132" s="178"/>
      <c r="R132" s="180"/>
      <c r="T132" s="181"/>
      <c r="U132" s="178"/>
      <c r="V132" s="178"/>
      <c r="W132" s="178"/>
      <c r="X132" s="178"/>
      <c r="Y132" s="178"/>
      <c r="Z132" s="178"/>
      <c r="AA132" s="182"/>
      <c r="AT132" s="183" t="s">
        <v>172</v>
      </c>
      <c r="AU132" s="183" t="s">
        <v>86</v>
      </c>
      <c r="AV132" s="11" t="s">
        <v>81</v>
      </c>
      <c r="AW132" s="11" t="s">
        <v>31</v>
      </c>
      <c r="AX132" s="11" t="s">
        <v>74</v>
      </c>
      <c r="AY132" s="183" t="s">
        <v>164</v>
      </c>
    </row>
    <row r="133" spans="2:65" s="12" customFormat="1" ht="16.5" customHeight="1">
      <c r="B133" s="184"/>
      <c r="C133" s="185"/>
      <c r="D133" s="185"/>
      <c r="E133" s="186" t="s">
        <v>5</v>
      </c>
      <c r="F133" s="298" t="s">
        <v>1553</v>
      </c>
      <c r="G133" s="299"/>
      <c r="H133" s="299"/>
      <c r="I133" s="299"/>
      <c r="J133" s="185"/>
      <c r="K133" s="187">
        <v>1.982</v>
      </c>
      <c r="L133" s="185"/>
      <c r="M133" s="185"/>
      <c r="N133" s="185"/>
      <c r="O133" s="185"/>
      <c r="P133" s="185"/>
      <c r="Q133" s="185"/>
      <c r="R133" s="188"/>
      <c r="T133" s="189"/>
      <c r="U133" s="185"/>
      <c r="V133" s="185"/>
      <c r="W133" s="185"/>
      <c r="X133" s="185"/>
      <c r="Y133" s="185"/>
      <c r="Z133" s="185"/>
      <c r="AA133" s="190"/>
      <c r="AT133" s="191" t="s">
        <v>172</v>
      </c>
      <c r="AU133" s="191" t="s">
        <v>86</v>
      </c>
      <c r="AV133" s="12" t="s">
        <v>86</v>
      </c>
      <c r="AW133" s="12" t="s">
        <v>31</v>
      </c>
      <c r="AX133" s="12" t="s">
        <v>74</v>
      </c>
      <c r="AY133" s="191" t="s">
        <v>164</v>
      </c>
    </row>
    <row r="134" spans="2:65" s="12" customFormat="1" ht="16.5" customHeight="1">
      <c r="B134" s="184"/>
      <c r="C134" s="185"/>
      <c r="D134" s="185"/>
      <c r="E134" s="186" t="s">
        <v>5</v>
      </c>
      <c r="F134" s="298" t="s">
        <v>1554</v>
      </c>
      <c r="G134" s="299"/>
      <c r="H134" s="299"/>
      <c r="I134" s="299"/>
      <c r="J134" s="185"/>
      <c r="K134" s="187">
        <v>1.9159999999999999</v>
      </c>
      <c r="L134" s="185"/>
      <c r="M134" s="185"/>
      <c r="N134" s="185"/>
      <c r="O134" s="185"/>
      <c r="P134" s="185"/>
      <c r="Q134" s="185"/>
      <c r="R134" s="188"/>
      <c r="T134" s="189"/>
      <c r="U134" s="185"/>
      <c r="V134" s="185"/>
      <c r="W134" s="185"/>
      <c r="X134" s="185"/>
      <c r="Y134" s="185"/>
      <c r="Z134" s="185"/>
      <c r="AA134" s="190"/>
      <c r="AT134" s="191" t="s">
        <v>172</v>
      </c>
      <c r="AU134" s="191" t="s">
        <v>86</v>
      </c>
      <c r="AV134" s="12" t="s">
        <v>86</v>
      </c>
      <c r="AW134" s="12" t="s">
        <v>31</v>
      </c>
      <c r="AX134" s="12" t="s">
        <v>74</v>
      </c>
      <c r="AY134" s="191" t="s">
        <v>164</v>
      </c>
    </row>
    <row r="135" spans="2:65" s="12" customFormat="1" ht="16.5" customHeight="1">
      <c r="B135" s="184"/>
      <c r="C135" s="185"/>
      <c r="D135" s="185"/>
      <c r="E135" s="186" t="s">
        <v>5</v>
      </c>
      <c r="F135" s="298" t="s">
        <v>1555</v>
      </c>
      <c r="G135" s="299"/>
      <c r="H135" s="299"/>
      <c r="I135" s="299"/>
      <c r="J135" s="185"/>
      <c r="K135" s="187">
        <v>2</v>
      </c>
      <c r="L135" s="185"/>
      <c r="M135" s="185"/>
      <c r="N135" s="185"/>
      <c r="O135" s="185"/>
      <c r="P135" s="185"/>
      <c r="Q135" s="185"/>
      <c r="R135" s="188"/>
      <c r="T135" s="189"/>
      <c r="U135" s="185"/>
      <c r="V135" s="185"/>
      <c r="W135" s="185"/>
      <c r="X135" s="185"/>
      <c r="Y135" s="185"/>
      <c r="Z135" s="185"/>
      <c r="AA135" s="190"/>
      <c r="AT135" s="191" t="s">
        <v>172</v>
      </c>
      <c r="AU135" s="191" t="s">
        <v>86</v>
      </c>
      <c r="AV135" s="12" t="s">
        <v>86</v>
      </c>
      <c r="AW135" s="12" t="s">
        <v>31</v>
      </c>
      <c r="AX135" s="12" t="s">
        <v>74</v>
      </c>
      <c r="AY135" s="191" t="s">
        <v>164</v>
      </c>
    </row>
    <row r="136" spans="2:65" s="11" customFormat="1" ht="16.5" customHeight="1">
      <c r="B136" s="177"/>
      <c r="C136" s="178"/>
      <c r="D136" s="178"/>
      <c r="E136" s="179" t="s">
        <v>5</v>
      </c>
      <c r="F136" s="302" t="s">
        <v>1556</v>
      </c>
      <c r="G136" s="303"/>
      <c r="H136" s="303"/>
      <c r="I136" s="303"/>
      <c r="J136" s="178"/>
      <c r="K136" s="179" t="s">
        <v>5</v>
      </c>
      <c r="L136" s="178"/>
      <c r="M136" s="178"/>
      <c r="N136" s="178"/>
      <c r="O136" s="178"/>
      <c r="P136" s="178"/>
      <c r="Q136" s="178"/>
      <c r="R136" s="180"/>
      <c r="T136" s="181"/>
      <c r="U136" s="178"/>
      <c r="V136" s="178"/>
      <c r="W136" s="178"/>
      <c r="X136" s="178"/>
      <c r="Y136" s="178"/>
      <c r="Z136" s="178"/>
      <c r="AA136" s="182"/>
      <c r="AT136" s="183" t="s">
        <v>172</v>
      </c>
      <c r="AU136" s="183" t="s">
        <v>86</v>
      </c>
      <c r="AV136" s="11" t="s">
        <v>81</v>
      </c>
      <c r="AW136" s="11" t="s">
        <v>31</v>
      </c>
      <c r="AX136" s="11" t="s">
        <v>74</v>
      </c>
      <c r="AY136" s="183" t="s">
        <v>164</v>
      </c>
    </row>
    <row r="137" spans="2:65" s="12" customFormat="1" ht="16.5" customHeight="1">
      <c r="B137" s="184"/>
      <c r="C137" s="185"/>
      <c r="D137" s="185"/>
      <c r="E137" s="186" t="s">
        <v>5</v>
      </c>
      <c r="F137" s="298" t="s">
        <v>1557</v>
      </c>
      <c r="G137" s="299"/>
      <c r="H137" s="299"/>
      <c r="I137" s="299"/>
      <c r="J137" s="185"/>
      <c r="K137" s="187">
        <v>1.92</v>
      </c>
      <c r="L137" s="185"/>
      <c r="M137" s="185"/>
      <c r="N137" s="185"/>
      <c r="O137" s="185"/>
      <c r="P137" s="185"/>
      <c r="Q137" s="185"/>
      <c r="R137" s="188"/>
      <c r="T137" s="189"/>
      <c r="U137" s="185"/>
      <c r="V137" s="185"/>
      <c r="W137" s="185"/>
      <c r="X137" s="185"/>
      <c r="Y137" s="185"/>
      <c r="Z137" s="185"/>
      <c r="AA137" s="190"/>
      <c r="AT137" s="191" t="s">
        <v>172</v>
      </c>
      <c r="AU137" s="191" t="s">
        <v>86</v>
      </c>
      <c r="AV137" s="12" t="s">
        <v>86</v>
      </c>
      <c r="AW137" s="12" t="s">
        <v>31</v>
      </c>
      <c r="AX137" s="12" t="s">
        <v>74</v>
      </c>
      <c r="AY137" s="191" t="s">
        <v>164</v>
      </c>
    </row>
    <row r="138" spans="2:65" s="12" customFormat="1" ht="16.5" customHeight="1">
      <c r="B138" s="184"/>
      <c r="C138" s="185"/>
      <c r="D138" s="185"/>
      <c r="E138" s="186" t="s">
        <v>5</v>
      </c>
      <c r="F138" s="298" t="s">
        <v>1558</v>
      </c>
      <c r="G138" s="299"/>
      <c r="H138" s="299"/>
      <c r="I138" s="299"/>
      <c r="J138" s="185"/>
      <c r="K138" s="187">
        <v>3.7429999999999999</v>
      </c>
      <c r="L138" s="185"/>
      <c r="M138" s="185"/>
      <c r="N138" s="185"/>
      <c r="O138" s="185"/>
      <c r="P138" s="185"/>
      <c r="Q138" s="185"/>
      <c r="R138" s="188"/>
      <c r="T138" s="189"/>
      <c r="U138" s="185"/>
      <c r="V138" s="185"/>
      <c r="W138" s="185"/>
      <c r="X138" s="185"/>
      <c r="Y138" s="185"/>
      <c r="Z138" s="185"/>
      <c r="AA138" s="190"/>
      <c r="AT138" s="191" t="s">
        <v>172</v>
      </c>
      <c r="AU138" s="191" t="s">
        <v>86</v>
      </c>
      <c r="AV138" s="12" t="s">
        <v>86</v>
      </c>
      <c r="AW138" s="12" t="s">
        <v>31</v>
      </c>
      <c r="AX138" s="12" t="s">
        <v>74</v>
      </c>
      <c r="AY138" s="191" t="s">
        <v>164</v>
      </c>
    </row>
    <row r="139" spans="2:65" s="12" customFormat="1" ht="16.5" customHeight="1">
      <c r="B139" s="184"/>
      <c r="C139" s="185"/>
      <c r="D139" s="185"/>
      <c r="E139" s="186" t="s">
        <v>5</v>
      </c>
      <c r="F139" s="298" t="s">
        <v>1559</v>
      </c>
      <c r="G139" s="299"/>
      <c r="H139" s="299"/>
      <c r="I139" s="299"/>
      <c r="J139" s="185"/>
      <c r="K139" s="187">
        <v>3</v>
      </c>
      <c r="L139" s="185"/>
      <c r="M139" s="185"/>
      <c r="N139" s="185"/>
      <c r="O139" s="185"/>
      <c r="P139" s="185"/>
      <c r="Q139" s="185"/>
      <c r="R139" s="188"/>
      <c r="T139" s="189"/>
      <c r="U139" s="185"/>
      <c r="V139" s="185"/>
      <c r="W139" s="185"/>
      <c r="X139" s="185"/>
      <c r="Y139" s="185"/>
      <c r="Z139" s="185"/>
      <c r="AA139" s="190"/>
      <c r="AT139" s="191" t="s">
        <v>172</v>
      </c>
      <c r="AU139" s="191" t="s">
        <v>86</v>
      </c>
      <c r="AV139" s="12" t="s">
        <v>86</v>
      </c>
      <c r="AW139" s="12" t="s">
        <v>31</v>
      </c>
      <c r="AX139" s="12" t="s">
        <v>74</v>
      </c>
      <c r="AY139" s="191" t="s">
        <v>164</v>
      </c>
    </row>
    <row r="140" spans="2:65" s="11" customFormat="1" ht="16.5" customHeight="1">
      <c r="B140" s="177"/>
      <c r="C140" s="178"/>
      <c r="D140" s="178"/>
      <c r="E140" s="179" t="s">
        <v>5</v>
      </c>
      <c r="F140" s="302" t="s">
        <v>1560</v>
      </c>
      <c r="G140" s="303"/>
      <c r="H140" s="303"/>
      <c r="I140" s="303"/>
      <c r="J140" s="178"/>
      <c r="K140" s="179" t="s">
        <v>5</v>
      </c>
      <c r="L140" s="178"/>
      <c r="M140" s="178"/>
      <c r="N140" s="178"/>
      <c r="O140" s="178"/>
      <c r="P140" s="178"/>
      <c r="Q140" s="178"/>
      <c r="R140" s="180"/>
      <c r="T140" s="181"/>
      <c r="U140" s="178"/>
      <c r="V140" s="178"/>
      <c r="W140" s="178"/>
      <c r="X140" s="178"/>
      <c r="Y140" s="178"/>
      <c r="Z140" s="178"/>
      <c r="AA140" s="182"/>
      <c r="AT140" s="183" t="s">
        <v>172</v>
      </c>
      <c r="AU140" s="183" t="s">
        <v>86</v>
      </c>
      <c r="AV140" s="11" t="s">
        <v>81</v>
      </c>
      <c r="AW140" s="11" t="s">
        <v>31</v>
      </c>
      <c r="AX140" s="11" t="s">
        <v>74</v>
      </c>
      <c r="AY140" s="183" t="s">
        <v>164</v>
      </c>
    </row>
    <row r="141" spans="2:65" s="12" customFormat="1" ht="16.5" customHeight="1">
      <c r="B141" s="184"/>
      <c r="C141" s="185"/>
      <c r="D141" s="185"/>
      <c r="E141" s="186" t="s">
        <v>5</v>
      </c>
      <c r="F141" s="298" t="s">
        <v>1561</v>
      </c>
      <c r="G141" s="299"/>
      <c r="H141" s="299"/>
      <c r="I141" s="299"/>
      <c r="J141" s="185"/>
      <c r="K141" s="187">
        <v>3.0409999999999999</v>
      </c>
      <c r="L141" s="185"/>
      <c r="M141" s="185"/>
      <c r="N141" s="185"/>
      <c r="O141" s="185"/>
      <c r="P141" s="185"/>
      <c r="Q141" s="185"/>
      <c r="R141" s="188"/>
      <c r="T141" s="189"/>
      <c r="U141" s="185"/>
      <c r="V141" s="185"/>
      <c r="W141" s="185"/>
      <c r="X141" s="185"/>
      <c r="Y141" s="185"/>
      <c r="Z141" s="185"/>
      <c r="AA141" s="190"/>
      <c r="AT141" s="191" t="s">
        <v>172</v>
      </c>
      <c r="AU141" s="191" t="s">
        <v>86</v>
      </c>
      <c r="AV141" s="12" t="s">
        <v>86</v>
      </c>
      <c r="AW141" s="12" t="s">
        <v>31</v>
      </c>
      <c r="AX141" s="12" t="s">
        <v>74</v>
      </c>
      <c r="AY141" s="191" t="s">
        <v>164</v>
      </c>
    </row>
    <row r="142" spans="2:65" s="12" customFormat="1" ht="16.5" customHeight="1">
      <c r="B142" s="184"/>
      <c r="C142" s="185"/>
      <c r="D142" s="185"/>
      <c r="E142" s="186" t="s">
        <v>5</v>
      </c>
      <c r="F142" s="298" t="s">
        <v>1557</v>
      </c>
      <c r="G142" s="299"/>
      <c r="H142" s="299"/>
      <c r="I142" s="299"/>
      <c r="J142" s="185"/>
      <c r="K142" s="187">
        <v>1.92</v>
      </c>
      <c r="L142" s="185"/>
      <c r="M142" s="185"/>
      <c r="N142" s="185"/>
      <c r="O142" s="185"/>
      <c r="P142" s="185"/>
      <c r="Q142" s="185"/>
      <c r="R142" s="188"/>
      <c r="T142" s="189"/>
      <c r="U142" s="185"/>
      <c r="V142" s="185"/>
      <c r="W142" s="185"/>
      <c r="X142" s="185"/>
      <c r="Y142" s="185"/>
      <c r="Z142" s="185"/>
      <c r="AA142" s="190"/>
      <c r="AT142" s="191" t="s">
        <v>172</v>
      </c>
      <c r="AU142" s="191" t="s">
        <v>86</v>
      </c>
      <c r="AV142" s="12" t="s">
        <v>86</v>
      </c>
      <c r="AW142" s="12" t="s">
        <v>31</v>
      </c>
      <c r="AX142" s="12" t="s">
        <v>74</v>
      </c>
      <c r="AY142" s="191" t="s">
        <v>164</v>
      </c>
    </row>
    <row r="143" spans="2:65" s="12" customFormat="1" ht="16.5" customHeight="1">
      <c r="B143" s="184"/>
      <c r="C143" s="185"/>
      <c r="D143" s="185"/>
      <c r="E143" s="186" t="s">
        <v>5</v>
      </c>
      <c r="F143" s="298" t="s">
        <v>1559</v>
      </c>
      <c r="G143" s="299"/>
      <c r="H143" s="299"/>
      <c r="I143" s="299"/>
      <c r="J143" s="185"/>
      <c r="K143" s="187">
        <v>3</v>
      </c>
      <c r="L143" s="185"/>
      <c r="M143" s="185"/>
      <c r="N143" s="185"/>
      <c r="O143" s="185"/>
      <c r="P143" s="185"/>
      <c r="Q143" s="185"/>
      <c r="R143" s="188"/>
      <c r="T143" s="189"/>
      <c r="U143" s="185"/>
      <c r="V143" s="185"/>
      <c r="W143" s="185"/>
      <c r="X143" s="185"/>
      <c r="Y143" s="185"/>
      <c r="Z143" s="185"/>
      <c r="AA143" s="190"/>
      <c r="AT143" s="191" t="s">
        <v>172</v>
      </c>
      <c r="AU143" s="191" t="s">
        <v>86</v>
      </c>
      <c r="AV143" s="12" t="s">
        <v>86</v>
      </c>
      <c r="AW143" s="12" t="s">
        <v>31</v>
      </c>
      <c r="AX143" s="12" t="s">
        <v>74</v>
      </c>
      <c r="AY143" s="191" t="s">
        <v>164</v>
      </c>
    </row>
    <row r="144" spans="2:65" s="11" customFormat="1" ht="16.5" customHeight="1">
      <c r="B144" s="177"/>
      <c r="C144" s="178"/>
      <c r="D144" s="178"/>
      <c r="E144" s="179" t="s">
        <v>5</v>
      </c>
      <c r="F144" s="302" t="s">
        <v>1562</v>
      </c>
      <c r="G144" s="303"/>
      <c r="H144" s="303"/>
      <c r="I144" s="303"/>
      <c r="J144" s="178"/>
      <c r="K144" s="179" t="s">
        <v>5</v>
      </c>
      <c r="L144" s="178"/>
      <c r="M144" s="178"/>
      <c r="N144" s="178"/>
      <c r="O144" s="178"/>
      <c r="P144" s="178"/>
      <c r="Q144" s="178"/>
      <c r="R144" s="180"/>
      <c r="T144" s="181"/>
      <c r="U144" s="178"/>
      <c r="V144" s="178"/>
      <c r="W144" s="178"/>
      <c r="X144" s="178"/>
      <c r="Y144" s="178"/>
      <c r="Z144" s="178"/>
      <c r="AA144" s="182"/>
      <c r="AT144" s="183" t="s">
        <v>172</v>
      </c>
      <c r="AU144" s="183" t="s">
        <v>86</v>
      </c>
      <c r="AV144" s="11" t="s">
        <v>81</v>
      </c>
      <c r="AW144" s="11" t="s">
        <v>31</v>
      </c>
      <c r="AX144" s="11" t="s">
        <v>74</v>
      </c>
      <c r="AY144" s="183" t="s">
        <v>164</v>
      </c>
    </row>
    <row r="145" spans="2:65" s="12" customFormat="1" ht="16.5" customHeight="1">
      <c r="B145" s="184"/>
      <c r="C145" s="185"/>
      <c r="D145" s="185"/>
      <c r="E145" s="186" t="s">
        <v>5</v>
      </c>
      <c r="F145" s="298" t="s">
        <v>1563</v>
      </c>
      <c r="G145" s="299"/>
      <c r="H145" s="299"/>
      <c r="I145" s="299"/>
      <c r="J145" s="185"/>
      <c r="K145" s="187">
        <v>1.9</v>
      </c>
      <c r="L145" s="185"/>
      <c r="M145" s="185"/>
      <c r="N145" s="185"/>
      <c r="O145" s="185"/>
      <c r="P145" s="185"/>
      <c r="Q145" s="185"/>
      <c r="R145" s="188"/>
      <c r="T145" s="189"/>
      <c r="U145" s="185"/>
      <c r="V145" s="185"/>
      <c r="W145" s="185"/>
      <c r="X145" s="185"/>
      <c r="Y145" s="185"/>
      <c r="Z145" s="185"/>
      <c r="AA145" s="190"/>
      <c r="AT145" s="191" t="s">
        <v>172</v>
      </c>
      <c r="AU145" s="191" t="s">
        <v>86</v>
      </c>
      <c r="AV145" s="12" t="s">
        <v>86</v>
      </c>
      <c r="AW145" s="12" t="s">
        <v>31</v>
      </c>
      <c r="AX145" s="12" t="s">
        <v>74</v>
      </c>
      <c r="AY145" s="191" t="s">
        <v>164</v>
      </c>
    </row>
    <row r="146" spans="2:65" s="12" customFormat="1" ht="16.5" customHeight="1">
      <c r="B146" s="184"/>
      <c r="C146" s="185"/>
      <c r="D146" s="185"/>
      <c r="E146" s="186" t="s">
        <v>5</v>
      </c>
      <c r="F146" s="298" t="s">
        <v>1564</v>
      </c>
      <c r="G146" s="299"/>
      <c r="H146" s="299"/>
      <c r="I146" s="299"/>
      <c r="J146" s="185"/>
      <c r="K146" s="187">
        <v>1.8220000000000001</v>
      </c>
      <c r="L146" s="185"/>
      <c r="M146" s="185"/>
      <c r="N146" s="185"/>
      <c r="O146" s="185"/>
      <c r="P146" s="185"/>
      <c r="Q146" s="185"/>
      <c r="R146" s="188"/>
      <c r="T146" s="189"/>
      <c r="U146" s="185"/>
      <c r="V146" s="185"/>
      <c r="W146" s="185"/>
      <c r="X146" s="185"/>
      <c r="Y146" s="185"/>
      <c r="Z146" s="185"/>
      <c r="AA146" s="190"/>
      <c r="AT146" s="191" t="s">
        <v>172</v>
      </c>
      <c r="AU146" s="191" t="s">
        <v>86</v>
      </c>
      <c r="AV146" s="12" t="s">
        <v>86</v>
      </c>
      <c r="AW146" s="12" t="s">
        <v>31</v>
      </c>
      <c r="AX146" s="12" t="s">
        <v>74</v>
      </c>
      <c r="AY146" s="191" t="s">
        <v>164</v>
      </c>
    </row>
    <row r="147" spans="2:65" s="12" customFormat="1" ht="16.5" customHeight="1">
      <c r="B147" s="184"/>
      <c r="C147" s="185"/>
      <c r="D147" s="185"/>
      <c r="E147" s="186" t="s">
        <v>5</v>
      </c>
      <c r="F147" s="298" t="s">
        <v>1555</v>
      </c>
      <c r="G147" s="299"/>
      <c r="H147" s="299"/>
      <c r="I147" s="299"/>
      <c r="J147" s="185"/>
      <c r="K147" s="187">
        <v>2</v>
      </c>
      <c r="L147" s="185"/>
      <c r="M147" s="185"/>
      <c r="N147" s="185"/>
      <c r="O147" s="185"/>
      <c r="P147" s="185"/>
      <c r="Q147" s="185"/>
      <c r="R147" s="188"/>
      <c r="T147" s="189"/>
      <c r="U147" s="185"/>
      <c r="V147" s="185"/>
      <c r="W147" s="185"/>
      <c r="X147" s="185"/>
      <c r="Y147" s="185"/>
      <c r="Z147" s="185"/>
      <c r="AA147" s="190"/>
      <c r="AT147" s="191" t="s">
        <v>172</v>
      </c>
      <c r="AU147" s="191" t="s">
        <v>86</v>
      </c>
      <c r="AV147" s="12" t="s">
        <v>86</v>
      </c>
      <c r="AW147" s="12" t="s">
        <v>31</v>
      </c>
      <c r="AX147" s="12" t="s">
        <v>74</v>
      </c>
      <c r="AY147" s="191" t="s">
        <v>164</v>
      </c>
    </row>
    <row r="148" spans="2:65" s="14" customFormat="1" ht="16.5" customHeight="1">
      <c r="B148" s="200"/>
      <c r="C148" s="201"/>
      <c r="D148" s="201"/>
      <c r="E148" s="202" t="s">
        <v>5</v>
      </c>
      <c r="F148" s="304" t="s">
        <v>191</v>
      </c>
      <c r="G148" s="305"/>
      <c r="H148" s="305"/>
      <c r="I148" s="305"/>
      <c r="J148" s="201"/>
      <c r="K148" s="203">
        <v>28.244</v>
      </c>
      <c r="L148" s="201"/>
      <c r="M148" s="201"/>
      <c r="N148" s="201"/>
      <c r="O148" s="201"/>
      <c r="P148" s="201"/>
      <c r="Q148" s="201"/>
      <c r="R148" s="204"/>
      <c r="T148" s="205"/>
      <c r="U148" s="201"/>
      <c r="V148" s="201"/>
      <c r="W148" s="201"/>
      <c r="X148" s="201"/>
      <c r="Y148" s="201"/>
      <c r="Z148" s="201"/>
      <c r="AA148" s="206"/>
      <c r="AT148" s="207" t="s">
        <v>172</v>
      </c>
      <c r="AU148" s="207" t="s">
        <v>86</v>
      </c>
      <c r="AV148" s="14" t="s">
        <v>169</v>
      </c>
      <c r="AW148" s="14" t="s">
        <v>31</v>
      </c>
      <c r="AX148" s="14" t="s">
        <v>81</v>
      </c>
      <c r="AY148" s="207" t="s">
        <v>164</v>
      </c>
    </row>
    <row r="149" spans="2:65" s="10" customFormat="1" ht="29.85" customHeight="1">
      <c r="B149" s="159"/>
      <c r="C149" s="160"/>
      <c r="D149" s="169" t="s">
        <v>138</v>
      </c>
      <c r="E149" s="169"/>
      <c r="F149" s="169"/>
      <c r="G149" s="169"/>
      <c r="H149" s="169"/>
      <c r="I149" s="169"/>
      <c r="J149" s="169"/>
      <c r="K149" s="169"/>
      <c r="L149" s="169"/>
      <c r="M149" s="169"/>
      <c r="N149" s="296"/>
      <c r="O149" s="297"/>
      <c r="P149" s="297"/>
      <c r="Q149" s="297"/>
      <c r="R149" s="162"/>
      <c r="T149" s="163"/>
      <c r="U149" s="160"/>
      <c r="V149" s="160"/>
      <c r="W149" s="164">
        <f>SUM(W150:W173)</f>
        <v>0</v>
      </c>
      <c r="X149" s="160"/>
      <c r="Y149" s="164">
        <f>SUM(Y150:Y173)</f>
        <v>0.39943898</v>
      </c>
      <c r="Z149" s="160"/>
      <c r="AA149" s="165">
        <f>SUM(AA150:AA173)</f>
        <v>0</v>
      </c>
      <c r="AR149" s="166" t="s">
        <v>81</v>
      </c>
      <c r="AT149" s="167" t="s">
        <v>73</v>
      </c>
      <c r="AU149" s="167" t="s">
        <v>81</v>
      </c>
      <c r="AY149" s="166" t="s">
        <v>164</v>
      </c>
      <c r="BK149" s="168">
        <f>SUM(BK150:BK173)</f>
        <v>0</v>
      </c>
    </row>
    <row r="150" spans="2:65" s="1" customFormat="1" ht="25.5" customHeight="1">
      <c r="B150" s="141"/>
      <c r="C150" s="170" t="s">
        <v>86</v>
      </c>
      <c r="D150" s="170" t="s">
        <v>165</v>
      </c>
      <c r="E150" s="171" t="s">
        <v>1565</v>
      </c>
      <c r="F150" s="289" t="s">
        <v>1566</v>
      </c>
      <c r="G150" s="289"/>
      <c r="H150" s="289"/>
      <c r="I150" s="289"/>
      <c r="J150" s="172" t="s">
        <v>168</v>
      </c>
      <c r="K150" s="173">
        <v>91.215999999999994</v>
      </c>
      <c r="L150" s="290"/>
      <c r="M150" s="290"/>
      <c r="N150" s="291"/>
      <c r="O150" s="291"/>
      <c r="P150" s="291"/>
      <c r="Q150" s="291"/>
      <c r="R150" s="144"/>
      <c r="T150" s="174" t="s">
        <v>5</v>
      </c>
      <c r="U150" s="48" t="s">
        <v>41</v>
      </c>
      <c r="V150" s="40"/>
      <c r="W150" s="175">
        <f>V150*K150</f>
        <v>0</v>
      </c>
      <c r="X150" s="175">
        <v>1.5299999999999999E-3</v>
      </c>
      <c r="Y150" s="175">
        <f>X150*K150</f>
        <v>0.13956047999999999</v>
      </c>
      <c r="Z150" s="175">
        <v>0</v>
      </c>
      <c r="AA150" s="176">
        <f>Z150*K150</f>
        <v>0</v>
      </c>
      <c r="AR150" s="23" t="s">
        <v>169</v>
      </c>
      <c r="AT150" s="23" t="s">
        <v>165</v>
      </c>
      <c r="AU150" s="23" t="s">
        <v>86</v>
      </c>
      <c r="AY150" s="23" t="s">
        <v>164</v>
      </c>
      <c r="BE150" s="118">
        <f>IF(U150="základná",N150,0)</f>
        <v>0</v>
      </c>
      <c r="BF150" s="118">
        <f>IF(U150="znížená",N150,0)</f>
        <v>0</v>
      </c>
      <c r="BG150" s="118">
        <f>IF(U150="zákl. prenesená",N150,0)</f>
        <v>0</v>
      </c>
      <c r="BH150" s="118">
        <f>IF(U150="zníž. prenesená",N150,0)</f>
        <v>0</v>
      </c>
      <c r="BI150" s="118">
        <f>IF(U150="nulová",N150,0)</f>
        <v>0</v>
      </c>
      <c r="BJ150" s="23" t="s">
        <v>86</v>
      </c>
      <c r="BK150" s="118">
        <f>ROUND(L150*K150,2)</f>
        <v>0</v>
      </c>
      <c r="BL150" s="23" t="s">
        <v>169</v>
      </c>
      <c r="BM150" s="23" t="s">
        <v>1567</v>
      </c>
    </row>
    <row r="151" spans="2:65" s="11" customFormat="1" ht="16.5" customHeight="1">
      <c r="B151" s="177"/>
      <c r="C151" s="178"/>
      <c r="D151" s="178"/>
      <c r="E151" s="179" t="s">
        <v>5</v>
      </c>
      <c r="F151" s="292" t="s">
        <v>1552</v>
      </c>
      <c r="G151" s="293"/>
      <c r="H151" s="293"/>
      <c r="I151" s="293"/>
      <c r="J151" s="178"/>
      <c r="K151" s="179" t="s">
        <v>5</v>
      </c>
      <c r="L151" s="178"/>
      <c r="M151" s="178"/>
      <c r="N151" s="178"/>
      <c r="O151" s="178"/>
      <c r="P151" s="178"/>
      <c r="Q151" s="178"/>
      <c r="R151" s="180"/>
      <c r="T151" s="181"/>
      <c r="U151" s="178"/>
      <c r="V151" s="178"/>
      <c r="W151" s="178"/>
      <c r="X151" s="178"/>
      <c r="Y151" s="178"/>
      <c r="Z151" s="178"/>
      <c r="AA151" s="182"/>
      <c r="AT151" s="183" t="s">
        <v>172</v>
      </c>
      <c r="AU151" s="183" t="s">
        <v>86</v>
      </c>
      <c r="AV151" s="11" t="s">
        <v>81</v>
      </c>
      <c r="AW151" s="11" t="s">
        <v>31</v>
      </c>
      <c r="AX151" s="11" t="s">
        <v>74</v>
      </c>
      <c r="AY151" s="183" t="s">
        <v>164</v>
      </c>
    </row>
    <row r="152" spans="2:65" s="12" customFormat="1" ht="16.5" customHeight="1">
      <c r="B152" s="184"/>
      <c r="C152" s="185"/>
      <c r="D152" s="185"/>
      <c r="E152" s="186" t="s">
        <v>5</v>
      </c>
      <c r="F152" s="298" t="s">
        <v>1568</v>
      </c>
      <c r="G152" s="299"/>
      <c r="H152" s="299"/>
      <c r="I152" s="299"/>
      <c r="J152" s="185"/>
      <c r="K152" s="187">
        <v>9.9079999999999995</v>
      </c>
      <c r="L152" s="185"/>
      <c r="M152" s="185"/>
      <c r="N152" s="185"/>
      <c r="O152" s="185"/>
      <c r="P152" s="185"/>
      <c r="Q152" s="185"/>
      <c r="R152" s="188"/>
      <c r="T152" s="189"/>
      <c r="U152" s="185"/>
      <c r="V152" s="185"/>
      <c r="W152" s="185"/>
      <c r="X152" s="185"/>
      <c r="Y152" s="185"/>
      <c r="Z152" s="185"/>
      <c r="AA152" s="190"/>
      <c r="AT152" s="191" t="s">
        <v>172</v>
      </c>
      <c r="AU152" s="191" t="s">
        <v>86</v>
      </c>
      <c r="AV152" s="12" t="s">
        <v>86</v>
      </c>
      <c r="AW152" s="12" t="s">
        <v>31</v>
      </c>
      <c r="AX152" s="12" t="s">
        <v>74</v>
      </c>
      <c r="AY152" s="191" t="s">
        <v>164</v>
      </c>
    </row>
    <row r="153" spans="2:65" s="12" customFormat="1" ht="16.5" customHeight="1">
      <c r="B153" s="184"/>
      <c r="C153" s="185"/>
      <c r="D153" s="185"/>
      <c r="E153" s="186" t="s">
        <v>5</v>
      </c>
      <c r="F153" s="298" t="s">
        <v>1569</v>
      </c>
      <c r="G153" s="299"/>
      <c r="H153" s="299"/>
      <c r="I153" s="299"/>
      <c r="J153" s="185"/>
      <c r="K153" s="187">
        <v>9.58</v>
      </c>
      <c r="L153" s="185"/>
      <c r="M153" s="185"/>
      <c r="N153" s="185"/>
      <c r="O153" s="185"/>
      <c r="P153" s="185"/>
      <c r="Q153" s="185"/>
      <c r="R153" s="188"/>
      <c r="T153" s="189"/>
      <c r="U153" s="185"/>
      <c r="V153" s="185"/>
      <c r="W153" s="185"/>
      <c r="X153" s="185"/>
      <c r="Y153" s="185"/>
      <c r="Z153" s="185"/>
      <c r="AA153" s="190"/>
      <c r="AT153" s="191" t="s">
        <v>172</v>
      </c>
      <c r="AU153" s="191" t="s">
        <v>86</v>
      </c>
      <c r="AV153" s="12" t="s">
        <v>86</v>
      </c>
      <c r="AW153" s="12" t="s">
        <v>31</v>
      </c>
      <c r="AX153" s="12" t="s">
        <v>74</v>
      </c>
      <c r="AY153" s="191" t="s">
        <v>164</v>
      </c>
    </row>
    <row r="154" spans="2:65" s="11" customFormat="1" ht="16.5" customHeight="1">
      <c r="B154" s="177"/>
      <c r="C154" s="178"/>
      <c r="D154" s="178"/>
      <c r="E154" s="179" t="s">
        <v>5</v>
      </c>
      <c r="F154" s="302" t="s">
        <v>1556</v>
      </c>
      <c r="G154" s="303"/>
      <c r="H154" s="303"/>
      <c r="I154" s="303"/>
      <c r="J154" s="178"/>
      <c r="K154" s="179" t="s">
        <v>5</v>
      </c>
      <c r="L154" s="178"/>
      <c r="M154" s="178"/>
      <c r="N154" s="178"/>
      <c r="O154" s="178"/>
      <c r="P154" s="178"/>
      <c r="Q154" s="178"/>
      <c r="R154" s="180"/>
      <c r="T154" s="181"/>
      <c r="U154" s="178"/>
      <c r="V154" s="178"/>
      <c r="W154" s="178"/>
      <c r="X154" s="178"/>
      <c r="Y154" s="178"/>
      <c r="Z154" s="178"/>
      <c r="AA154" s="182"/>
      <c r="AT154" s="183" t="s">
        <v>172</v>
      </c>
      <c r="AU154" s="183" t="s">
        <v>86</v>
      </c>
      <c r="AV154" s="11" t="s">
        <v>81</v>
      </c>
      <c r="AW154" s="11" t="s">
        <v>31</v>
      </c>
      <c r="AX154" s="11" t="s">
        <v>74</v>
      </c>
      <c r="AY154" s="183" t="s">
        <v>164</v>
      </c>
    </row>
    <row r="155" spans="2:65" s="12" customFormat="1" ht="16.5" customHeight="1">
      <c r="B155" s="184"/>
      <c r="C155" s="185"/>
      <c r="D155" s="185"/>
      <c r="E155" s="186" t="s">
        <v>5</v>
      </c>
      <c r="F155" s="298" t="s">
        <v>1570</v>
      </c>
      <c r="G155" s="299"/>
      <c r="H155" s="299"/>
      <c r="I155" s="299"/>
      <c r="J155" s="185"/>
      <c r="K155" s="187">
        <v>9.6</v>
      </c>
      <c r="L155" s="185"/>
      <c r="M155" s="185"/>
      <c r="N155" s="185"/>
      <c r="O155" s="185"/>
      <c r="P155" s="185"/>
      <c r="Q155" s="185"/>
      <c r="R155" s="188"/>
      <c r="T155" s="189"/>
      <c r="U155" s="185"/>
      <c r="V155" s="185"/>
      <c r="W155" s="185"/>
      <c r="X155" s="185"/>
      <c r="Y155" s="185"/>
      <c r="Z155" s="185"/>
      <c r="AA155" s="190"/>
      <c r="AT155" s="191" t="s">
        <v>172</v>
      </c>
      <c r="AU155" s="191" t="s">
        <v>86</v>
      </c>
      <c r="AV155" s="12" t="s">
        <v>86</v>
      </c>
      <c r="AW155" s="12" t="s">
        <v>31</v>
      </c>
      <c r="AX155" s="12" t="s">
        <v>74</v>
      </c>
      <c r="AY155" s="191" t="s">
        <v>164</v>
      </c>
    </row>
    <row r="156" spans="2:65" s="12" customFormat="1" ht="16.5" customHeight="1">
      <c r="B156" s="184"/>
      <c r="C156" s="185"/>
      <c r="D156" s="185"/>
      <c r="E156" s="186" t="s">
        <v>5</v>
      </c>
      <c r="F156" s="298" t="s">
        <v>1571</v>
      </c>
      <c r="G156" s="299"/>
      <c r="H156" s="299"/>
      <c r="I156" s="299"/>
      <c r="J156" s="185"/>
      <c r="K156" s="187">
        <v>18.716000000000001</v>
      </c>
      <c r="L156" s="185"/>
      <c r="M156" s="185"/>
      <c r="N156" s="185"/>
      <c r="O156" s="185"/>
      <c r="P156" s="185"/>
      <c r="Q156" s="185"/>
      <c r="R156" s="188"/>
      <c r="T156" s="189"/>
      <c r="U156" s="185"/>
      <c r="V156" s="185"/>
      <c r="W156" s="185"/>
      <c r="X156" s="185"/>
      <c r="Y156" s="185"/>
      <c r="Z156" s="185"/>
      <c r="AA156" s="190"/>
      <c r="AT156" s="191" t="s">
        <v>172</v>
      </c>
      <c r="AU156" s="191" t="s">
        <v>86</v>
      </c>
      <c r="AV156" s="12" t="s">
        <v>86</v>
      </c>
      <c r="AW156" s="12" t="s">
        <v>31</v>
      </c>
      <c r="AX156" s="12" t="s">
        <v>74</v>
      </c>
      <c r="AY156" s="191" t="s">
        <v>164</v>
      </c>
    </row>
    <row r="157" spans="2:65" s="11" customFormat="1" ht="16.5" customHeight="1">
      <c r="B157" s="177"/>
      <c r="C157" s="178"/>
      <c r="D157" s="178"/>
      <c r="E157" s="179" t="s">
        <v>5</v>
      </c>
      <c r="F157" s="302" t="s">
        <v>1560</v>
      </c>
      <c r="G157" s="303"/>
      <c r="H157" s="303"/>
      <c r="I157" s="303"/>
      <c r="J157" s="178"/>
      <c r="K157" s="179" t="s">
        <v>5</v>
      </c>
      <c r="L157" s="178"/>
      <c r="M157" s="178"/>
      <c r="N157" s="178"/>
      <c r="O157" s="178"/>
      <c r="P157" s="178"/>
      <c r="Q157" s="178"/>
      <c r="R157" s="180"/>
      <c r="T157" s="181"/>
      <c r="U157" s="178"/>
      <c r="V157" s="178"/>
      <c r="W157" s="178"/>
      <c r="X157" s="178"/>
      <c r="Y157" s="178"/>
      <c r="Z157" s="178"/>
      <c r="AA157" s="182"/>
      <c r="AT157" s="183" t="s">
        <v>172</v>
      </c>
      <c r="AU157" s="183" t="s">
        <v>86</v>
      </c>
      <c r="AV157" s="11" t="s">
        <v>81</v>
      </c>
      <c r="AW157" s="11" t="s">
        <v>31</v>
      </c>
      <c r="AX157" s="11" t="s">
        <v>74</v>
      </c>
      <c r="AY157" s="183" t="s">
        <v>164</v>
      </c>
    </row>
    <row r="158" spans="2:65" s="12" customFormat="1" ht="16.5" customHeight="1">
      <c r="B158" s="184"/>
      <c r="C158" s="185"/>
      <c r="D158" s="185"/>
      <c r="E158" s="186" t="s">
        <v>5</v>
      </c>
      <c r="F158" s="298" t="s">
        <v>1572</v>
      </c>
      <c r="G158" s="299"/>
      <c r="H158" s="299"/>
      <c r="I158" s="299"/>
      <c r="J158" s="185"/>
      <c r="K158" s="187">
        <v>15.204000000000001</v>
      </c>
      <c r="L158" s="185"/>
      <c r="M158" s="185"/>
      <c r="N158" s="185"/>
      <c r="O158" s="185"/>
      <c r="P158" s="185"/>
      <c r="Q158" s="185"/>
      <c r="R158" s="188"/>
      <c r="T158" s="189"/>
      <c r="U158" s="185"/>
      <c r="V158" s="185"/>
      <c r="W158" s="185"/>
      <c r="X158" s="185"/>
      <c r="Y158" s="185"/>
      <c r="Z158" s="185"/>
      <c r="AA158" s="190"/>
      <c r="AT158" s="191" t="s">
        <v>172</v>
      </c>
      <c r="AU158" s="191" t="s">
        <v>86</v>
      </c>
      <c r="AV158" s="12" t="s">
        <v>86</v>
      </c>
      <c r="AW158" s="12" t="s">
        <v>31</v>
      </c>
      <c r="AX158" s="12" t="s">
        <v>74</v>
      </c>
      <c r="AY158" s="191" t="s">
        <v>164</v>
      </c>
    </row>
    <row r="159" spans="2:65" s="12" customFormat="1" ht="16.5" customHeight="1">
      <c r="B159" s="184"/>
      <c r="C159" s="185"/>
      <c r="D159" s="185"/>
      <c r="E159" s="186" t="s">
        <v>5</v>
      </c>
      <c r="F159" s="298" t="s">
        <v>1570</v>
      </c>
      <c r="G159" s="299"/>
      <c r="H159" s="299"/>
      <c r="I159" s="299"/>
      <c r="J159" s="185"/>
      <c r="K159" s="187">
        <v>9.6</v>
      </c>
      <c r="L159" s="185"/>
      <c r="M159" s="185"/>
      <c r="N159" s="185"/>
      <c r="O159" s="185"/>
      <c r="P159" s="185"/>
      <c r="Q159" s="185"/>
      <c r="R159" s="188"/>
      <c r="T159" s="189"/>
      <c r="U159" s="185"/>
      <c r="V159" s="185"/>
      <c r="W159" s="185"/>
      <c r="X159" s="185"/>
      <c r="Y159" s="185"/>
      <c r="Z159" s="185"/>
      <c r="AA159" s="190"/>
      <c r="AT159" s="191" t="s">
        <v>172</v>
      </c>
      <c r="AU159" s="191" t="s">
        <v>86</v>
      </c>
      <c r="AV159" s="12" t="s">
        <v>86</v>
      </c>
      <c r="AW159" s="12" t="s">
        <v>31</v>
      </c>
      <c r="AX159" s="12" t="s">
        <v>74</v>
      </c>
      <c r="AY159" s="191" t="s">
        <v>164</v>
      </c>
    </row>
    <row r="160" spans="2:65" s="11" customFormat="1" ht="16.5" customHeight="1">
      <c r="B160" s="177"/>
      <c r="C160" s="178"/>
      <c r="D160" s="178"/>
      <c r="E160" s="179" t="s">
        <v>5</v>
      </c>
      <c r="F160" s="302" t="s">
        <v>1562</v>
      </c>
      <c r="G160" s="303"/>
      <c r="H160" s="303"/>
      <c r="I160" s="303"/>
      <c r="J160" s="178"/>
      <c r="K160" s="179" t="s">
        <v>5</v>
      </c>
      <c r="L160" s="178"/>
      <c r="M160" s="178"/>
      <c r="N160" s="178"/>
      <c r="O160" s="178"/>
      <c r="P160" s="178"/>
      <c r="Q160" s="178"/>
      <c r="R160" s="180"/>
      <c r="T160" s="181"/>
      <c r="U160" s="178"/>
      <c r="V160" s="178"/>
      <c r="W160" s="178"/>
      <c r="X160" s="178"/>
      <c r="Y160" s="178"/>
      <c r="Z160" s="178"/>
      <c r="AA160" s="182"/>
      <c r="AT160" s="183" t="s">
        <v>172</v>
      </c>
      <c r="AU160" s="183" t="s">
        <v>86</v>
      </c>
      <c r="AV160" s="11" t="s">
        <v>81</v>
      </c>
      <c r="AW160" s="11" t="s">
        <v>31</v>
      </c>
      <c r="AX160" s="11" t="s">
        <v>74</v>
      </c>
      <c r="AY160" s="183" t="s">
        <v>164</v>
      </c>
    </row>
    <row r="161" spans="2:65" s="12" customFormat="1" ht="16.5" customHeight="1">
      <c r="B161" s="184"/>
      <c r="C161" s="185"/>
      <c r="D161" s="185"/>
      <c r="E161" s="186" t="s">
        <v>5</v>
      </c>
      <c r="F161" s="298" t="s">
        <v>398</v>
      </c>
      <c r="G161" s="299"/>
      <c r="H161" s="299"/>
      <c r="I161" s="299"/>
      <c r="J161" s="185"/>
      <c r="K161" s="187">
        <v>9.5</v>
      </c>
      <c r="L161" s="185"/>
      <c r="M161" s="185"/>
      <c r="N161" s="185"/>
      <c r="O161" s="185"/>
      <c r="P161" s="185"/>
      <c r="Q161" s="185"/>
      <c r="R161" s="188"/>
      <c r="T161" s="189"/>
      <c r="U161" s="185"/>
      <c r="V161" s="185"/>
      <c r="W161" s="185"/>
      <c r="X161" s="185"/>
      <c r="Y161" s="185"/>
      <c r="Z161" s="185"/>
      <c r="AA161" s="190"/>
      <c r="AT161" s="191" t="s">
        <v>172</v>
      </c>
      <c r="AU161" s="191" t="s">
        <v>86</v>
      </c>
      <c r="AV161" s="12" t="s">
        <v>86</v>
      </c>
      <c r="AW161" s="12" t="s">
        <v>31</v>
      </c>
      <c r="AX161" s="12" t="s">
        <v>74</v>
      </c>
      <c r="AY161" s="191" t="s">
        <v>164</v>
      </c>
    </row>
    <row r="162" spans="2:65" s="12" customFormat="1" ht="16.5" customHeight="1">
      <c r="B162" s="184"/>
      <c r="C162" s="185"/>
      <c r="D162" s="185"/>
      <c r="E162" s="186" t="s">
        <v>5</v>
      </c>
      <c r="F162" s="298" t="s">
        <v>1573</v>
      </c>
      <c r="G162" s="299"/>
      <c r="H162" s="299"/>
      <c r="I162" s="299"/>
      <c r="J162" s="185"/>
      <c r="K162" s="187">
        <v>9.1080000000000005</v>
      </c>
      <c r="L162" s="185"/>
      <c r="M162" s="185"/>
      <c r="N162" s="185"/>
      <c r="O162" s="185"/>
      <c r="P162" s="185"/>
      <c r="Q162" s="185"/>
      <c r="R162" s="188"/>
      <c r="T162" s="189"/>
      <c r="U162" s="185"/>
      <c r="V162" s="185"/>
      <c r="W162" s="185"/>
      <c r="X162" s="185"/>
      <c r="Y162" s="185"/>
      <c r="Z162" s="185"/>
      <c r="AA162" s="190"/>
      <c r="AT162" s="191" t="s">
        <v>172</v>
      </c>
      <c r="AU162" s="191" t="s">
        <v>86</v>
      </c>
      <c r="AV162" s="12" t="s">
        <v>86</v>
      </c>
      <c r="AW162" s="12" t="s">
        <v>31</v>
      </c>
      <c r="AX162" s="12" t="s">
        <v>74</v>
      </c>
      <c r="AY162" s="191" t="s">
        <v>164</v>
      </c>
    </row>
    <row r="163" spans="2:65" s="14" customFormat="1" ht="16.5" customHeight="1">
      <c r="B163" s="200"/>
      <c r="C163" s="201"/>
      <c r="D163" s="201"/>
      <c r="E163" s="202" t="s">
        <v>5</v>
      </c>
      <c r="F163" s="304" t="s">
        <v>191</v>
      </c>
      <c r="G163" s="305"/>
      <c r="H163" s="305"/>
      <c r="I163" s="305"/>
      <c r="J163" s="201"/>
      <c r="K163" s="203">
        <v>91.215999999999994</v>
      </c>
      <c r="L163" s="201"/>
      <c r="M163" s="201"/>
      <c r="N163" s="201"/>
      <c r="O163" s="201"/>
      <c r="P163" s="201"/>
      <c r="Q163" s="201"/>
      <c r="R163" s="204"/>
      <c r="T163" s="205"/>
      <c r="U163" s="201"/>
      <c r="V163" s="201"/>
      <c r="W163" s="201"/>
      <c r="X163" s="201"/>
      <c r="Y163" s="201"/>
      <c r="Z163" s="201"/>
      <c r="AA163" s="206"/>
      <c r="AT163" s="207" t="s">
        <v>172</v>
      </c>
      <c r="AU163" s="207" t="s">
        <v>86</v>
      </c>
      <c r="AV163" s="14" t="s">
        <v>169</v>
      </c>
      <c r="AW163" s="14" t="s">
        <v>31</v>
      </c>
      <c r="AX163" s="14" t="s">
        <v>81</v>
      </c>
      <c r="AY163" s="207" t="s">
        <v>164</v>
      </c>
    </row>
    <row r="164" spans="2:65" s="1" customFormat="1" ht="16.5" customHeight="1">
      <c r="B164" s="141"/>
      <c r="C164" s="170" t="s">
        <v>179</v>
      </c>
      <c r="D164" s="170" t="s">
        <v>165</v>
      </c>
      <c r="E164" s="171" t="s">
        <v>367</v>
      </c>
      <c r="F164" s="289" t="s">
        <v>779</v>
      </c>
      <c r="G164" s="289"/>
      <c r="H164" s="289"/>
      <c r="I164" s="289"/>
      <c r="J164" s="172" t="s">
        <v>168</v>
      </c>
      <c r="K164" s="173">
        <v>126.77</v>
      </c>
      <c r="L164" s="290"/>
      <c r="M164" s="290"/>
      <c r="N164" s="291"/>
      <c r="O164" s="291"/>
      <c r="P164" s="291"/>
      <c r="Q164" s="291"/>
      <c r="R164" s="144"/>
      <c r="T164" s="174" t="s">
        <v>5</v>
      </c>
      <c r="U164" s="48" t="s">
        <v>41</v>
      </c>
      <c r="V164" s="40"/>
      <c r="W164" s="175">
        <f>V164*K164</f>
        <v>0</v>
      </c>
      <c r="X164" s="175">
        <v>2.0500000000000002E-3</v>
      </c>
      <c r="Y164" s="175">
        <f>X164*K164</f>
        <v>0.25987850000000001</v>
      </c>
      <c r="Z164" s="175">
        <v>0</v>
      </c>
      <c r="AA164" s="176">
        <f>Z164*K164</f>
        <v>0</v>
      </c>
      <c r="AR164" s="23" t="s">
        <v>169</v>
      </c>
      <c r="AT164" s="23" t="s">
        <v>165</v>
      </c>
      <c r="AU164" s="23" t="s">
        <v>86</v>
      </c>
      <c r="AY164" s="23" t="s">
        <v>164</v>
      </c>
      <c r="BE164" s="118">
        <f>IF(U164="základná",N164,0)</f>
        <v>0</v>
      </c>
      <c r="BF164" s="118">
        <f>IF(U164="znížená",N164,0)</f>
        <v>0</v>
      </c>
      <c r="BG164" s="118">
        <f>IF(U164="zákl. prenesená",N164,0)</f>
        <v>0</v>
      </c>
      <c r="BH164" s="118">
        <f>IF(U164="zníž. prenesená",N164,0)</f>
        <v>0</v>
      </c>
      <c r="BI164" s="118">
        <f>IF(U164="nulová",N164,0)</f>
        <v>0</v>
      </c>
      <c r="BJ164" s="23" t="s">
        <v>86</v>
      </c>
      <c r="BK164" s="118">
        <f>ROUND(L164*K164,2)</f>
        <v>0</v>
      </c>
      <c r="BL164" s="23" t="s">
        <v>169</v>
      </c>
      <c r="BM164" s="23" t="s">
        <v>1574</v>
      </c>
    </row>
    <row r="165" spans="2:65" s="11" customFormat="1" ht="16.5" customHeight="1">
      <c r="B165" s="177"/>
      <c r="C165" s="178"/>
      <c r="D165" s="178"/>
      <c r="E165" s="179" t="s">
        <v>5</v>
      </c>
      <c r="F165" s="292" t="s">
        <v>1552</v>
      </c>
      <c r="G165" s="293"/>
      <c r="H165" s="293"/>
      <c r="I165" s="293"/>
      <c r="J165" s="178"/>
      <c r="K165" s="179" t="s">
        <v>5</v>
      </c>
      <c r="L165" s="178"/>
      <c r="M165" s="178"/>
      <c r="N165" s="178"/>
      <c r="O165" s="178"/>
      <c r="P165" s="178"/>
      <c r="Q165" s="178"/>
      <c r="R165" s="180"/>
      <c r="T165" s="181"/>
      <c r="U165" s="178"/>
      <c r="V165" s="178"/>
      <c r="W165" s="178"/>
      <c r="X165" s="178"/>
      <c r="Y165" s="178"/>
      <c r="Z165" s="178"/>
      <c r="AA165" s="182"/>
      <c r="AT165" s="183" t="s">
        <v>172</v>
      </c>
      <c r="AU165" s="183" t="s">
        <v>86</v>
      </c>
      <c r="AV165" s="11" t="s">
        <v>81</v>
      </c>
      <c r="AW165" s="11" t="s">
        <v>31</v>
      </c>
      <c r="AX165" s="11" t="s">
        <v>74</v>
      </c>
      <c r="AY165" s="183" t="s">
        <v>164</v>
      </c>
    </row>
    <row r="166" spans="2:65" s="12" customFormat="1" ht="16.5" customHeight="1">
      <c r="B166" s="184"/>
      <c r="C166" s="185"/>
      <c r="D166" s="185"/>
      <c r="E166" s="186" t="s">
        <v>5</v>
      </c>
      <c r="F166" s="298" t="s">
        <v>1575</v>
      </c>
      <c r="G166" s="299"/>
      <c r="H166" s="299"/>
      <c r="I166" s="299"/>
      <c r="J166" s="185"/>
      <c r="K166" s="187">
        <v>23.73</v>
      </c>
      <c r="L166" s="185"/>
      <c r="M166" s="185"/>
      <c r="N166" s="185"/>
      <c r="O166" s="185"/>
      <c r="P166" s="185"/>
      <c r="Q166" s="185"/>
      <c r="R166" s="188"/>
      <c r="T166" s="189"/>
      <c r="U166" s="185"/>
      <c r="V166" s="185"/>
      <c r="W166" s="185"/>
      <c r="X166" s="185"/>
      <c r="Y166" s="185"/>
      <c r="Z166" s="185"/>
      <c r="AA166" s="190"/>
      <c r="AT166" s="191" t="s">
        <v>172</v>
      </c>
      <c r="AU166" s="191" t="s">
        <v>86</v>
      </c>
      <c r="AV166" s="12" t="s">
        <v>86</v>
      </c>
      <c r="AW166" s="12" t="s">
        <v>31</v>
      </c>
      <c r="AX166" s="12" t="s">
        <v>74</v>
      </c>
      <c r="AY166" s="191" t="s">
        <v>164</v>
      </c>
    </row>
    <row r="167" spans="2:65" s="11" customFormat="1" ht="16.5" customHeight="1">
      <c r="B167" s="177"/>
      <c r="C167" s="178"/>
      <c r="D167" s="178"/>
      <c r="E167" s="179" t="s">
        <v>5</v>
      </c>
      <c r="F167" s="302" t="s">
        <v>1556</v>
      </c>
      <c r="G167" s="303"/>
      <c r="H167" s="303"/>
      <c r="I167" s="303"/>
      <c r="J167" s="178"/>
      <c r="K167" s="179" t="s">
        <v>5</v>
      </c>
      <c r="L167" s="178"/>
      <c r="M167" s="178"/>
      <c r="N167" s="178"/>
      <c r="O167" s="178"/>
      <c r="P167" s="178"/>
      <c r="Q167" s="178"/>
      <c r="R167" s="180"/>
      <c r="T167" s="181"/>
      <c r="U167" s="178"/>
      <c r="V167" s="178"/>
      <c r="W167" s="178"/>
      <c r="X167" s="178"/>
      <c r="Y167" s="178"/>
      <c r="Z167" s="178"/>
      <c r="AA167" s="182"/>
      <c r="AT167" s="183" t="s">
        <v>172</v>
      </c>
      <c r="AU167" s="183" t="s">
        <v>86</v>
      </c>
      <c r="AV167" s="11" t="s">
        <v>81</v>
      </c>
      <c r="AW167" s="11" t="s">
        <v>31</v>
      </c>
      <c r="AX167" s="11" t="s">
        <v>74</v>
      </c>
      <c r="AY167" s="183" t="s">
        <v>164</v>
      </c>
    </row>
    <row r="168" spans="2:65" s="12" customFormat="1" ht="16.5" customHeight="1">
      <c r="B168" s="184"/>
      <c r="C168" s="185"/>
      <c r="D168" s="185"/>
      <c r="E168" s="186" t="s">
        <v>5</v>
      </c>
      <c r="F168" s="298" t="s">
        <v>1576</v>
      </c>
      <c r="G168" s="299"/>
      <c r="H168" s="299"/>
      <c r="I168" s="299"/>
      <c r="J168" s="185"/>
      <c r="K168" s="187">
        <v>44.917999999999999</v>
      </c>
      <c r="L168" s="185"/>
      <c r="M168" s="185"/>
      <c r="N168" s="185"/>
      <c r="O168" s="185"/>
      <c r="P168" s="185"/>
      <c r="Q168" s="185"/>
      <c r="R168" s="188"/>
      <c r="T168" s="189"/>
      <c r="U168" s="185"/>
      <c r="V168" s="185"/>
      <c r="W168" s="185"/>
      <c r="X168" s="185"/>
      <c r="Y168" s="185"/>
      <c r="Z168" s="185"/>
      <c r="AA168" s="190"/>
      <c r="AT168" s="191" t="s">
        <v>172</v>
      </c>
      <c r="AU168" s="191" t="s">
        <v>86</v>
      </c>
      <c r="AV168" s="12" t="s">
        <v>86</v>
      </c>
      <c r="AW168" s="12" t="s">
        <v>31</v>
      </c>
      <c r="AX168" s="12" t="s">
        <v>74</v>
      </c>
      <c r="AY168" s="191" t="s">
        <v>164</v>
      </c>
    </row>
    <row r="169" spans="2:65" s="11" customFormat="1" ht="16.5" customHeight="1">
      <c r="B169" s="177"/>
      <c r="C169" s="178"/>
      <c r="D169" s="178"/>
      <c r="E169" s="179" t="s">
        <v>5</v>
      </c>
      <c r="F169" s="302" t="s">
        <v>1560</v>
      </c>
      <c r="G169" s="303"/>
      <c r="H169" s="303"/>
      <c r="I169" s="303"/>
      <c r="J169" s="178"/>
      <c r="K169" s="179" t="s">
        <v>5</v>
      </c>
      <c r="L169" s="178"/>
      <c r="M169" s="178"/>
      <c r="N169" s="178"/>
      <c r="O169" s="178"/>
      <c r="P169" s="178"/>
      <c r="Q169" s="178"/>
      <c r="R169" s="180"/>
      <c r="T169" s="181"/>
      <c r="U169" s="178"/>
      <c r="V169" s="178"/>
      <c r="W169" s="178"/>
      <c r="X169" s="178"/>
      <c r="Y169" s="178"/>
      <c r="Z169" s="178"/>
      <c r="AA169" s="182"/>
      <c r="AT169" s="183" t="s">
        <v>172</v>
      </c>
      <c r="AU169" s="183" t="s">
        <v>86</v>
      </c>
      <c r="AV169" s="11" t="s">
        <v>81</v>
      </c>
      <c r="AW169" s="11" t="s">
        <v>31</v>
      </c>
      <c r="AX169" s="11" t="s">
        <v>74</v>
      </c>
      <c r="AY169" s="183" t="s">
        <v>164</v>
      </c>
    </row>
    <row r="170" spans="2:65" s="12" customFormat="1" ht="16.5" customHeight="1">
      <c r="B170" s="184"/>
      <c r="C170" s="185"/>
      <c r="D170" s="185"/>
      <c r="E170" s="186" t="s">
        <v>5</v>
      </c>
      <c r="F170" s="298" t="s">
        <v>1577</v>
      </c>
      <c r="G170" s="299"/>
      <c r="H170" s="299"/>
      <c r="I170" s="299"/>
      <c r="J170" s="185"/>
      <c r="K170" s="187">
        <v>36.49</v>
      </c>
      <c r="L170" s="185"/>
      <c r="M170" s="185"/>
      <c r="N170" s="185"/>
      <c r="O170" s="185"/>
      <c r="P170" s="185"/>
      <c r="Q170" s="185"/>
      <c r="R170" s="188"/>
      <c r="T170" s="189"/>
      <c r="U170" s="185"/>
      <c r="V170" s="185"/>
      <c r="W170" s="185"/>
      <c r="X170" s="185"/>
      <c r="Y170" s="185"/>
      <c r="Z170" s="185"/>
      <c r="AA170" s="190"/>
      <c r="AT170" s="191" t="s">
        <v>172</v>
      </c>
      <c r="AU170" s="191" t="s">
        <v>86</v>
      </c>
      <c r="AV170" s="12" t="s">
        <v>86</v>
      </c>
      <c r="AW170" s="12" t="s">
        <v>31</v>
      </c>
      <c r="AX170" s="12" t="s">
        <v>74</v>
      </c>
      <c r="AY170" s="191" t="s">
        <v>164</v>
      </c>
    </row>
    <row r="171" spans="2:65" s="11" customFormat="1" ht="16.5" customHeight="1">
      <c r="B171" s="177"/>
      <c r="C171" s="178"/>
      <c r="D171" s="178"/>
      <c r="E171" s="179" t="s">
        <v>5</v>
      </c>
      <c r="F171" s="302" t="s">
        <v>1562</v>
      </c>
      <c r="G171" s="303"/>
      <c r="H171" s="303"/>
      <c r="I171" s="303"/>
      <c r="J171" s="178"/>
      <c r="K171" s="179" t="s">
        <v>5</v>
      </c>
      <c r="L171" s="178"/>
      <c r="M171" s="178"/>
      <c r="N171" s="178"/>
      <c r="O171" s="178"/>
      <c r="P171" s="178"/>
      <c r="Q171" s="178"/>
      <c r="R171" s="180"/>
      <c r="T171" s="181"/>
      <c r="U171" s="178"/>
      <c r="V171" s="178"/>
      <c r="W171" s="178"/>
      <c r="X171" s="178"/>
      <c r="Y171" s="178"/>
      <c r="Z171" s="178"/>
      <c r="AA171" s="182"/>
      <c r="AT171" s="183" t="s">
        <v>172</v>
      </c>
      <c r="AU171" s="183" t="s">
        <v>86</v>
      </c>
      <c r="AV171" s="11" t="s">
        <v>81</v>
      </c>
      <c r="AW171" s="11" t="s">
        <v>31</v>
      </c>
      <c r="AX171" s="11" t="s">
        <v>74</v>
      </c>
      <c r="AY171" s="183" t="s">
        <v>164</v>
      </c>
    </row>
    <row r="172" spans="2:65" s="12" customFormat="1" ht="16.5" customHeight="1">
      <c r="B172" s="184"/>
      <c r="C172" s="185"/>
      <c r="D172" s="185"/>
      <c r="E172" s="186" t="s">
        <v>5</v>
      </c>
      <c r="F172" s="298" t="s">
        <v>1578</v>
      </c>
      <c r="G172" s="299"/>
      <c r="H172" s="299"/>
      <c r="I172" s="299"/>
      <c r="J172" s="185"/>
      <c r="K172" s="187">
        <v>21.632000000000001</v>
      </c>
      <c r="L172" s="185"/>
      <c r="M172" s="185"/>
      <c r="N172" s="185"/>
      <c r="O172" s="185"/>
      <c r="P172" s="185"/>
      <c r="Q172" s="185"/>
      <c r="R172" s="188"/>
      <c r="T172" s="189"/>
      <c r="U172" s="185"/>
      <c r="V172" s="185"/>
      <c r="W172" s="185"/>
      <c r="X172" s="185"/>
      <c r="Y172" s="185"/>
      <c r="Z172" s="185"/>
      <c r="AA172" s="190"/>
      <c r="AT172" s="191" t="s">
        <v>172</v>
      </c>
      <c r="AU172" s="191" t="s">
        <v>86</v>
      </c>
      <c r="AV172" s="12" t="s">
        <v>86</v>
      </c>
      <c r="AW172" s="12" t="s">
        <v>31</v>
      </c>
      <c r="AX172" s="12" t="s">
        <v>74</v>
      </c>
      <c r="AY172" s="191" t="s">
        <v>164</v>
      </c>
    </row>
    <row r="173" spans="2:65" s="14" customFormat="1" ht="16.5" customHeight="1">
      <c r="B173" s="200"/>
      <c r="C173" s="201"/>
      <c r="D173" s="201"/>
      <c r="E173" s="202" t="s">
        <v>5</v>
      </c>
      <c r="F173" s="304" t="s">
        <v>191</v>
      </c>
      <c r="G173" s="305"/>
      <c r="H173" s="305"/>
      <c r="I173" s="305"/>
      <c r="J173" s="201"/>
      <c r="K173" s="203">
        <v>126.77</v>
      </c>
      <c r="L173" s="201"/>
      <c r="M173" s="201"/>
      <c r="N173" s="201"/>
      <c r="O173" s="201"/>
      <c r="P173" s="201"/>
      <c r="Q173" s="201"/>
      <c r="R173" s="204"/>
      <c r="T173" s="205"/>
      <c r="U173" s="201"/>
      <c r="V173" s="201"/>
      <c r="W173" s="201"/>
      <c r="X173" s="201"/>
      <c r="Y173" s="201"/>
      <c r="Z173" s="201"/>
      <c r="AA173" s="206"/>
      <c r="AT173" s="207" t="s">
        <v>172</v>
      </c>
      <c r="AU173" s="207" t="s">
        <v>86</v>
      </c>
      <c r="AV173" s="14" t="s">
        <v>169</v>
      </c>
      <c r="AW173" s="14" t="s">
        <v>31</v>
      </c>
      <c r="AX173" s="14" t="s">
        <v>81</v>
      </c>
      <c r="AY173" s="207" t="s">
        <v>164</v>
      </c>
    </row>
    <row r="174" spans="2:65" s="10" customFormat="1" ht="29.85" customHeight="1">
      <c r="B174" s="159"/>
      <c r="C174" s="160"/>
      <c r="D174" s="169" t="s">
        <v>139</v>
      </c>
      <c r="E174" s="169"/>
      <c r="F174" s="169"/>
      <c r="G174" s="169"/>
      <c r="H174" s="169"/>
      <c r="I174" s="169"/>
      <c r="J174" s="169"/>
      <c r="K174" s="169"/>
      <c r="L174" s="169"/>
      <c r="M174" s="169"/>
      <c r="N174" s="296"/>
      <c r="O174" s="297"/>
      <c r="P174" s="297"/>
      <c r="Q174" s="297"/>
      <c r="R174" s="162"/>
      <c r="T174" s="163"/>
      <c r="U174" s="160"/>
      <c r="V174" s="160"/>
      <c r="W174" s="164">
        <f>W175</f>
        <v>0</v>
      </c>
      <c r="X174" s="160"/>
      <c r="Y174" s="164">
        <f>Y175</f>
        <v>0</v>
      </c>
      <c r="Z174" s="160"/>
      <c r="AA174" s="165">
        <f>AA175</f>
        <v>0</v>
      </c>
      <c r="AR174" s="166" t="s">
        <v>81</v>
      </c>
      <c r="AT174" s="167" t="s">
        <v>73</v>
      </c>
      <c r="AU174" s="167" t="s">
        <v>81</v>
      </c>
      <c r="AY174" s="166" t="s">
        <v>164</v>
      </c>
      <c r="BK174" s="168">
        <f>BK175</f>
        <v>0</v>
      </c>
    </row>
    <row r="175" spans="2:65" s="1" customFormat="1" ht="38.25" customHeight="1">
      <c r="B175" s="141"/>
      <c r="C175" s="170" t="s">
        <v>169</v>
      </c>
      <c r="D175" s="170" t="s">
        <v>165</v>
      </c>
      <c r="E175" s="171" t="s">
        <v>440</v>
      </c>
      <c r="F175" s="289" t="s">
        <v>441</v>
      </c>
      <c r="G175" s="289"/>
      <c r="H175" s="289"/>
      <c r="I175" s="289"/>
      <c r="J175" s="172" t="s">
        <v>442</v>
      </c>
      <c r="K175" s="173">
        <v>2.532</v>
      </c>
      <c r="L175" s="290"/>
      <c r="M175" s="290"/>
      <c r="N175" s="291"/>
      <c r="O175" s="291"/>
      <c r="P175" s="291"/>
      <c r="Q175" s="291"/>
      <c r="R175" s="144"/>
      <c r="T175" s="174" t="s">
        <v>5</v>
      </c>
      <c r="U175" s="48" t="s">
        <v>41</v>
      </c>
      <c r="V175" s="40"/>
      <c r="W175" s="175">
        <f>V175*K175</f>
        <v>0</v>
      </c>
      <c r="X175" s="175">
        <v>0</v>
      </c>
      <c r="Y175" s="175">
        <f>X175*K175</f>
        <v>0</v>
      </c>
      <c r="Z175" s="175">
        <v>0</v>
      </c>
      <c r="AA175" s="176">
        <f>Z175*K175</f>
        <v>0</v>
      </c>
      <c r="AR175" s="23" t="s">
        <v>169</v>
      </c>
      <c r="AT175" s="23" t="s">
        <v>165</v>
      </c>
      <c r="AU175" s="23" t="s">
        <v>86</v>
      </c>
      <c r="AY175" s="23" t="s">
        <v>164</v>
      </c>
      <c r="BE175" s="118">
        <f>IF(U175="základná",N175,0)</f>
        <v>0</v>
      </c>
      <c r="BF175" s="118">
        <f>IF(U175="znížená",N175,0)</f>
        <v>0</v>
      </c>
      <c r="BG175" s="118">
        <f>IF(U175="zákl. prenesená",N175,0)</f>
        <v>0</v>
      </c>
      <c r="BH175" s="118">
        <f>IF(U175="zníž. prenesená",N175,0)</f>
        <v>0</v>
      </c>
      <c r="BI175" s="118">
        <f>IF(U175="nulová",N175,0)</f>
        <v>0</v>
      </c>
      <c r="BJ175" s="23" t="s">
        <v>86</v>
      </c>
      <c r="BK175" s="118">
        <f>ROUND(L175*K175,2)</f>
        <v>0</v>
      </c>
      <c r="BL175" s="23" t="s">
        <v>169</v>
      </c>
      <c r="BM175" s="23" t="s">
        <v>1579</v>
      </c>
    </row>
    <row r="176" spans="2:65" s="10" customFormat="1" ht="37.35" customHeight="1">
      <c r="B176" s="159"/>
      <c r="C176" s="160"/>
      <c r="D176" s="161" t="s">
        <v>538</v>
      </c>
      <c r="E176" s="161"/>
      <c r="F176" s="161"/>
      <c r="G176" s="161"/>
      <c r="H176" s="161"/>
      <c r="I176" s="161"/>
      <c r="J176" s="161"/>
      <c r="K176" s="161"/>
      <c r="L176" s="161"/>
      <c r="M176" s="161"/>
      <c r="N176" s="318"/>
      <c r="O176" s="319"/>
      <c r="P176" s="319"/>
      <c r="Q176" s="319"/>
      <c r="R176" s="162"/>
      <c r="T176" s="163"/>
      <c r="U176" s="160"/>
      <c r="V176" s="160"/>
      <c r="W176" s="164">
        <f>W177+W182</f>
        <v>0</v>
      </c>
      <c r="X176" s="160"/>
      <c r="Y176" s="164">
        <f>Y177+Y182</f>
        <v>0.32814219999999999</v>
      </c>
      <c r="Z176" s="160"/>
      <c r="AA176" s="165">
        <f>AA177+AA182</f>
        <v>0</v>
      </c>
      <c r="AR176" s="166" t="s">
        <v>86</v>
      </c>
      <c r="AT176" s="167" t="s">
        <v>73</v>
      </c>
      <c r="AU176" s="167" t="s">
        <v>74</v>
      </c>
      <c r="AY176" s="166" t="s">
        <v>164</v>
      </c>
      <c r="BK176" s="168">
        <f>BK177+BK182</f>
        <v>0</v>
      </c>
    </row>
    <row r="177" spans="2:65" s="10" customFormat="1" ht="19.899999999999999" customHeight="1">
      <c r="B177" s="159"/>
      <c r="C177" s="160"/>
      <c r="D177" s="169" t="s">
        <v>1544</v>
      </c>
      <c r="E177" s="169"/>
      <c r="F177" s="169"/>
      <c r="G177" s="169"/>
      <c r="H177" s="169"/>
      <c r="I177" s="169"/>
      <c r="J177" s="169"/>
      <c r="K177" s="169"/>
      <c r="L177" s="169"/>
      <c r="M177" s="169"/>
      <c r="N177" s="296"/>
      <c r="O177" s="297"/>
      <c r="P177" s="297"/>
      <c r="Q177" s="297"/>
      <c r="R177" s="162"/>
      <c r="T177" s="163"/>
      <c r="U177" s="160"/>
      <c r="V177" s="160"/>
      <c r="W177" s="164">
        <f>SUM(W178:W181)</f>
        <v>0</v>
      </c>
      <c r="X177" s="160"/>
      <c r="Y177" s="164">
        <f>SUM(Y178:Y181)</f>
        <v>0.15204000000000001</v>
      </c>
      <c r="Z177" s="160"/>
      <c r="AA177" s="165">
        <f>SUM(AA178:AA181)</f>
        <v>0</v>
      </c>
      <c r="AR177" s="166" t="s">
        <v>86</v>
      </c>
      <c r="AT177" s="167" t="s">
        <v>73</v>
      </c>
      <c r="AU177" s="167" t="s">
        <v>81</v>
      </c>
      <c r="AY177" s="166" t="s">
        <v>164</v>
      </c>
      <c r="BK177" s="168">
        <f>SUM(BK178:BK181)</f>
        <v>0</v>
      </c>
    </row>
    <row r="178" spans="2:65" s="1" customFormat="1" ht="25.5" customHeight="1">
      <c r="B178" s="141"/>
      <c r="C178" s="170" t="s">
        <v>211</v>
      </c>
      <c r="D178" s="170" t="s">
        <v>165</v>
      </c>
      <c r="E178" s="171" t="s">
        <v>1580</v>
      </c>
      <c r="F178" s="289" t="s">
        <v>1581</v>
      </c>
      <c r="G178" s="289"/>
      <c r="H178" s="289"/>
      <c r="I178" s="289"/>
      <c r="J178" s="172" t="s">
        <v>1582</v>
      </c>
      <c r="K178" s="173">
        <v>6</v>
      </c>
      <c r="L178" s="290"/>
      <c r="M178" s="290"/>
      <c r="N178" s="291"/>
      <c r="O178" s="291"/>
      <c r="P178" s="291"/>
      <c r="Q178" s="291"/>
      <c r="R178" s="144"/>
      <c r="T178" s="174" t="s">
        <v>5</v>
      </c>
      <c r="U178" s="48" t="s">
        <v>41</v>
      </c>
      <c r="V178" s="40"/>
      <c r="W178" s="175">
        <f>V178*K178</f>
        <v>0</v>
      </c>
      <c r="X178" s="175">
        <v>5.0000000000000001E-4</v>
      </c>
      <c r="Y178" s="175">
        <f>X178*K178</f>
        <v>3.0000000000000001E-3</v>
      </c>
      <c r="Z178" s="175">
        <v>0</v>
      </c>
      <c r="AA178" s="176">
        <f>Z178*K178</f>
        <v>0</v>
      </c>
      <c r="AR178" s="23" t="s">
        <v>344</v>
      </c>
      <c r="AT178" s="23" t="s">
        <v>165</v>
      </c>
      <c r="AU178" s="23" t="s">
        <v>86</v>
      </c>
      <c r="AY178" s="23" t="s">
        <v>164</v>
      </c>
      <c r="BE178" s="118">
        <f>IF(U178="základná",N178,0)</f>
        <v>0</v>
      </c>
      <c r="BF178" s="118">
        <f>IF(U178="znížená",N178,0)</f>
        <v>0</v>
      </c>
      <c r="BG178" s="118">
        <f>IF(U178="zákl. prenesená",N178,0)</f>
        <v>0</v>
      </c>
      <c r="BH178" s="118">
        <f>IF(U178="zníž. prenesená",N178,0)</f>
        <v>0</v>
      </c>
      <c r="BI178" s="118">
        <f>IF(U178="nulová",N178,0)</f>
        <v>0</v>
      </c>
      <c r="BJ178" s="23" t="s">
        <v>86</v>
      </c>
      <c r="BK178" s="118">
        <f>ROUND(L178*K178,2)</f>
        <v>0</v>
      </c>
      <c r="BL178" s="23" t="s">
        <v>344</v>
      </c>
      <c r="BM178" s="23" t="s">
        <v>1583</v>
      </c>
    </row>
    <row r="179" spans="2:65" s="1" customFormat="1" ht="25.5" customHeight="1">
      <c r="B179" s="141"/>
      <c r="C179" s="214" t="s">
        <v>217</v>
      </c>
      <c r="D179" s="214" t="s">
        <v>456</v>
      </c>
      <c r="E179" s="215" t="s">
        <v>1584</v>
      </c>
      <c r="F179" s="313" t="s">
        <v>1585</v>
      </c>
      <c r="G179" s="313"/>
      <c r="H179" s="313"/>
      <c r="I179" s="313"/>
      <c r="J179" s="216" t="s">
        <v>566</v>
      </c>
      <c r="K179" s="217">
        <v>6</v>
      </c>
      <c r="L179" s="314"/>
      <c r="M179" s="314"/>
      <c r="N179" s="315"/>
      <c r="O179" s="291"/>
      <c r="P179" s="291"/>
      <c r="Q179" s="291"/>
      <c r="R179" s="144"/>
      <c r="T179" s="174" t="s">
        <v>5</v>
      </c>
      <c r="U179" s="48" t="s">
        <v>41</v>
      </c>
      <c r="V179" s="40"/>
      <c r="W179" s="175">
        <f>V179*K179</f>
        <v>0</v>
      </c>
      <c r="X179" s="175">
        <v>5.5999999999999999E-3</v>
      </c>
      <c r="Y179" s="175">
        <f>X179*K179</f>
        <v>3.3599999999999998E-2</v>
      </c>
      <c r="Z179" s="175">
        <v>0</v>
      </c>
      <c r="AA179" s="176">
        <f>Z179*K179</f>
        <v>0</v>
      </c>
      <c r="AR179" s="23" t="s">
        <v>459</v>
      </c>
      <c r="AT179" s="23" t="s">
        <v>456</v>
      </c>
      <c r="AU179" s="23" t="s">
        <v>86</v>
      </c>
      <c r="AY179" s="23" t="s">
        <v>164</v>
      </c>
      <c r="BE179" s="118">
        <f>IF(U179="základná",N179,0)</f>
        <v>0</v>
      </c>
      <c r="BF179" s="118">
        <f>IF(U179="znížená",N179,0)</f>
        <v>0</v>
      </c>
      <c r="BG179" s="118">
        <f>IF(U179="zákl. prenesená",N179,0)</f>
        <v>0</v>
      </c>
      <c r="BH179" s="118">
        <f>IF(U179="zníž. prenesená",N179,0)</f>
        <v>0</v>
      </c>
      <c r="BI179" s="118">
        <f>IF(U179="nulová",N179,0)</f>
        <v>0</v>
      </c>
      <c r="BJ179" s="23" t="s">
        <v>86</v>
      </c>
      <c r="BK179" s="118">
        <f>ROUND(L179*K179,2)</f>
        <v>0</v>
      </c>
      <c r="BL179" s="23" t="s">
        <v>344</v>
      </c>
      <c r="BM179" s="23" t="s">
        <v>1586</v>
      </c>
    </row>
    <row r="180" spans="2:65" s="1" customFormat="1" ht="25.5" customHeight="1">
      <c r="B180" s="141"/>
      <c r="C180" s="170" t="s">
        <v>227</v>
      </c>
      <c r="D180" s="170" t="s">
        <v>165</v>
      </c>
      <c r="E180" s="171" t="s">
        <v>1587</v>
      </c>
      <c r="F180" s="289" t="s">
        <v>1588</v>
      </c>
      <c r="G180" s="289"/>
      <c r="H180" s="289"/>
      <c r="I180" s="289"/>
      <c r="J180" s="172" t="s">
        <v>1582</v>
      </c>
      <c r="K180" s="173">
        <v>4</v>
      </c>
      <c r="L180" s="290"/>
      <c r="M180" s="290"/>
      <c r="N180" s="291"/>
      <c r="O180" s="291"/>
      <c r="P180" s="291"/>
      <c r="Q180" s="291"/>
      <c r="R180" s="144"/>
      <c r="T180" s="174" t="s">
        <v>5</v>
      </c>
      <c r="U180" s="48" t="s">
        <v>41</v>
      </c>
      <c r="V180" s="40"/>
      <c r="W180" s="175">
        <f>V180*K180</f>
        <v>0</v>
      </c>
      <c r="X180" s="175">
        <v>6.6E-4</v>
      </c>
      <c r="Y180" s="175">
        <f>X180*K180</f>
        <v>2.64E-3</v>
      </c>
      <c r="Z180" s="175">
        <v>0</v>
      </c>
      <c r="AA180" s="176">
        <f>Z180*K180</f>
        <v>0</v>
      </c>
      <c r="AR180" s="23" t="s">
        <v>344</v>
      </c>
      <c r="AT180" s="23" t="s">
        <v>165</v>
      </c>
      <c r="AU180" s="23" t="s">
        <v>86</v>
      </c>
      <c r="AY180" s="23" t="s">
        <v>164</v>
      </c>
      <c r="BE180" s="118">
        <f>IF(U180="základná",N180,0)</f>
        <v>0</v>
      </c>
      <c r="BF180" s="118">
        <f>IF(U180="znížená",N180,0)</f>
        <v>0</v>
      </c>
      <c r="BG180" s="118">
        <f>IF(U180="zákl. prenesená",N180,0)</f>
        <v>0</v>
      </c>
      <c r="BH180" s="118">
        <f>IF(U180="zníž. prenesená",N180,0)</f>
        <v>0</v>
      </c>
      <c r="BI180" s="118">
        <f>IF(U180="nulová",N180,0)</f>
        <v>0</v>
      </c>
      <c r="BJ180" s="23" t="s">
        <v>86</v>
      </c>
      <c r="BK180" s="118">
        <f>ROUND(L180*K180,2)</f>
        <v>0</v>
      </c>
      <c r="BL180" s="23" t="s">
        <v>344</v>
      </c>
      <c r="BM180" s="23" t="s">
        <v>1589</v>
      </c>
    </row>
    <row r="181" spans="2:65" s="1" customFormat="1" ht="25.5" customHeight="1">
      <c r="B181" s="141"/>
      <c r="C181" s="214" t="s">
        <v>231</v>
      </c>
      <c r="D181" s="214" t="s">
        <v>456</v>
      </c>
      <c r="E181" s="215" t="s">
        <v>1590</v>
      </c>
      <c r="F181" s="313" t="s">
        <v>1591</v>
      </c>
      <c r="G181" s="313"/>
      <c r="H181" s="313"/>
      <c r="I181" s="313"/>
      <c r="J181" s="216" t="s">
        <v>566</v>
      </c>
      <c r="K181" s="217">
        <v>4</v>
      </c>
      <c r="L181" s="314"/>
      <c r="M181" s="314"/>
      <c r="N181" s="315"/>
      <c r="O181" s="291"/>
      <c r="P181" s="291"/>
      <c r="Q181" s="291"/>
      <c r="R181" s="144"/>
      <c r="T181" s="174" t="s">
        <v>5</v>
      </c>
      <c r="U181" s="48" t="s">
        <v>41</v>
      </c>
      <c r="V181" s="40"/>
      <c r="W181" s="175">
        <f>V181*K181</f>
        <v>0</v>
      </c>
      <c r="X181" s="175">
        <v>2.8199999999999999E-2</v>
      </c>
      <c r="Y181" s="175">
        <f>X181*K181</f>
        <v>0.1128</v>
      </c>
      <c r="Z181" s="175">
        <v>0</v>
      </c>
      <c r="AA181" s="176">
        <f>Z181*K181</f>
        <v>0</v>
      </c>
      <c r="AR181" s="23" t="s">
        <v>459</v>
      </c>
      <c r="AT181" s="23" t="s">
        <v>456</v>
      </c>
      <c r="AU181" s="23" t="s">
        <v>86</v>
      </c>
      <c r="AY181" s="23" t="s">
        <v>164</v>
      </c>
      <c r="BE181" s="118">
        <f>IF(U181="základná",N181,0)</f>
        <v>0</v>
      </c>
      <c r="BF181" s="118">
        <f>IF(U181="znížená",N181,0)</f>
        <v>0</v>
      </c>
      <c r="BG181" s="118">
        <f>IF(U181="zákl. prenesená",N181,0)</f>
        <v>0</v>
      </c>
      <c r="BH181" s="118">
        <f>IF(U181="zníž. prenesená",N181,0)</f>
        <v>0</v>
      </c>
      <c r="BI181" s="118">
        <f>IF(U181="nulová",N181,0)</f>
        <v>0</v>
      </c>
      <c r="BJ181" s="23" t="s">
        <v>86</v>
      </c>
      <c r="BK181" s="118">
        <f>ROUND(L181*K181,2)</f>
        <v>0</v>
      </c>
      <c r="BL181" s="23" t="s">
        <v>344</v>
      </c>
      <c r="BM181" s="23" t="s">
        <v>1592</v>
      </c>
    </row>
    <row r="182" spans="2:65" s="10" customFormat="1" ht="29.85" customHeight="1">
      <c r="B182" s="159"/>
      <c r="C182" s="160"/>
      <c r="D182" s="169" t="s">
        <v>1545</v>
      </c>
      <c r="E182" s="169"/>
      <c r="F182" s="169"/>
      <c r="G182" s="169"/>
      <c r="H182" s="169"/>
      <c r="I182" s="169"/>
      <c r="J182" s="169"/>
      <c r="K182" s="169"/>
      <c r="L182" s="169"/>
      <c r="M182" s="169"/>
      <c r="N182" s="316"/>
      <c r="O182" s="317"/>
      <c r="P182" s="317"/>
      <c r="Q182" s="317"/>
      <c r="R182" s="162"/>
      <c r="T182" s="163"/>
      <c r="U182" s="160"/>
      <c r="V182" s="160"/>
      <c r="W182" s="164">
        <f>SUM(W183:W218)</f>
        <v>0</v>
      </c>
      <c r="X182" s="160"/>
      <c r="Y182" s="164">
        <f>SUM(Y183:Y218)</f>
        <v>0.17610219999999999</v>
      </c>
      <c r="Z182" s="160"/>
      <c r="AA182" s="165">
        <f>SUM(AA183:AA218)</f>
        <v>0</v>
      </c>
      <c r="AR182" s="166" t="s">
        <v>86</v>
      </c>
      <c r="AT182" s="167" t="s">
        <v>73</v>
      </c>
      <c r="AU182" s="167" t="s">
        <v>81</v>
      </c>
      <c r="AY182" s="166" t="s">
        <v>164</v>
      </c>
      <c r="BK182" s="168">
        <f>SUM(BK183:BK218)</f>
        <v>0</v>
      </c>
    </row>
    <row r="183" spans="2:65" s="1" customFormat="1" ht="25.5" customHeight="1">
      <c r="B183" s="141"/>
      <c r="C183" s="170" t="s">
        <v>236</v>
      </c>
      <c r="D183" s="170" t="s">
        <v>165</v>
      </c>
      <c r="E183" s="171" t="s">
        <v>641</v>
      </c>
      <c r="F183" s="289" t="s">
        <v>1593</v>
      </c>
      <c r="G183" s="289"/>
      <c r="H183" s="289"/>
      <c r="I183" s="289"/>
      <c r="J183" s="172" t="s">
        <v>168</v>
      </c>
      <c r="K183" s="173">
        <v>409.54</v>
      </c>
      <c r="L183" s="290"/>
      <c r="M183" s="290"/>
      <c r="N183" s="291"/>
      <c r="O183" s="291"/>
      <c r="P183" s="291"/>
      <c r="Q183" s="291"/>
      <c r="R183" s="144"/>
      <c r="T183" s="174" t="s">
        <v>5</v>
      </c>
      <c r="U183" s="48" t="s">
        <v>41</v>
      </c>
      <c r="V183" s="40"/>
      <c r="W183" s="175">
        <f>V183*K183</f>
        <v>0</v>
      </c>
      <c r="X183" s="175">
        <v>1E-4</v>
      </c>
      <c r="Y183" s="175">
        <f>X183*K183</f>
        <v>4.0954000000000004E-2</v>
      </c>
      <c r="Z183" s="175">
        <v>0</v>
      </c>
      <c r="AA183" s="176">
        <f>Z183*K183</f>
        <v>0</v>
      </c>
      <c r="AR183" s="23" t="s">
        <v>344</v>
      </c>
      <c r="AT183" s="23" t="s">
        <v>165</v>
      </c>
      <c r="AU183" s="23" t="s">
        <v>86</v>
      </c>
      <c r="AY183" s="23" t="s">
        <v>164</v>
      </c>
      <c r="BE183" s="118">
        <f>IF(U183="základná",N183,0)</f>
        <v>0</v>
      </c>
      <c r="BF183" s="118">
        <f>IF(U183="znížená",N183,0)</f>
        <v>0</v>
      </c>
      <c r="BG183" s="118">
        <f>IF(U183="zákl. prenesená",N183,0)</f>
        <v>0</v>
      </c>
      <c r="BH183" s="118">
        <f>IF(U183="zníž. prenesená",N183,0)</f>
        <v>0</v>
      </c>
      <c r="BI183" s="118">
        <f>IF(U183="nulová",N183,0)</f>
        <v>0</v>
      </c>
      <c r="BJ183" s="23" t="s">
        <v>86</v>
      </c>
      <c r="BK183" s="118">
        <f>ROUND(L183*K183,2)</f>
        <v>0</v>
      </c>
      <c r="BL183" s="23" t="s">
        <v>344</v>
      </c>
      <c r="BM183" s="23" t="s">
        <v>1594</v>
      </c>
    </row>
    <row r="184" spans="2:65" s="11" customFormat="1" ht="16.5" customHeight="1">
      <c r="B184" s="177"/>
      <c r="C184" s="178"/>
      <c r="D184" s="178"/>
      <c r="E184" s="179" t="s">
        <v>5</v>
      </c>
      <c r="F184" s="292" t="s">
        <v>1552</v>
      </c>
      <c r="G184" s="293"/>
      <c r="H184" s="293"/>
      <c r="I184" s="293"/>
      <c r="J184" s="178"/>
      <c r="K184" s="179" t="s">
        <v>5</v>
      </c>
      <c r="L184" s="178"/>
      <c r="M184" s="178"/>
      <c r="N184" s="178"/>
      <c r="O184" s="178"/>
      <c r="P184" s="178"/>
      <c r="Q184" s="178"/>
      <c r="R184" s="180"/>
      <c r="T184" s="181"/>
      <c r="U184" s="178"/>
      <c r="V184" s="178"/>
      <c r="W184" s="178"/>
      <c r="X184" s="178"/>
      <c r="Y184" s="178"/>
      <c r="Z184" s="178"/>
      <c r="AA184" s="182"/>
      <c r="AT184" s="183" t="s">
        <v>172</v>
      </c>
      <c r="AU184" s="183" t="s">
        <v>86</v>
      </c>
      <c r="AV184" s="11" t="s">
        <v>81</v>
      </c>
      <c r="AW184" s="11" t="s">
        <v>31</v>
      </c>
      <c r="AX184" s="11" t="s">
        <v>74</v>
      </c>
      <c r="AY184" s="183" t="s">
        <v>164</v>
      </c>
    </row>
    <row r="185" spans="2:65" s="12" customFormat="1" ht="16.5" customHeight="1">
      <c r="B185" s="184"/>
      <c r="C185" s="185"/>
      <c r="D185" s="185"/>
      <c r="E185" s="186" t="s">
        <v>5</v>
      </c>
      <c r="F185" s="298" t="s">
        <v>1595</v>
      </c>
      <c r="G185" s="299"/>
      <c r="H185" s="299"/>
      <c r="I185" s="299"/>
      <c r="J185" s="185"/>
      <c r="K185" s="187">
        <v>30.715</v>
      </c>
      <c r="L185" s="185"/>
      <c r="M185" s="185"/>
      <c r="N185" s="185"/>
      <c r="O185" s="185"/>
      <c r="P185" s="185"/>
      <c r="Q185" s="185"/>
      <c r="R185" s="188"/>
      <c r="T185" s="189"/>
      <c r="U185" s="185"/>
      <c r="V185" s="185"/>
      <c r="W185" s="185"/>
      <c r="X185" s="185"/>
      <c r="Y185" s="185"/>
      <c r="Z185" s="185"/>
      <c r="AA185" s="190"/>
      <c r="AT185" s="191" t="s">
        <v>172</v>
      </c>
      <c r="AU185" s="191" t="s">
        <v>86</v>
      </c>
      <c r="AV185" s="12" t="s">
        <v>86</v>
      </c>
      <c r="AW185" s="12" t="s">
        <v>31</v>
      </c>
      <c r="AX185" s="12" t="s">
        <v>74</v>
      </c>
      <c r="AY185" s="191" t="s">
        <v>164</v>
      </c>
    </row>
    <row r="186" spans="2:65" s="12" customFormat="1" ht="16.5" customHeight="1">
      <c r="B186" s="184"/>
      <c r="C186" s="185"/>
      <c r="D186" s="185"/>
      <c r="E186" s="186" t="s">
        <v>5</v>
      </c>
      <c r="F186" s="298" t="s">
        <v>1596</v>
      </c>
      <c r="G186" s="299"/>
      <c r="H186" s="299"/>
      <c r="I186" s="299"/>
      <c r="J186" s="185"/>
      <c r="K186" s="187">
        <v>29.698</v>
      </c>
      <c r="L186" s="185"/>
      <c r="M186" s="185"/>
      <c r="N186" s="185"/>
      <c r="O186" s="185"/>
      <c r="P186" s="185"/>
      <c r="Q186" s="185"/>
      <c r="R186" s="188"/>
      <c r="T186" s="189"/>
      <c r="U186" s="185"/>
      <c r="V186" s="185"/>
      <c r="W186" s="185"/>
      <c r="X186" s="185"/>
      <c r="Y186" s="185"/>
      <c r="Z186" s="185"/>
      <c r="AA186" s="190"/>
      <c r="AT186" s="191" t="s">
        <v>172</v>
      </c>
      <c r="AU186" s="191" t="s">
        <v>86</v>
      </c>
      <c r="AV186" s="12" t="s">
        <v>86</v>
      </c>
      <c r="AW186" s="12" t="s">
        <v>31</v>
      </c>
      <c r="AX186" s="12" t="s">
        <v>74</v>
      </c>
      <c r="AY186" s="191" t="s">
        <v>164</v>
      </c>
    </row>
    <row r="187" spans="2:65" s="12" customFormat="1" ht="16.5" customHeight="1">
      <c r="B187" s="184"/>
      <c r="C187" s="185"/>
      <c r="D187" s="185"/>
      <c r="E187" s="186" t="s">
        <v>5</v>
      </c>
      <c r="F187" s="298" t="s">
        <v>1575</v>
      </c>
      <c r="G187" s="299"/>
      <c r="H187" s="299"/>
      <c r="I187" s="299"/>
      <c r="J187" s="185"/>
      <c r="K187" s="187">
        <v>23.73</v>
      </c>
      <c r="L187" s="185"/>
      <c r="M187" s="185"/>
      <c r="N187" s="185"/>
      <c r="O187" s="185"/>
      <c r="P187" s="185"/>
      <c r="Q187" s="185"/>
      <c r="R187" s="188"/>
      <c r="T187" s="189"/>
      <c r="U187" s="185"/>
      <c r="V187" s="185"/>
      <c r="W187" s="185"/>
      <c r="X187" s="185"/>
      <c r="Y187" s="185"/>
      <c r="Z187" s="185"/>
      <c r="AA187" s="190"/>
      <c r="AT187" s="191" t="s">
        <v>172</v>
      </c>
      <c r="AU187" s="191" t="s">
        <v>86</v>
      </c>
      <c r="AV187" s="12" t="s">
        <v>86</v>
      </c>
      <c r="AW187" s="12" t="s">
        <v>31</v>
      </c>
      <c r="AX187" s="12" t="s">
        <v>74</v>
      </c>
      <c r="AY187" s="191" t="s">
        <v>164</v>
      </c>
    </row>
    <row r="188" spans="2:65" s="11" customFormat="1" ht="16.5" customHeight="1">
      <c r="B188" s="177"/>
      <c r="C188" s="178"/>
      <c r="D188" s="178"/>
      <c r="E188" s="179" t="s">
        <v>5</v>
      </c>
      <c r="F188" s="302" t="s">
        <v>1556</v>
      </c>
      <c r="G188" s="303"/>
      <c r="H188" s="303"/>
      <c r="I188" s="303"/>
      <c r="J188" s="178"/>
      <c r="K188" s="179" t="s">
        <v>5</v>
      </c>
      <c r="L188" s="178"/>
      <c r="M188" s="178"/>
      <c r="N188" s="178"/>
      <c r="O188" s="178"/>
      <c r="P188" s="178"/>
      <c r="Q188" s="178"/>
      <c r="R188" s="180"/>
      <c r="T188" s="181"/>
      <c r="U188" s="178"/>
      <c r="V188" s="178"/>
      <c r="W188" s="178"/>
      <c r="X188" s="178"/>
      <c r="Y188" s="178"/>
      <c r="Z188" s="178"/>
      <c r="AA188" s="182"/>
      <c r="AT188" s="183" t="s">
        <v>172</v>
      </c>
      <c r="AU188" s="183" t="s">
        <v>86</v>
      </c>
      <c r="AV188" s="11" t="s">
        <v>81</v>
      </c>
      <c r="AW188" s="11" t="s">
        <v>31</v>
      </c>
      <c r="AX188" s="11" t="s">
        <v>74</v>
      </c>
      <c r="AY188" s="183" t="s">
        <v>164</v>
      </c>
    </row>
    <row r="189" spans="2:65" s="12" customFormat="1" ht="16.5" customHeight="1">
      <c r="B189" s="184"/>
      <c r="C189" s="185"/>
      <c r="D189" s="185"/>
      <c r="E189" s="186" t="s">
        <v>5</v>
      </c>
      <c r="F189" s="298" t="s">
        <v>1597</v>
      </c>
      <c r="G189" s="299"/>
      <c r="H189" s="299"/>
      <c r="I189" s="299"/>
      <c r="J189" s="185"/>
      <c r="K189" s="187">
        <v>29.76</v>
      </c>
      <c r="L189" s="185"/>
      <c r="M189" s="185"/>
      <c r="N189" s="185"/>
      <c r="O189" s="185"/>
      <c r="P189" s="185"/>
      <c r="Q189" s="185"/>
      <c r="R189" s="188"/>
      <c r="T189" s="189"/>
      <c r="U189" s="185"/>
      <c r="V189" s="185"/>
      <c r="W189" s="185"/>
      <c r="X189" s="185"/>
      <c r="Y189" s="185"/>
      <c r="Z189" s="185"/>
      <c r="AA189" s="190"/>
      <c r="AT189" s="191" t="s">
        <v>172</v>
      </c>
      <c r="AU189" s="191" t="s">
        <v>86</v>
      </c>
      <c r="AV189" s="12" t="s">
        <v>86</v>
      </c>
      <c r="AW189" s="12" t="s">
        <v>31</v>
      </c>
      <c r="AX189" s="12" t="s">
        <v>74</v>
      </c>
      <c r="AY189" s="191" t="s">
        <v>164</v>
      </c>
    </row>
    <row r="190" spans="2:65" s="12" customFormat="1" ht="16.5" customHeight="1">
      <c r="B190" s="184"/>
      <c r="C190" s="185"/>
      <c r="D190" s="185"/>
      <c r="E190" s="186" t="s">
        <v>5</v>
      </c>
      <c r="F190" s="298" t="s">
        <v>1598</v>
      </c>
      <c r="G190" s="299"/>
      <c r="H190" s="299"/>
      <c r="I190" s="299"/>
      <c r="J190" s="185"/>
      <c r="K190" s="187">
        <v>58.02</v>
      </c>
      <c r="L190" s="185"/>
      <c r="M190" s="185"/>
      <c r="N190" s="185"/>
      <c r="O190" s="185"/>
      <c r="P190" s="185"/>
      <c r="Q190" s="185"/>
      <c r="R190" s="188"/>
      <c r="T190" s="189"/>
      <c r="U190" s="185"/>
      <c r="V190" s="185"/>
      <c r="W190" s="185"/>
      <c r="X190" s="185"/>
      <c r="Y190" s="185"/>
      <c r="Z190" s="185"/>
      <c r="AA190" s="190"/>
      <c r="AT190" s="191" t="s">
        <v>172</v>
      </c>
      <c r="AU190" s="191" t="s">
        <v>86</v>
      </c>
      <c r="AV190" s="12" t="s">
        <v>86</v>
      </c>
      <c r="AW190" s="12" t="s">
        <v>31</v>
      </c>
      <c r="AX190" s="12" t="s">
        <v>74</v>
      </c>
      <c r="AY190" s="191" t="s">
        <v>164</v>
      </c>
    </row>
    <row r="191" spans="2:65" s="12" customFormat="1" ht="16.5" customHeight="1">
      <c r="B191" s="184"/>
      <c r="C191" s="185"/>
      <c r="D191" s="185"/>
      <c r="E191" s="186" t="s">
        <v>5</v>
      </c>
      <c r="F191" s="298" t="s">
        <v>1576</v>
      </c>
      <c r="G191" s="299"/>
      <c r="H191" s="299"/>
      <c r="I191" s="299"/>
      <c r="J191" s="185"/>
      <c r="K191" s="187">
        <v>44.917999999999999</v>
      </c>
      <c r="L191" s="185"/>
      <c r="M191" s="185"/>
      <c r="N191" s="185"/>
      <c r="O191" s="185"/>
      <c r="P191" s="185"/>
      <c r="Q191" s="185"/>
      <c r="R191" s="188"/>
      <c r="T191" s="189"/>
      <c r="U191" s="185"/>
      <c r="V191" s="185"/>
      <c r="W191" s="185"/>
      <c r="X191" s="185"/>
      <c r="Y191" s="185"/>
      <c r="Z191" s="185"/>
      <c r="AA191" s="190"/>
      <c r="AT191" s="191" t="s">
        <v>172</v>
      </c>
      <c r="AU191" s="191" t="s">
        <v>86</v>
      </c>
      <c r="AV191" s="12" t="s">
        <v>86</v>
      </c>
      <c r="AW191" s="12" t="s">
        <v>31</v>
      </c>
      <c r="AX191" s="12" t="s">
        <v>74</v>
      </c>
      <c r="AY191" s="191" t="s">
        <v>164</v>
      </c>
    </row>
    <row r="192" spans="2:65" s="11" customFormat="1" ht="16.5" customHeight="1">
      <c r="B192" s="177"/>
      <c r="C192" s="178"/>
      <c r="D192" s="178"/>
      <c r="E192" s="179" t="s">
        <v>5</v>
      </c>
      <c r="F192" s="302" t="s">
        <v>1560</v>
      </c>
      <c r="G192" s="303"/>
      <c r="H192" s="303"/>
      <c r="I192" s="303"/>
      <c r="J192" s="178"/>
      <c r="K192" s="179" t="s">
        <v>5</v>
      </c>
      <c r="L192" s="178"/>
      <c r="M192" s="178"/>
      <c r="N192" s="178"/>
      <c r="O192" s="178"/>
      <c r="P192" s="178"/>
      <c r="Q192" s="178"/>
      <c r="R192" s="180"/>
      <c r="T192" s="181"/>
      <c r="U192" s="178"/>
      <c r="V192" s="178"/>
      <c r="W192" s="178"/>
      <c r="X192" s="178"/>
      <c r="Y192" s="178"/>
      <c r="Z192" s="178"/>
      <c r="AA192" s="182"/>
      <c r="AT192" s="183" t="s">
        <v>172</v>
      </c>
      <c r="AU192" s="183" t="s">
        <v>86</v>
      </c>
      <c r="AV192" s="11" t="s">
        <v>81</v>
      </c>
      <c r="AW192" s="11" t="s">
        <v>31</v>
      </c>
      <c r="AX192" s="11" t="s">
        <v>74</v>
      </c>
      <c r="AY192" s="183" t="s">
        <v>164</v>
      </c>
    </row>
    <row r="193" spans="2:65" s="12" customFormat="1" ht="16.5" customHeight="1">
      <c r="B193" s="184"/>
      <c r="C193" s="185"/>
      <c r="D193" s="185"/>
      <c r="E193" s="186" t="s">
        <v>5</v>
      </c>
      <c r="F193" s="298" t="s">
        <v>1599</v>
      </c>
      <c r="G193" s="299"/>
      <c r="H193" s="299"/>
      <c r="I193" s="299"/>
      <c r="J193" s="185"/>
      <c r="K193" s="187">
        <v>47.131999999999998</v>
      </c>
      <c r="L193" s="185"/>
      <c r="M193" s="185"/>
      <c r="N193" s="185"/>
      <c r="O193" s="185"/>
      <c r="P193" s="185"/>
      <c r="Q193" s="185"/>
      <c r="R193" s="188"/>
      <c r="T193" s="189"/>
      <c r="U193" s="185"/>
      <c r="V193" s="185"/>
      <c r="W193" s="185"/>
      <c r="X193" s="185"/>
      <c r="Y193" s="185"/>
      <c r="Z193" s="185"/>
      <c r="AA193" s="190"/>
      <c r="AT193" s="191" t="s">
        <v>172</v>
      </c>
      <c r="AU193" s="191" t="s">
        <v>86</v>
      </c>
      <c r="AV193" s="12" t="s">
        <v>86</v>
      </c>
      <c r="AW193" s="12" t="s">
        <v>31</v>
      </c>
      <c r="AX193" s="12" t="s">
        <v>74</v>
      </c>
      <c r="AY193" s="191" t="s">
        <v>164</v>
      </c>
    </row>
    <row r="194" spans="2:65" s="12" customFormat="1" ht="16.5" customHeight="1">
      <c r="B194" s="184"/>
      <c r="C194" s="185"/>
      <c r="D194" s="185"/>
      <c r="E194" s="186" t="s">
        <v>5</v>
      </c>
      <c r="F194" s="298" t="s">
        <v>1597</v>
      </c>
      <c r="G194" s="299"/>
      <c r="H194" s="299"/>
      <c r="I194" s="299"/>
      <c r="J194" s="185"/>
      <c r="K194" s="187">
        <v>29.76</v>
      </c>
      <c r="L194" s="185"/>
      <c r="M194" s="185"/>
      <c r="N194" s="185"/>
      <c r="O194" s="185"/>
      <c r="P194" s="185"/>
      <c r="Q194" s="185"/>
      <c r="R194" s="188"/>
      <c r="T194" s="189"/>
      <c r="U194" s="185"/>
      <c r="V194" s="185"/>
      <c r="W194" s="185"/>
      <c r="X194" s="185"/>
      <c r="Y194" s="185"/>
      <c r="Z194" s="185"/>
      <c r="AA194" s="190"/>
      <c r="AT194" s="191" t="s">
        <v>172</v>
      </c>
      <c r="AU194" s="191" t="s">
        <v>86</v>
      </c>
      <c r="AV194" s="12" t="s">
        <v>86</v>
      </c>
      <c r="AW194" s="12" t="s">
        <v>31</v>
      </c>
      <c r="AX194" s="12" t="s">
        <v>74</v>
      </c>
      <c r="AY194" s="191" t="s">
        <v>164</v>
      </c>
    </row>
    <row r="195" spans="2:65" s="12" customFormat="1" ht="16.5" customHeight="1">
      <c r="B195" s="184"/>
      <c r="C195" s="185"/>
      <c r="D195" s="185"/>
      <c r="E195" s="186" t="s">
        <v>5</v>
      </c>
      <c r="F195" s="298" t="s">
        <v>1577</v>
      </c>
      <c r="G195" s="299"/>
      <c r="H195" s="299"/>
      <c r="I195" s="299"/>
      <c r="J195" s="185"/>
      <c r="K195" s="187">
        <v>36.49</v>
      </c>
      <c r="L195" s="185"/>
      <c r="M195" s="185"/>
      <c r="N195" s="185"/>
      <c r="O195" s="185"/>
      <c r="P195" s="185"/>
      <c r="Q195" s="185"/>
      <c r="R195" s="188"/>
      <c r="T195" s="189"/>
      <c r="U195" s="185"/>
      <c r="V195" s="185"/>
      <c r="W195" s="185"/>
      <c r="X195" s="185"/>
      <c r="Y195" s="185"/>
      <c r="Z195" s="185"/>
      <c r="AA195" s="190"/>
      <c r="AT195" s="191" t="s">
        <v>172</v>
      </c>
      <c r="AU195" s="191" t="s">
        <v>86</v>
      </c>
      <c r="AV195" s="12" t="s">
        <v>86</v>
      </c>
      <c r="AW195" s="12" t="s">
        <v>31</v>
      </c>
      <c r="AX195" s="12" t="s">
        <v>74</v>
      </c>
      <c r="AY195" s="191" t="s">
        <v>164</v>
      </c>
    </row>
    <row r="196" spans="2:65" s="11" customFormat="1" ht="16.5" customHeight="1">
      <c r="B196" s="177"/>
      <c r="C196" s="178"/>
      <c r="D196" s="178"/>
      <c r="E196" s="179" t="s">
        <v>5</v>
      </c>
      <c r="F196" s="302" t="s">
        <v>1562</v>
      </c>
      <c r="G196" s="303"/>
      <c r="H196" s="303"/>
      <c r="I196" s="303"/>
      <c r="J196" s="178"/>
      <c r="K196" s="179" t="s">
        <v>5</v>
      </c>
      <c r="L196" s="178"/>
      <c r="M196" s="178"/>
      <c r="N196" s="178"/>
      <c r="O196" s="178"/>
      <c r="P196" s="178"/>
      <c r="Q196" s="178"/>
      <c r="R196" s="180"/>
      <c r="T196" s="181"/>
      <c r="U196" s="178"/>
      <c r="V196" s="178"/>
      <c r="W196" s="178"/>
      <c r="X196" s="178"/>
      <c r="Y196" s="178"/>
      <c r="Z196" s="178"/>
      <c r="AA196" s="182"/>
      <c r="AT196" s="183" t="s">
        <v>172</v>
      </c>
      <c r="AU196" s="183" t="s">
        <v>86</v>
      </c>
      <c r="AV196" s="11" t="s">
        <v>81</v>
      </c>
      <c r="AW196" s="11" t="s">
        <v>31</v>
      </c>
      <c r="AX196" s="11" t="s">
        <v>74</v>
      </c>
      <c r="AY196" s="183" t="s">
        <v>164</v>
      </c>
    </row>
    <row r="197" spans="2:65" s="12" customFormat="1" ht="16.5" customHeight="1">
      <c r="B197" s="184"/>
      <c r="C197" s="185"/>
      <c r="D197" s="185"/>
      <c r="E197" s="186" t="s">
        <v>5</v>
      </c>
      <c r="F197" s="298" t="s">
        <v>1600</v>
      </c>
      <c r="G197" s="299"/>
      <c r="H197" s="299"/>
      <c r="I197" s="299"/>
      <c r="J197" s="185"/>
      <c r="K197" s="187">
        <v>29.45</v>
      </c>
      <c r="L197" s="185"/>
      <c r="M197" s="185"/>
      <c r="N197" s="185"/>
      <c r="O197" s="185"/>
      <c r="P197" s="185"/>
      <c r="Q197" s="185"/>
      <c r="R197" s="188"/>
      <c r="T197" s="189"/>
      <c r="U197" s="185"/>
      <c r="V197" s="185"/>
      <c r="W197" s="185"/>
      <c r="X197" s="185"/>
      <c r="Y197" s="185"/>
      <c r="Z197" s="185"/>
      <c r="AA197" s="190"/>
      <c r="AT197" s="191" t="s">
        <v>172</v>
      </c>
      <c r="AU197" s="191" t="s">
        <v>86</v>
      </c>
      <c r="AV197" s="12" t="s">
        <v>86</v>
      </c>
      <c r="AW197" s="12" t="s">
        <v>31</v>
      </c>
      <c r="AX197" s="12" t="s">
        <v>74</v>
      </c>
      <c r="AY197" s="191" t="s">
        <v>164</v>
      </c>
    </row>
    <row r="198" spans="2:65" s="12" customFormat="1" ht="16.5" customHeight="1">
      <c r="B198" s="184"/>
      <c r="C198" s="185"/>
      <c r="D198" s="185"/>
      <c r="E198" s="186" t="s">
        <v>5</v>
      </c>
      <c r="F198" s="298" t="s">
        <v>1601</v>
      </c>
      <c r="G198" s="299"/>
      <c r="H198" s="299"/>
      <c r="I198" s="299"/>
      <c r="J198" s="185"/>
      <c r="K198" s="187">
        <v>28.234999999999999</v>
      </c>
      <c r="L198" s="185"/>
      <c r="M198" s="185"/>
      <c r="N198" s="185"/>
      <c r="O198" s="185"/>
      <c r="P198" s="185"/>
      <c r="Q198" s="185"/>
      <c r="R198" s="188"/>
      <c r="T198" s="189"/>
      <c r="U198" s="185"/>
      <c r="V198" s="185"/>
      <c r="W198" s="185"/>
      <c r="X198" s="185"/>
      <c r="Y198" s="185"/>
      <c r="Z198" s="185"/>
      <c r="AA198" s="190"/>
      <c r="AT198" s="191" t="s">
        <v>172</v>
      </c>
      <c r="AU198" s="191" t="s">
        <v>86</v>
      </c>
      <c r="AV198" s="12" t="s">
        <v>86</v>
      </c>
      <c r="AW198" s="12" t="s">
        <v>31</v>
      </c>
      <c r="AX198" s="12" t="s">
        <v>74</v>
      </c>
      <c r="AY198" s="191" t="s">
        <v>164</v>
      </c>
    </row>
    <row r="199" spans="2:65" s="12" customFormat="1" ht="16.5" customHeight="1">
      <c r="B199" s="184"/>
      <c r="C199" s="185"/>
      <c r="D199" s="185"/>
      <c r="E199" s="186" t="s">
        <v>5</v>
      </c>
      <c r="F199" s="298" t="s">
        <v>1578</v>
      </c>
      <c r="G199" s="299"/>
      <c r="H199" s="299"/>
      <c r="I199" s="299"/>
      <c r="J199" s="185"/>
      <c r="K199" s="187">
        <v>21.632000000000001</v>
      </c>
      <c r="L199" s="185"/>
      <c r="M199" s="185"/>
      <c r="N199" s="185"/>
      <c r="O199" s="185"/>
      <c r="P199" s="185"/>
      <c r="Q199" s="185"/>
      <c r="R199" s="188"/>
      <c r="T199" s="189"/>
      <c r="U199" s="185"/>
      <c r="V199" s="185"/>
      <c r="W199" s="185"/>
      <c r="X199" s="185"/>
      <c r="Y199" s="185"/>
      <c r="Z199" s="185"/>
      <c r="AA199" s="190"/>
      <c r="AT199" s="191" t="s">
        <v>172</v>
      </c>
      <c r="AU199" s="191" t="s">
        <v>86</v>
      </c>
      <c r="AV199" s="12" t="s">
        <v>86</v>
      </c>
      <c r="AW199" s="12" t="s">
        <v>31</v>
      </c>
      <c r="AX199" s="12" t="s">
        <v>74</v>
      </c>
      <c r="AY199" s="191" t="s">
        <v>164</v>
      </c>
    </row>
    <row r="200" spans="2:65" s="14" customFormat="1" ht="16.5" customHeight="1">
      <c r="B200" s="200"/>
      <c r="C200" s="201"/>
      <c r="D200" s="201"/>
      <c r="E200" s="202" t="s">
        <v>5</v>
      </c>
      <c r="F200" s="304" t="s">
        <v>191</v>
      </c>
      <c r="G200" s="305"/>
      <c r="H200" s="305"/>
      <c r="I200" s="305"/>
      <c r="J200" s="201"/>
      <c r="K200" s="203">
        <v>409.54</v>
      </c>
      <c r="L200" s="201"/>
      <c r="M200" s="201"/>
      <c r="N200" s="201"/>
      <c r="O200" s="201"/>
      <c r="P200" s="201"/>
      <c r="Q200" s="201"/>
      <c r="R200" s="204"/>
      <c r="T200" s="205"/>
      <c r="U200" s="201"/>
      <c r="V200" s="201"/>
      <c r="W200" s="201"/>
      <c r="X200" s="201"/>
      <c r="Y200" s="201"/>
      <c r="Z200" s="201"/>
      <c r="AA200" s="206"/>
      <c r="AT200" s="207" t="s">
        <v>172</v>
      </c>
      <c r="AU200" s="207" t="s">
        <v>86</v>
      </c>
      <c r="AV200" s="14" t="s">
        <v>169</v>
      </c>
      <c r="AW200" s="14" t="s">
        <v>31</v>
      </c>
      <c r="AX200" s="14" t="s">
        <v>81</v>
      </c>
      <c r="AY200" s="207" t="s">
        <v>164</v>
      </c>
    </row>
    <row r="201" spans="2:65" s="1" customFormat="1" ht="38.25" customHeight="1">
      <c r="B201" s="141"/>
      <c r="C201" s="170" t="s">
        <v>268</v>
      </c>
      <c r="D201" s="170" t="s">
        <v>165</v>
      </c>
      <c r="E201" s="171" t="s">
        <v>644</v>
      </c>
      <c r="F201" s="289" t="s">
        <v>1602</v>
      </c>
      <c r="G201" s="289"/>
      <c r="H201" s="289"/>
      <c r="I201" s="289"/>
      <c r="J201" s="172" t="s">
        <v>168</v>
      </c>
      <c r="K201" s="173">
        <v>409.54</v>
      </c>
      <c r="L201" s="290"/>
      <c r="M201" s="290"/>
      <c r="N201" s="291"/>
      <c r="O201" s="291"/>
      <c r="P201" s="291"/>
      <c r="Q201" s="291"/>
      <c r="R201" s="144"/>
      <c r="T201" s="174" t="s">
        <v>5</v>
      </c>
      <c r="U201" s="48" t="s">
        <v>41</v>
      </c>
      <c r="V201" s="40"/>
      <c r="W201" s="175">
        <f>V201*K201</f>
        <v>0</v>
      </c>
      <c r="X201" s="175">
        <v>3.3E-4</v>
      </c>
      <c r="Y201" s="175">
        <f>X201*K201</f>
        <v>0.1351482</v>
      </c>
      <c r="Z201" s="175">
        <v>0</v>
      </c>
      <c r="AA201" s="176">
        <f>Z201*K201</f>
        <v>0</v>
      </c>
      <c r="AR201" s="23" t="s">
        <v>344</v>
      </c>
      <c r="AT201" s="23" t="s">
        <v>165</v>
      </c>
      <c r="AU201" s="23" t="s">
        <v>86</v>
      </c>
      <c r="AY201" s="23" t="s">
        <v>164</v>
      </c>
      <c r="BE201" s="118">
        <f>IF(U201="základná",N201,0)</f>
        <v>0</v>
      </c>
      <c r="BF201" s="118">
        <f>IF(U201="znížená",N201,0)</f>
        <v>0</v>
      </c>
      <c r="BG201" s="118">
        <f>IF(U201="zákl. prenesená",N201,0)</f>
        <v>0</v>
      </c>
      <c r="BH201" s="118">
        <f>IF(U201="zníž. prenesená",N201,0)</f>
        <v>0</v>
      </c>
      <c r="BI201" s="118">
        <f>IF(U201="nulová",N201,0)</f>
        <v>0</v>
      </c>
      <c r="BJ201" s="23" t="s">
        <v>86</v>
      </c>
      <c r="BK201" s="118">
        <f>ROUND(L201*K201,2)</f>
        <v>0</v>
      </c>
      <c r="BL201" s="23" t="s">
        <v>344</v>
      </c>
      <c r="BM201" s="23" t="s">
        <v>1603</v>
      </c>
    </row>
    <row r="202" spans="2:65" s="11" customFormat="1" ht="16.5" customHeight="1">
      <c r="B202" s="177"/>
      <c r="C202" s="178"/>
      <c r="D202" s="178"/>
      <c r="E202" s="179" t="s">
        <v>5</v>
      </c>
      <c r="F202" s="292" t="s">
        <v>1552</v>
      </c>
      <c r="G202" s="293"/>
      <c r="H202" s="293"/>
      <c r="I202" s="293"/>
      <c r="J202" s="178"/>
      <c r="K202" s="179" t="s">
        <v>5</v>
      </c>
      <c r="L202" s="178"/>
      <c r="M202" s="178"/>
      <c r="N202" s="178"/>
      <c r="O202" s="178"/>
      <c r="P202" s="178"/>
      <c r="Q202" s="178"/>
      <c r="R202" s="180"/>
      <c r="T202" s="181"/>
      <c r="U202" s="178"/>
      <c r="V202" s="178"/>
      <c r="W202" s="178"/>
      <c r="X202" s="178"/>
      <c r="Y202" s="178"/>
      <c r="Z202" s="178"/>
      <c r="AA202" s="182"/>
      <c r="AT202" s="183" t="s">
        <v>172</v>
      </c>
      <c r="AU202" s="183" t="s">
        <v>86</v>
      </c>
      <c r="AV202" s="11" t="s">
        <v>81</v>
      </c>
      <c r="AW202" s="11" t="s">
        <v>31</v>
      </c>
      <c r="AX202" s="11" t="s">
        <v>74</v>
      </c>
      <c r="AY202" s="183" t="s">
        <v>164</v>
      </c>
    </row>
    <row r="203" spans="2:65" s="12" customFormat="1" ht="16.5" customHeight="1">
      <c r="B203" s="184"/>
      <c r="C203" s="185"/>
      <c r="D203" s="185"/>
      <c r="E203" s="186" t="s">
        <v>5</v>
      </c>
      <c r="F203" s="298" t="s">
        <v>1595</v>
      </c>
      <c r="G203" s="299"/>
      <c r="H203" s="299"/>
      <c r="I203" s="299"/>
      <c r="J203" s="185"/>
      <c r="K203" s="187">
        <v>30.715</v>
      </c>
      <c r="L203" s="185"/>
      <c r="M203" s="185"/>
      <c r="N203" s="185"/>
      <c r="O203" s="185"/>
      <c r="P203" s="185"/>
      <c r="Q203" s="185"/>
      <c r="R203" s="188"/>
      <c r="T203" s="189"/>
      <c r="U203" s="185"/>
      <c r="V203" s="185"/>
      <c r="W203" s="185"/>
      <c r="X203" s="185"/>
      <c r="Y203" s="185"/>
      <c r="Z203" s="185"/>
      <c r="AA203" s="190"/>
      <c r="AT203" s="191" t="s">
        <v>172</v>
      </c>
      <c r="AU203" s="191" t="s">
        <v>86</v>
      </c>
      <c r="AV203" s="12" t="s">
        <v>86</v>
      </c>
      <c r="AW203" s="12" t="s">
        <v>31</v>
      </c>
      <c r="AX203" s="12" t="s">
        <v>74</v>
      </c>
      <c r="AY203" s="191" t="s">
        <v>164</v>
      </c>
    </row>
    <row r="204" spans="2:65" s="12" customFormat="1" ht="16.5" customHeight="1">
      <c r="B204" s="184"/>
      <c r="C204" s="185"/>
      <c r="D204" s="185"/>
      <c r="E204" s="186" t="s">
        <v>5</v>
      </c>
      <c r="F204" s="298" t="s">
        <v>1596</v>
      </c>
      <c r="G204" s="299"/>
      <c r="H204" s="299"/>
      <c r="I204" s="299"/>
      <c r="J204" s="185"/>
      <c r="K204" s="187">
        <v>29.698</v>
      </c>
      <c r="L204" s="185"/>
      <c r="M204" s="185"/>
      <c r="N204" s="185"/>
      <c r="O204" s="185"/>
      <c r="P204" s="185"/>
      <c r="Q204" s="185"/>
      <c r="R204" s="188"/>
      <c r="T204" s="189"/>
      <c r="U204" s="185"/>
      <c r="V204" s="185"/>
      <c r="W204" s="185"/>
      <c r="X204" s="185"/>
      <c r="Y204" s="185"/>
      <c r="Z204" s="185"/>
      <c r="AA204" s="190"/>
      <c r="AT204" s="191" t="s">
        <v>172</v>
      </c>
      <c r="AU204" s="191" t="s">
        <v>86</v>
      </c>
      <c r="AV204" s="12" t="s">
        <v>86</v>
      </c>
      <c r="AW204" s="12" t="s">
        <v>31</v>
      </c>
      <c r="AX204" s="12" t="s">
        <v>74</v>
      </c>
      <c r="AY204" s="191" t="s">
        <v>164</v>
      </c>
    </row>
    <row r="205" spans="2:65" s="12" customFormat="1" ht="16.5" customHeight="1">
      <c r="B205" s="184"/>
      <c r="C205" s="185"/>
      <c r="D205" s="185"/>
      <c r="E205" s="186" t="s">
        <v>5</v>
      </c>
      <c r="F205" s="298" t="s">
        <v>1575</v>
      </c>
      <c r="G205" s="299"/>
      <c r="H205" s="299"/>
      <c r="I205" s="299"/>
      <c r="J205" s="185"/>
      <c r="K205" s="187">
        <v>23.73</v>
      </c>
      <c r="L205" s="185"/>
      <c r="M205" s="185"/>
      <c r="N205" s="185"/>
      <c r="O205" s="185"/>
      <c r="P205" s="185"/>
      <c r="Q205" s="185"/>
      <c r="R205" s="188"/>
      <c r="T205" s="189"/>
      <c r="U205" s="185"/>
      <c r="V205" s="185"/>
      <c r="W205" s="185"/>
      <c r="X205" s="185"/>
      <c r="Y205" s="185"/>
      <c r="Z205" s="185"/>
      <c r="AA205" s="190"/>
      <c r="AT205" s="191" t="s">
        <v>172</v>
      </c>
      <c r="AU205" s="191" t="s">
        <v>86</v>
      </c>
      <c r="AV205" s="12" t="s">
        <v>86</v>
      </c>
      <c r="AW205" s="12" t="s">
        <v>31</v>
      </c>
      <c r="AX205" s="12" t="s">
        <v>74</v>
      </c>
      <c r="AY205" s="191" t="s">
        <v>164</v>
      </c>
    </row>
    <row r="206" spans="2:65" s="11" customFormat="1" ht="16.5" customHeight="1">
      <c r="B206" s="177"/>
      <c r="C206" s="178"/>
      <c r="D206" s="178"/>
      <c r="E206" s="179" t="s">
        <v>5</v>
      </c>
      <c r="F206" s="302" t="s">
        <v>1556</v>
      </c>
      <c r="G206" s="303"/>
      <c r="H206" s="303"/>
      <c r="I206" s="303"/>
      <c r="J206" s="178"/>
      <c r="K206" s="179" t="s">
        <v>5</v>
      </c>
      <c r="L206" s="178"/>
      <c r="M206" s="178"/>
      <c r="N206" s="178"/>
      <c r="O206" s="178"/>
      <c r="P206" s="178"/>
      <c r="Q206" s="178"/>
      <c r="R206" s="180"/>
      <c r="T206" s="181"/>
      <c r="U206" s="178"/>
      <c r="V206" s="178"/>
      <c r="W206" s="178"/>
      <c r="X206" s="178"/>
      <c r="Y206" s="178"/>
      <c r="Z206" s="178"/>
      <c r="AA206" s="182"/>
      <c r="AT206" s="183" t="s">
        <v>172</v>
      </c>
      <c r="AU206" s="183" t="s">
        <v>86</v>
      </c>
      <c r="AV206" s="11" t="s">
        <v>81</v>
      </c>
      <c r="AW206" s="11" t="s">
        <v>31</v>
      </c>
      <c r="AX206" s="11" t="s">
        <v>74</v>
      </c>
      <c r="AY206" s="183" t="s">
        <v>164</v>
      </c>
    </row>
    <row r="207" spans="2:65" s="12" customFormat="1" ht="16.5" customHeight="1">
      <c r="B207" s="184"/>
      <c r="C207" s="185"/>
      <c r="D207" s="185"/>
      <c r="E207" s="186" t="s">
        <v>5</v>
      </c>
      <c r="F207" s="298" t="s">
        <v>1597</v>
      </c>
      <c r="G207" s="299"/>
      <c r="H207" s="299"/>
      <c r="I207" s="299"/>
      <c r="J207" s="185"/>
      <c r="K207" s="187">
        <v>29.76</v>
      </c>
      <c r="L207" s="185"/>
      <c r="M207" s="185"/>
      <c r="N207" s="185"/>
      <c r="O207" s="185"/>
      <c r="P207" s="185"/>
      <c r="Q207" s="185"/>
      <c r="R207" s="188"/>
      <c r="T207" s="189"/>
      <c r="U207" s="185"/>
      <c r="V207" s="185"/>
      <c r="W207" s="185"/>
      <c r="X207" s="185"/>
      <c r="Y207" s="185"/>
      <c r="Z207" s="185"/>
      <c r="AA207" s="190"/>
      <c r="AT207" s="191" t="s">
        <v>172</v>
      </c>
      <c r="AU207" s="191" t="s">
        <v>86</v>
      </c>
      <c r="AV207" s="12" t="s">
        <v>86</v>
      </c>
      <c r="AW207" s="12" t="s">
        <v>31</v>
      </c>
      <c r="AX207" s="12" t="s">
        <v>74</v>
      </c>
      <c r="AY207" s="191" t="s">
        <v>164</v>
      </c>
    </row>
    <row r="208" spans="2:65" s="12" customFormat="1" ht="16.5" customHeight="1">
      <c r="B208" s="184"/>
      <c r="C208" s="185"/>
      <c r="D208" s="185"/>
      <c r="E208" s="186" t="s">
        <v>5</v>
      </c>
      <c r="F208" s="298" t="s">
        <v>1598</v>
      </c>
      <c r="G208" s="299"/>
      <c r="H208" s="299"/>
      <c r="I208" s="299"/>
      <c r="J208" s="185"/>
      <c r="K208" s="187">
        <v>58.02</v>
      </c>
      <c r="L208" s="185"/>
      <c r="M208" s="185"/>
      <c r="N208" s="185"/>
      <c r="O208" s="185"/>
      <c r="P208" s="185"/>
      <c r="Q208" s="185"/>
      <c r="R208" s="188"/>
      <c r="T208" s="189"/>
      <c r="U208" s="185"/>
      <c r="V208" s="185"/>
      <c r="W208" s="185"/>
      <c r="X208" s="185"/>
      <c r="Y208" s="185"/>
      <c r="Z208" s="185"/>
      <c r="AA208" s="190"/>
      <c r="AT208" s="191" t="s">
        <v>172</v>
      </c>
      <c r="AU208" s="191" t="s">
        <v>86</v>
      </c>
      <c r="AV208" s="12" t="s">
        <v>86</v>
      </c>
      <c r="AW208" s="12" t="s">
        <v>31</v>
      </c>
      <c r="AX208" s="12" t="s">
        <v>74</v>
      </c>
      <c r="AY208" s="191" t="s">
        <v>164</v>
      </c>
    </row>
    <row r="209" spans="2:65" s="12" customFormat="1" ht="16.5" customHeight="1">
      <c r="B209" s="184"/>
      <c r="C209" s="185"/>
      <c r="D209" s="185"/>
      <c r="E209" s="186" t="s">
        <v>5</v>
      </c>
      <c r="F209" s="298" t="s">
        <v>1576</v>
      </c>
      <c r="G209" s="299"/>
      <c r="H209" s="299"/>
      <c r="I209" s="299"/>
      <c r="J209" s="185"/>
      <c r="K209" s="187">
        <v>44.917999999999999</v>
      </c>
      <c r="L209" s="185"/>
      <c r="M209" s="185"/>
      <c r="N209" s="185"/>
      <c r="O209" s="185"/>
      <c r="P209" s="185"/>
      <c r="Q209" s="185"/>
      <c r="R209" s="188"/>
      <c r="T209" s="189"/>
      <c r="U209" s="185"/>
      <c r="V209" s="185"/>
      <c r="W209" s="185"/>
      <c r="X209" s="185"/>
      <c r="Y209" s="185"/>
      <c r="Z209" s="185"/>
      <c r="AA209" s="190"/>
      <c r="AT209" s="191" t="s">
        <v>172</v>
      </c>
      <c r="AU209" s="191" t="s">
        <v>86</v>
      </c>
      <c r="AV209" s="12" t="s">
        <v>86</v>
      </c>
      <c r="AW209" s="12" t="s">
        <v>31</v>
      </c>
      <c r="AX209" s="12" t="s">
        <v>74</v>
      </c>
      <c r="AY209" s="191" t="s">
        <v>164</v>
      </c>
    </row>
    <row r="210" spans="2:65" s="11" customFormat="1" ht="16.5" customHeight="1">
      <c r="B210" s="177"/>
      <c r="C210" s="178"/>
      <c r="D210" s="178"/>
      <c r="E210" s="179" t="s">
        <v>5</v>
      </c>
      <c r="F210" s="302" t="s">
        <v>1560</v>
      </c>
      <c r="G210" s="303"/>
      <c r="H210" s="303"/>
      <c r="I210" s="303"/>
      <c r="J210" s="178"/>
      <c r="K210" s="179" t="s">
        <v>5</v>
      </c>
      <c r="L210" s="178"/>
      <c r="M210" s="178"/>
      <c r="N210" s="178"/>
      <c r="O210" s="178"/>
      <c r="P210" s="178"/>
      <c r="Q210" s="178"/>
      <c r="R210" s="180"/>
      <c r="T210" s="181"/>
      <c r="U210" s="178"/>
      <c r="V210" s="178"/>
      <c r="W210" s="178"/>
      <c r="X210" s="178"/>
      <c r="Y210" s="178"/>
      <c r="Z210" s="178"/>
      <c r="AA210" s="182"/>
      <c r="AT210" s="183" t="s">
        <v>172</v>
      </c>
      <c r="AU210" s="183" t="s">
        <v>86</v>
      </c>
      <c r="AV210" s="11" t="s">
        <v>81</v>
      </c>
      <c r="AW210" s="11" t="s">
        <v>31</v>
      </c>
      <c r="AX210" s="11" t="s">
        <v>74</v>
      </c>
      <c r="AY210" s="183" t="s">
        <v>164</v>
      </c>
    </row>
    <row r="211" spans="2:65" s="12" customFormat="1" ht="16.5" customHeight="1">
      <c r="B211" s="184"/>
      <c r="C211" s="185"/>
      <c r="D211" s="185"/>
      <c r="E211" s="186" t="s">
        <v>5</v>
      </c>
      <c r="F211" s="298" t="s">
        <v>1599</v>
      </c>
      <c r="G211" s="299"/>
      <c r="H211" s="299"/>
      <c r="I211" s="299"/>
      <c r="J211" s="185"/>
      <c r="K211" s="187">
        <v>47.131999999999998</v>
      </c>
      <c r="L211" s="185"/>
      <c r="M211" s="185"/>
      <c r="N211" s="185"/>
      <c r="O211" s="185"/>
      <c r="P211" s="185"/>
      <c r="Q211" s="185"/>
      <c r="R211" s="188"/>
      <c r="T211" s="189"/>
      <c r="U211" s="185"/>
      <c r="V211" s="185"/>
      <c r="W211" s="185"/>
      <c r="X211" s="185"/>
      <c r="Y211" s="185"/>
      <c r="Z211" s="185"/>
      <c r="AA211" s="190"/>
      <c r="AT211" s="191" t="s">
        <v>172</v>
      </c>
      <c r="AU211" s="191" t="s">
        <v>86</v>
      </c>
      <c r="AV211" s="12" t="s">
        <v>86</v>
      </c>
      <c r="AW211" s="12" t="s">
        <v>31</v>
      </c>
      <c r="AX211" s="12" t="s">
        <v>74</v>
      </c>
      <c r="AY211" s="191" t="s">
        <v>164</v>
      </c>
    </row>
    <row r="212" spans="2:65" s="12" customFormat="1" ht="16.5" customHeight="1">
      <c r="B212" s="184"/>
      <c r="C212" s="185"/>
      <c r="D212" s="185"/>
      <c r="E212" s="186" t="s">
        <v>5</v>
      </c>
      <c r="F212" s="298" t="s">
        <v>1597</v>
      </c>
      <c r="G212" s="299"/>
      <c r="H212" s="299"/>
      <c r="I212" s="299"/>
      <c r="J212" s="185"/>
      <c r="K212" s="187">
        <v>29.76</v>
      </c>
      <c r="L212" s="185"/>
      <c r="M212" s="185"/>
      <c r="N212" s="185"/>
      <c r="O212" s="185"/>
      <c r="P212" s="185"/>
      <c r="Q212" s="185"/>
      <c r="R212" s="188"/>
      <c r="T212" s="189"/>
      <c r="U212" s="185"/>
      <c r="V212" s="185"/>
      <c r="W212" s="185"/>
      <c r="X212" s="185"/>
      <c r="Y212" s="185"/>
      <c r="Z212" s="185"/>
      <c r="AA212" s="190"/>
      <c r="AT212" s="191" t="s">
        <v>172</v>
      </c>
      <c r="AU212" s="191" t="s">
        <v>86</v>
      </c>
      <c r="AV212" s="12" t="s">
        <v>86</v>
      </c>
      <c r="AW212" s="12" t="s">
        <v>31</v>
      </c>
      <c r="AX212" s="12" t="s">
        <v>74</v>
      </c>
      <c r="AY212" s="191" t="s">
        <v>164</v>
      </c>
    </row>
    <row r="213" spans="2:65" s="12" customFormat="1" ht="16.5" customHeight="1">
      <c r="B213" s="184"/>
      <c r="C213" s="185"/>
      <c r="D213" s="185"/>
      <c r="E213" s="186" t="s">
        <v>5</v>
      </c>
      <c r="F213" s="298" t="s">
        <v>1577</v>
      </c>
      <c r="G213" s="299"/>
      <c r="H213" s="299"/>
      <c r="I213" s="299"/>
      <c r="J213" s="185"/>
      <c r="K213" s="187">
        <v>36.49</v>
      </c>
      <c r="L213" s="185"/>
      <c r="M213" s="185"/>
      <c r="N213" s="185"/>
      <c r="O213" s="185"/>
      <c r="P213" s="185"/>
      <c r="Q213" s="185"/>
      <c r="R213" s="188"/>
      <c r="T213" s="189"/>
      <c r="U213" s="185"/>
      <c r="V213" s="185"/>
      <c r="W213" s="185"/>
      <c r="X213" s="185"/>
      <c r="Y213" s="185"/>
      <c r="Z213" s="185"/>
      <c r="AA213" s="190"/>
      <c r="AT213" s="191" t="s">
        <v>172</v>
      </c>
      <c r="AU213" s="191" t="s">
        <v>86</v>
      </c>
      <c r="AV213" s="12" t="s">
        <v>86</v>
      </c>
      <c r="AW213" s="12" t="s">
        <v>31</v>
      </c>
      <c r="AX213" s="12" t="s">
        <v>74</v>
      </c>
      <c r="AY213" s="191" t="s">
        <v>164</v>
      </c>
    </row>
    <row r="214" spans="2:65" s="11" customFormat="1" ht="16.5" customHeight="1">
      <c r="B214" s="177"/>
      <c r="C214" s="178"/>
      <c r="D214" s="178"/>
      <c r="E214" s="179" t="s">
        <v>5</v>
      </c>
      <c r="F214" s="302" t="s">
        <v>1562</v>
      </c>
      <c r="G214" s="303"/>
      <c r="H214" s="303"/>
      <c r="I214" s="303"/>
      <c r="J214" s="178"/>
      <c r="K214" s="179" t="s">
        <v>5</v>
      </c>
      <c r="L214" s="178"/>
      <c r="M214" s="178"/>
      <c r="N214" s="178"/>
      <c r="O214" s="178"/>
      <c r="P214" s="178"/>
      <c r="Q214" s="178"/>
      <c r="R214" s="180"/>
      <c r="T214" s="181"/>
      <c r="U214" s="178"/>
      <c r="V214" s="178"/>
      <c r="W214" s="178"/>
      <c r="X214" s="178"/>
      <c r="Y214" s="178"/>
      <c r="Z214" s="178"/>
      <c r="AA214" s="182"/>
      <c r="AT214" s="183" t="s">
        <v>172</v>
      </c>
      <c r="AU214" s="183" t="s">
        <v>86</v>
      </c>
      <c r="AV214" s="11" t="s">
        <v>81</v>
      </c>
      <c r="AW214" s="11" t="s">
        <v>31</v>
      </c>
      <c r="AX214" s="11" t="s">
        <v>74</v>
      </c>
      <c r="AY214" s="183" t="s">
        <v>164</v>
      </c>
    </row>
    <row r="215" spans="2:65" s="12" customFormat="1" ht="16.5" customHeight="1">
      <c r="B215" s="184"/>
      <c r="C215" s="185"/>
      <c r="D215" s="185"/>
      <c r="E215" s="186" t="s">
        <v>5</v>
      </c>
      <c r="F215" s="298" t="s">
        <v>1600</v>
      </c>
      <c r="G215" s="299"/>
      <c r="H215" s="299"/>
      <c r="I215" s="299"/>
      <c r="J215" s="185"/>
      <c r="K215" s="187">
        <v>29.45</v>
      </c>
      <c r="L215" s="185"/>
      <c r="M215" s="185"/>
      <c r="N215" s="185"/>
      <c r="O215" s="185"/>
      <c r="P215" s="185"/>
      <c r="Q215" s="185"/>
      <c r="R215" s="188"/>
      <c r="T215" s="189"/>
      <c r="U215" s="185"/>
      <c r="V215" s="185"/>
      <c r="W215" s="185"/>
      <c r="X215" s="185"/>
      <c r="Y215" s="185"/>
      <c r="Z215" s="185"/>
      <c r="AA215" s="190"/>
      <c r="AT215" s="191" t="s">
        <v>172</v>
      </c>
      <c r="AU215" s="191" t="s">
        <v>86</v>
      </c>
      <c r="AV215" s="12" t="s">
        <v>86</v>
      </c>
      <c r="AW215" s="12" t="s">
        <v>31</v>
      </c>
      <c r="AX215" s="12" t="s">
        <v>74</v>
      </c>
      <c r="AY215" s="191" t="s">
        <v>164</v>
      </c>
    </row>
    <row r="216" spans="2:65" s="12" customFormat="1" ht="16.5" customHeight="1">
      <c r="B216" s="184"/>
      <c r="C216" s="185"/>
      <c r="D216" s="185"/>
      <c r="E216" s="186" t="s">
        <v>5</v>
      </c>
      <c r="F216" s="298" t="s">
        <v>1601</v>
      </c>
      <c r="G216" s="299"/>
      <c r="H216" s="299"/>
      <c r="I216" s="299"/>
      <c r="J216" s="185"/>
      <c r="K216" s="187">
        <v>28.234999999999999</v>
      </c>
      <c r="L216" s="185"/>
      <c r="M216" s="185"/>
      <c r="N216" s="185"/>
      <c r="O216" s="185"/>
      <c r="P216" s="185"/>
      <c r="Q216" s="185"/>
      <c r="R216" s="188"/>
      <c r="T216" s="189"/>
      <c r="U216" s="185"/>
      <c r="V216" s="185"/>
      <c r="W216" s="185"/>
      <c r="X216" s="185"/>
      <c r="Y216" s="185"/>
      <c r="Z216" s="185"/>
      <c r="AA216" s="190"/>
      <c r="AT216" s="191" t="s">
        <v>172</v>
      </c>
      <c r="AU216" s="191" t="s">
        <v>86</v>
      </c>
      <c r="AV216" s="12" t="s">
        <v>86</v>
      </c>
      <c r="AW216" s="12" t="s">
        <v>31</v>
      </c>
      <c r="AX216" s="12" t="s">
        <v>74</v>
      </c>
      <c r="AY216" s="191" t="s">
        <v>164</v>
      </c>
    </row>
    <row r="217" spans="2:65" s="12" customFormat="1" ht="16.5" customHeight="1">
      <c r="B217" s="184"/>
      <c r="C217" s="185"/>
      <c r="D217" s="185"/>
      <c r="E217" s="186" t="s">
        <v>5</v>
      </c>
      <c r="F217" s="298" t="s">
        <v>1578</v>
      </c>
      <c r="G217" s="299"/>
      <c r="H217" s="299"/>
      <c r="I217" s="299"/>
      <c r="J217" s="185"/>
      <c r="K217" s="187">
        <v>21.632000000000001</v>
      </c>
      <c r="L217" s="185"/>
      <c r="M217" s="185"/>
      <c r="N217" s="185"/>
      <c r="O217" s="185"/>
      <c r="P217" s="185"/>
      <c r="Q217" s="185"/>
      <c r="R217" s="188"/>
      <c r="T217" s="189"/>
      <c r="U217" s="185"/>
      <c r="V217" s="185"/>
      <c r="W217" s="185"/>
      <c r="X217" s="185"/>
      <c r="Y217" s="185"/>
      <c r="Z217" s="185"/>
      <c r="AA217" s="190"/>
      <c r="AT217" s="191" t="s">
        <v>172</v>
      </c>
      <c r="AU217" s="191" t="s">
        <v>86</v>
      </c>
      <c r="AV217" s="12" t="s">
        <v>86</v>
      </c>
      <c r="AW217" s="12" t="s">
        <v>31</v>
      </c>
      <c r="AX217" s="12" t="s">
        <v>74</v>
      </c>
      <c r="AY217" s="191" t="s">
        <v>164</v>
      </c>
    </row>
    <row r="218" spans="2:65" s="14" customFormat="1" ht="16.5" customHeight="1">
      <c r="B218" s="200"/>
      <c r="C218" s="201"/>
      <c r="D218" s="201"/>
      <c r="E218" s="202" t="s">
        <v>5</v>
      </c>
      <c r="F218" s="304" t="s">
        <v>191</v>
      </c>
      <c r="G218" s="305"/>
      <c r="H218" s="305"/>
      <c r="I218" s="305"/>
      <c r="J218" s="201"/>
      <c r="K218" s="203">
        <v>409.54</v>
      </c>
      <c r="L218" s="201"/>
      <c r="M218" s="201"/>
      <c r="N218" s="201"/>
      <c r="O218" s="201"/>
      <c r="P218" s="201"/>
      <c r="Q218" s="201"/>
      <c r="R218" s="204"/>
      <c r="T218" s="205"/>
      <c r="U218" s="201"/>
      <c r="V218" s="201"/>
      <c r="W218" s="201"/>
      <c r="X218" s="201"/>
      <c r="Y218" s="201"/>
      <c r="Z218" s="201"/>
      <c r="AA218" s="206"/>
      <c r="AT218" s="207" t="s">
        <v>172</v>
      </c>
      <c r="AU218" s="207" t="s">
        <v>86</v>
      </c>
      <c r="AV218" s="14" t="s">
        <v>169</v>
      </c>
      <c r="AW218" s="14" t="s">
        <v>31</v>
      </c>
      <c r="AX218" s="14" t="s">
        <v>81</v>
      </c>
      <c r="AY218" s="207" t="s">
        <v>164</v>
      </c>
    </row>
    <row r="219" spans="2:65" s="10" customFormat="1" ht="37.35" customHeight="1">
      <c r="B219" s="159"/>
      <c r="C219" s="160"/>
      <c r="D219" s="161" t="s">
        <v>1546</v>
      </c>
      <c r="E219" s="161"/>
      <c r="F219" s="161"/>
      <c r="G219" s="161"/>
      <c r="H219" s="161"/>
      <c r="I219" s="161"/>
      <c r="J219" s="161"/>
      <c r="K219" s="161"/>
      <c r="L219" s="161"/>
      <c r="M219" s="161"/>
      <c r="N219" s="283"/>
      <c r="O219" s="281"/>
      <c r="P219" s="281"/>
      <c r="Q219" s="281"/>
      <c r="R219" s="162"/>
      <c r="T219" s="163"/>
      <c r="U219" s="160"/>
      <c r="V219" s="160"/>
      <c r="W219" s="164">
        <f>W220+W281</f>
        <v>0</v>
      </c>
      <c r="X219" s="160"/>
      <c r="Y219" s="164">
        <f>Y220+Y281</f>
        <v>0</v>
      </c>
      <c r="Z219" s="160"/>
      <c r="AA219" s="165">
        <f>AA220+AA281</f>
        <v>0</v>
      </c>
      <c r="AR219" s="166" t="s">
        <v>179</v>
      </c>
      <c r="AT219" s="167" t="s">
        <v>73</v>
      </c>
      <c r="AU219" s="167" t="s">
        <v>74</v>
      </c>
      <c r="AY219" s="166" t="s">
        <v>164</v>
      </c>
      <c r="BK219" s="168">
        <f>BK220+BK281</f>
        <v>0</v>
      </c>
    </row>
    <row r="220" spans="2:65" s="10" customFormat="1" ht="19.899999999999999" customHeight="1">
      <c r="B220" s="159"/>
      <c r="C220" s="160"/>
      <c r="D220" s="169" t="s">
        <v>1547</v>
      </c>
      <c r="E220" s="169"/>
      <c r="F220" s="169"/>
      <c r="G220" s="169"/>
      <c r="H220" s="169"/>
      <c r="I220" s="169"/>
      <c r="J220" s="169"/>
      <c r="K220" s="169"/>
      <c r="L220" s="169"/>
      <c r="M220" s="169"/>
      <c r="N220" s="296"/>
      <c r="O220" s="297"/>
      <c r="P220" s="297"/>
      <c r="Q220" s="297"/>
      <c r="R220" s="162"/>
      <c r="T220" s="163"/>
      <c r="U220" s="160"/>
      <c r="V220" s="160"/>
      <c r="W220" s="164">
        <f>SUM(W221:W280)</f>
        <v>0</v>
      </c>
      <c r="X220" s="160"/>
      <c r="Y220" s="164">
        <f>SUM(Y221:Y280)</f>
        <v>0</v>
      </c>
      <c r="Z220" s="160"/>
      <c r="AA220" s="165">
        <f>SUM(AA221:AA280)</f>
        <v>0</v>
      </c>
      <c r="AR220" s="166" t="s">
        <v>179</v>
      </c>
      <c r="AT220" s="167" t="s">
        <v>73</v>
      </c>
      <c r="AU220" s="167" t="s">
        <v>81</v>
      </c>
      <c r="AY220" s="166" t="s">
        <v>164</v>
      </c>
      <c r="BK220" s="168">
        <f>SUM(BK221:BK280)</f>
        <v>0</v>
      </c>
    </row>
    <row r="221" spans="2:65" s="1" customFormat="1" ht="16.5" customHeight="1">
      <c r="B221" s="141"/>
      <c r="C221" s="170" t="s">
        <v>285</v>
      </c>
      <c r="D221" s="170" t="s">
        <v>165</v>
      </c>
      <c r="E221" s="171" t="s">
        <v>1604</v>
      </c>
      <c r="F221" s="289" t="s">
        <v>1605</v>
      </c>
      <c r="G221" s="289"/>
      <c r="H221" s="289"/>
      <c r="I221" s="289"/>
      <c r="J221" s="172" t="s">
        <v>234</v>
      </c>
      <c r="K221" s="173">
        <v>350</v>
      </c>
      <c r="L221" s="290"/>
      <c r="M221" s="290"/>
      <c r="N221" s="291"/>
      <c r="O221" s="291"/>
      <c r="P221" s="291"/>
      <c r="Q221" s="291"/>
      <c r="R221" s="144"/>
      <c r="T221" s="174" t="s">
        <v>5</v>
      </c>
      <c r="U221" s="48" t="s">
        <v>41</v>
      </c>
      <c r="V221" s="40"/>
      <c r="W221" s="175">
        <f t="shared" ref="W221:W252" si="5">V221*K221</f>
        <v>0</v>
      </c>
      <c r="X221" s="175">
        <v>0</v>
      </c>
      <c r="Y221" s="175">
        <f t="shared" ref="Y221:Y252" si="6">X221*K221</f>
        <v>0</v>
      </c>
      <c r="Z221" s="175">
        <v>0</v>
      </c>
      <c r="AA221" s="176">
        <f t="shared" ref="AA221:AA252" si="7">Z221*K221</f>
        <v>0</v>
      </c>
      <c r="AR221" s="23" t="s">
        <v>982</v>
      </c>
      <c r="AT221" s="23" t="s">
        <v>165</v>
      </c>
      <c r="AU221" s="23" t="s">
        <v>86</v>
      </c>
      <c r="AY221" s="23" t="s">
        <v>164</v>
      </c>
      <c r="BE221" s="118">
        <f t="shared" ref="BE221:BE252" si="8">IF(U221="základná",N221,0)</f>
        <v>0</v>
      </c>
      <c r="BF221" s="118">
        <f t="shared" ref="BF221:BF252" si="9">IF(U221="znížená",N221,0)</f>
        <v>0</v>
      </c>
      <c r="BG221" s="118">
        <f t="shared" ref="BG221:BG252" si="10">IF(U221="zákl. prenesená",N221,0)</f>
        <v>0</v>
      </c>
      <c r="BH221" s="118">
        <f t="shared" ref="BH221:BH252" si="11">IF(U221="zníž. prenesená",N221,0)</f>
        <v>0</v>
      </c>
      <c r="BI221" s="118">
        <f t="shared" ref="BI221:BI252" si="12">IF(U221="nulová",N221,0)</f>
        <v>0</v>
      </c>
      <c r="BJ221" s="23" t="s">
        <v>86</v>
      </c>
      <c r="BK221" s="118">
        <f t="shared" ref="BK221:BK252" si="13">ROUND(L221*K221,2)</f>
        <v>0</v>
      </c>
      <c r="BL221" s="23" t="s">
        <v>982</v>
      </c>
      <c r="BM221" s="23" t="s">
        <v>1606</v>
      </c>
    </row>
    <row r="222" spans="2:65" s="1" customFormat="1" ht="16.5" customHeight="1">
      <c r="B222" s="141"/>
      <c r="C222" s="214" t="s">
        <v>289</v>
      </c>
      <c r="D222" s="214" t="s">
        <v>456</v>
      </c>
      <c r="E222" s="215" t="s">
        <v>1607</v>
      </c>
      <c r="F222" s="313" t="s">
        <v>1605</v>
      </c>
      <c r="G222" s="313"/>
      <c r="H222" s="313"/>
      <c r="I222" s="313"/>
      <c r="J222" s="216" t="s">
        <v>234</v>
      </c>
      <c r="K222" s="217">
        <v>350</v>
      </c>
      <c r="L222" s="314"/>
      <c r="M222" s="314"/>
      <c r="N222" s="315"/>
      <c r="O222" s="291"/>
      <c r="P222" s="291"/>
      <c r="Q222" s="291"/>
      <c r="R222" s="144"/>
      <c r="T222" s="174" t="s">
        <v>5</v>
      </c>
      <c r="U222" s="48" t="s">
        <v>41</v>
      </c>
      <c r="V222" s="40"/>
      <c r="W222" s="175">
        <f t="shared" si="5"/>
        <v>0</v>
      </c>
      <c r="X222" s="175">
        <v>0</v>
      </c>
      <c r="Y222" s="175">
        <f t="shared" si="6"/>
        <v>0</v>
      </c>
      <c r="Z222" s="175">
        <v>0</v>
      </c>
      <c r="AA222" s="176">
        <f t="shared" si="7"/>
        <v>0</v>
      </c>
      <c r="AR222" s="23" t="s">
        <v>1608</v>
      </c>
      <c r="AT222" s="23" t="s">
        <v>456</v>
      </c>
      <c r="AU222" s="23" t="s">
        <v>86</v>
      </c>
      <c r="AY222" s="23" t="s">
        <v>164</v>
      </c>
      <c r="BE222" s="118">
        <f t="shared" si="8"/>
        <v>0</v>
      </c>
      <c r="BF222" s="118">
        <f t="shared" si="9"/>
        <v>0</v>
      </c>
      <c r="BG222" s="118">
        <f t="shared" si="10"/>
        <v>0</v>
      </c>
      <c r="BH222" s="118">
        <f t="shared" si="11"/>
        <v>0</v>
      </c>
      <c r="BI222" s="118">
        <f t="shared" si="12"/>
        <v>0</v>
      </c>
      <c r="BJ222" s="23" t="s">
        <v>86</v>
      </c>
      <c r="BK222" s="118">
        <f t="shared" si="13"/>
        <v>0</v>
      </c>
      <c r="BL222" s="23" t="s">
        <v>982</v>
      </c>
      <c r="BM222" s="23" t="s">
        <v>86</v>
      </c>
    </row>
    <row r="223" spans="2:65" s="1" customFormat="1" ht="16.5" customHeight="1">
      <c r="B223" s="141"/>
      <c r="C223" s="170" t="s">
        <v>318</v>
      </c>
      <c r="D223" s="170" t="s">
        <v>165</v>
      </c>
      <c r="E223" s="171" t="s">
        <v>1609</v>
      </c>
      <c r="F223" s="289" t="s">
        <v>1610</v>
      </c>
      <c r="G223" s="289"/>
      <c r="H223" s="289"/>
      <c r="I223" s="289"/>
      <c r="J223" s="172" t="s">
        <v>234</v>
      </c>
      <c r="K223" s="173">
        <v>40</v>
      </c>
      <c r="L223" s="290"/>
      <c r="M223" s="290"/>
      <c r="N223" s="291"/>
      <c r="O223" s="291"/>
      <c r="P223" s="291"/>
      <c r="Q223" s="291"/>
      <c r="R223" s="144"/>
      <c r="T223" s="174" t="s">
        <v>5</v>
      </c>
      <c r="U223" s="48" t="s">
        <v>41</v>
      </c>
      <c r="V223" s="40"/>
      <c r="W223" s="175">
        <f t="shared" si="5"/>
        <v>0</v>
      </c>
      <c r="X223" s="175">
        <v>0</v>
      </c>
      <c r="Y223" s="175">
        <f t="shared" si="6"/>
        <v>0</v>
      </c>
      <c r="Z223" s="175">
        <v>0</v>
      </c>
      <c r="AA223" s="176">
        <f t="shared" si="7"/>
        <v>0</v>
      </c>
      <c r="AR223" s="23" t="s">
        <v>982</v>
      </c>
      <c r="AT223" s="23" t="s">
        <v>165</v>
      </c>
      <c r="AU223" s="23" t="s">
        <v>86</v>
      </c>
      <c r="AY223" s="23" t="s">
        <v>164</v>
      </c>
      <c r="BE223" s="118">
        <f t="shared" si="8"/>
        <v>0</v>
      </c>
      <c r="BF223" s="118">
        <f t="shared" si="9"/>
        <v>0</v>
      </c>
      <c r="BG223" s="118">
        <f t="shared" si="10"/>
        <v>0</v>
      </c>
      <c r="BH223" s="118">
        <f t="shared" si="11"/>
        <v>0</v>
      </c>
      <c r="BI223" s="118">
        <f t="shared" si="12"/>
        <v>0</v>
      </c>
      <c r="BJ223" s="23" t="s">
        <v>86</v>
      </c>
      <c r="BK223" s="118">
        <f t="shared" si="13"/>
        <v>0</v>
      </c>
      <c r="BL223" s="23" t="s">
        <v>982</v>
      </c>
      <c r="BM223" s="23" t="s">
        <v>1611</v>
      </c>
    </row>
    <row r="224" spans="2:65" s="1" customFormat="1" ht="16.5" customHeight="1">
      <c r="B224" s="141"/>
      <c r="C224" s="214" t="s">
        <v>323</v>
      </c>
      <c r="D224" s="214" t="s">
        <v>456</v>
      </c>
      <c r="E224" s="215" t="s">
        <v>1612</v>
      </c>
      <c r="F224" s="313" t="s">
        <v>1610</v>
      </c>
      <c r="G224" s="313"/>
      <c r="H224" s="313"/>
      <c r="I224" s="313"/>
      <c r="J224" s="216" t="s">
        <v>234</v>
      </c>
      <c r="K224" s="217">
        <v>40</v>
      </c>
      <c r="L224" s="314"/>
      <c r="M224" s="314"/>
      <c r="N224" s="315"/>
      <c r="O224" s="291"/>
      <c r="P224" s="291"/>
      <c r="Q224" s="291"/>
      <c r="R224" s="144"/>
      <c r="T224" s="174" t="s">
        <v>5</v>
      </c>
      <c r="U224" s="48" t="s">
        <v>41</v>
      </c>
      <c r="V224" s="40"/>
      <c r="W224" s="175">
        <f t="shared" si="5"/>
        <v>0</v>
      </c>
      <c r="X224" s="175">
        <v>0</v>
      </c>
      <c r="Y224" s="175">
        <f t="shared" si="6"/>
        <v>0</v>
      </c>
      <c r="Z224" s="175">
        <v>0</v>
      </c>
      <c r="AA224" s="176">
        <f t="shared" si="7"/>
        <v>0</v>
      </c>
      <c r="AR224" s="23" t="s">
        <v>1608</v>
      </c>
      <c r="AT224" s="23" t="s">
        <v>456</v>
      </c>
      <c r="AU224" s="23" t="s">
        <v>86</v>
      </c>
      <c r="AY224" s="23" t="s">
        <v>164</v>
      </c>
      <c r="BE224" s="118">
        <f t="shared" si="8"/>
        <v>0</v>
      </c>
      <c r="BF224" s="118">
        <f t="shared" si="9"/>
        <v>0</v>
      </c>
      <c r="BG224" s="118">
        <f t="shared" si="10"/>
        <v>0</v>
      </c>
      <c r="BH224" s="118">
        <f t="shared" si="11"/>
        <v>0</v>
      </c>
      <c r="BI224" s="118">
        <f t="shared" si="12"/>
        <v>0</v>
      </c>
      <c r="BJ224" s="23" t="s">
        <v>86</v>
      </c>
      <c r="BK224" s="118">
        <f t="shared" si="13"/>
        <v>0</v>
      </c>
      <c r="BL224" s="23" t="s">
        <v>982</v>
      </c>
      <c r="BM224" s="23" t="s">
        <v>169</v>
      </c>
    </row>
    <row r="225" spans="2:65" s="1" customFormat="1" ht="16.5" customHeight="1">
      <c r="B225" s="141"/>
      <c r="C225" s="170" t="s">
        <v>338</v>
      </c>
      <c r="D225" s="170" t="s">
        <v>165</v>
      </c>
      <c r="E225" s="171" t="s">
        <v>1613</v>
      </c>
      <c r="F225" s="289" t="s">
        <v>1614</v>
      </c>
      <c r="G225" s="289"/>
      <c r="H225" s="289"/>
      <c r="I225" s="289"/>
      <c r="J225" s="172" t="s">
        <v>234</v>
      </c>
      <c r="K225" s="173">
        <v>830</v>
      </c>
      <c r="L225" s="290"/>
      <c r="M225" s="290"/>
      <c r="N225" s="291"/>
      <c r="O225" s="291"/>
      <c r="P225" s="291"/>
      <c r="Q225" s="291"/>
      <c r="R225" s="144"/>
      <c r="T225" s="174" t="s">
        <v>5</v>
      </c>
      <c r="U225" s="48" t="s">
        <v>41</v>
      </c>
      <c r="V225" s="40"/>
      <c r="W225" s="175">
        <f t="shared" si="5"/>
        <v>0</v>
      </c>
      <c r="X225" s="175">
        <v>0</v>
      </c>
      <c r="Y225" s="175">
        <f t="shared" si="6"/>
        <v>0</v>
      </c>
      <c r="Z225" s="175">
        <v>0</v>
      </c>
      <c r="AA225" s="176">
        <f t="shared" si="7"/>
        <v>0</v>
      </c>
      <c r="AR225" s="23" t="s">
        <v>982</v>
      </c>
      <c r="AT225" s="23" t="s">
        <v>165</v>
      </c>
      <c r="AU225" s="23" t="s">
        <v>86</v>
      </c>
      <c r="AY225" s="23" t="s">
        <v>164</v>
      </c>
      <c r="BE225" s="118">
        <f t="shared" si="8"/>
        <v>0</v>
      </c>
      <c r="BF225" s="118">
        <f t="shared" si="9"/>
        <v>0</v>
      </c>
      <c r="BG225" s="118">
        <f t="shared" si="10"/>
        <v>0</v>
      </c>
      <c r="BH225" s="118">
        <f t="shared" si="11"/>
        <v>0</v>
      </c>
      <c r="BI225" s="118">
        <f t="shared" si="12"/>
        <v>0</v>
      </c>
      <c r="BJ225" s="23" t="s">
        <v>86</v>
      </c>
      <c r="BK225" s="118">
        <f t="shared" si="13"/>
        <v>0</v>
      </c>
      <c r="BL225" s="23" t="s">
        <v>982</v>
      </c>
      <c r="BM225" s="23" t="s">
        <v>1615</v>
      </c>
    </row>
    <row r="226" spans="2:65" s="1" customFormat="1" ht="16.5" customHeight="1">
      <c r="B226" s="141"/>
      <c r="C226" s="214" t="s">
        <v>344</v>
      </c>
      <c r="D226" s="214" t="s">
        <v>456</v>
      </c>
      <c r="E226" s="215" t="s">
        <v>1616</v>
      </c>
      <c r="F226" s="313" t="s">
        <v>1614</v>
      </c>
      <c r="G226" s="313"/>
      <c r="H226" s="313"/>
      <c r="I226" s="313"/>
      <c r="J226" s="216" t="s">
        <v>234</v>
      </c>
      <c r="K226" s="217">
        <v>830</v>
      </c>
      <c r="L226" s="314"/>
      <c r="M226" s="314"/>
      <c r="N226" s="315"/>
      <c r="O226" s="291"/>
      <c r="P226" s="291"/>
      <c r="Q226" s="291"/>
      <c r="R226" s="144"/>
      <c r="T226" s="174" t="s">
        <v>5</v>
      </c>
      <c r="U226" s="48" t="s">
        <v>41</v>
      </c>
      <c r="V226" s="40"/>
      <c r="W226" s="175">
        <f t="shared" si="5"/>
        <v>0</v>
      </c>
      <c r="X226" s="175">
        <v>0</v>
      </c>
      <c r="Y226" s="175">
        <f t="shared" si="6"/>
        <v>0</v>
      </c>
      <c r="Z226" s="175">
        <v>0</v>
      </c>
      <c r="AA226" s="176">
        <f t="shared" si="7"/>
        <v>0</v>
      </c>
      <c r="AR226" s="23" t="s">
        <v>1608</v>
      </c>
      <c r="AT226" s="23" t="s">
        <v>456</v>
      </c>
      <c r="AU226" s="23" t="s">
        <v>86</v>
      </c>
      <c r="AY226" s="23" t="s">
        <v>164</v>
      </c>
      <c r="BE226" s="118">
        <f t="shared" si="8"/>
        <v>0</v>
      </c>
      <c r="BF226" s="118">
        <f t="shared" si="9"/>
        <v>0</v>
      </c>
      <c r="BG226" s="118">
        <f t="shared" si="10"/>
        <v>0</v>
      </c>
      <c r="BH226" s="118">
        <f t="shared" si="11"/>
        <v>0</v>
      </c>
      <c r="BI226" s="118">
        <f t="shared" si="12"/>
        <v>0</v>
      </c>
      <c r="BJ226" s="23" t="s">
        <v>86</v>
      </c>
      <c r="BK226" s="118">
        <f t="shared" si="13"/>
        <v>0</v>
      </c>
      <c r="BL226" s="23" t="s">
        <v>982</v>
      </c>
      <c r="BM226" s="23" t="s">
        <v>217</v>
      </c>
    </row>
    <row r="227" spans="2:65" s="1" customFormat="1" ht="16.5" customHeight="1">
      <c r="B227" s="141"/>
      <c r="C227" s="170" t="s">
        <v>348</v>
      </c>
      <c r="D227" s="170" t="s">
        <v>165</v>
      </c>
      <c r="E227" s="171" t="s">
        <v>1617</v>
      </c>
      <c r="F227" s="289" t="s">
        <v>1618</v>
      </c>
      <c r="G227" s="289"/>
      <c r="H227" s="289"/>
      <c r="I227" s="289"/>
      <c r="J227" s="172" t="s">
        <v>234</v>
      </c>
      <c r="K227" s="173">
        <v>10650</v>
      </c>
      <c r="L227" s="290"/>
      <c r="M227" s="290"/>
      <c r="N227" s="291"/>
      <c r="O227" s="291"/>
      <c r="P227" s="291"/>
      <c r="Q227" s="291"/>
      <c r="R227" s="144"/>
      <c r="T227" s="174" t="s">
        <v>5</v>
      </c>
      <c r="U227" s="48" t="s">
        <v>41</v>
      </c>
      <c r="V227" s="40"/>
      <c r="W227" s="175">
        <f t="shared" si="5"/>
        <v>0</v>
      </c>
      <c r="X227" s="175">
        <v>0</v>
      </c>
      <c r="Y227" s="175">
        <f t="shared" si="6"/>
        <v>0</v>
      </c>
      <c r="Z227" s="175">
        <v>0</v>
      </c>
      <c r="AA227" s="176">
        <f t="shared" si="7"/>
        <v>0</v>
      </c>
      <c r="AR227" s="23" t="s">
        <v>982</v>
      </c>
      <c r="AT227" s="23" t="s">
        <v>165</v>
      </c>
      <c r="AU227" s="23" t="s">
        <v>86</v>
      </c>
      <c r="AY227" s="23" t="s">
        <v>164</v>
      </c>
      <c r="BE227" s="118">
        <f t="shared" si="8"/>
        <v>0</v>
      </c>
      <c r="BF227" s="118">
        <f t="shared" si="9"/>
        <v>0</v>
      </c>
      <c r="BG227" s="118">
        <f t="shared" si="10"/>
        <v>0</v>
      </c>
      <c r="BH227" s="118">
        <f t="shared" si="11"/>
        <v>0</v>
      </c>
      <c r="BI227" s="118">
        <f t="shared" si="12"/>
        <v>0</v>
      </c>
      <c r="BJ227" s="23" t="s">
        <v>86</v>
      </c>
      <c r="BK227" s="118">
        <f t="shared" si="13"/>
        <v>0</v>
      </c>
      <c r="BL227" s="23" t="s">
        <v>982</v>
      </c>
      <c r="BM227" s="23" t="s">
        <v>1619</v>
      </c>
    </row>
    <row r="228" spans="2:65" s="1" customFormat="1" ht="16.5" customHeight="1">
      <c r="B228" s="141"/>
      <c r="C228" s="214" t="s">
        <v>352</v>
      </c>
      <c r="D228" s="214" t="s">
        <v>456</v>
      </c>
      <c r="E228" s="215" t="s">
        <v>1620</v>
      </c>
      <c r="F228" s="313" t="s">
        <v>1618</v>
      </c>
      <c r="G228" s="313"/>
      <c r="H228" s="313"/>
      <c r="I228" s="313"/>
      <c r="J228" s="216" t="s">
        <v>234</v>
      </c>
      <c r="K228" s="217">
        <v>10650</v>
      </c>
      <c r="L228" s="314"/>
      <c r="M228" s="314"/>
      <c r="N228" s="315"/>
      <c r="O228" s="291"/>
      <c r="P228" s="291"/>
      <c r="Q228" s="291"/>
      <c r="R228" s="144"/>
      <c r="T228" s="174" t="s">
        <v>5</v>
      </c>
      <c r="U228" s="48" t="s">
        <v>41</v>
      </c>
      <c r="V228" s="40"/>
      <c r="W228" s="175">
        <f t="shared" si="5"/>
        <v>0</v>
      </c>
      <c r="X228" s="175">
        <v>0</v>
      </c>
      <c r="Y228" s="175">
        <f t="shared" si="6"/>
        <v>0</v>
      </c>
      <c r="Z228" s="175">
        <v>0</v>
      </c>
      <c r="AA228" s="176">
        <f t="shared" si="7"/>
        <v>0</v>
      </c>
      <c r="AR228" s="23" t="s">
        <v>1608</v>
      </c>
      <c r="AT228" s="23" t="s">
        <v>456</v>
      </c>
      <c r="AU228" s="23" t="s">
        <v>86</v>
      </c>
      <c r="AY228" s="23" t="s">
        <v>164</v>
      </c>
      <c r="BE228" s="118">
        <f t="shared" si="8"/>
        <v>0</v>
      </c>
      <c r="BF228" s="118">
        <f t="shared" si="9"/>
        <v>0</v>
      </c>
      <c r="BG228" s="118">
        <f t="shared" si="10"/>
        <v>0</v>
      </c>
      <c r="BH228" s="118">
        <f t="shared" si="11"/>
        <v>0</v>
      </c>
      <c r="BI228" s="118">
        <f t="shared" si="12"/>
        <v>0</v>
      </c>
      <c r="BJ228" s="23" t="s">
        <v>86</v>
      </c>
      <c r="BK228" s="118">
        <f t="shared" si="13"/>
        <v>0</v>
      </c>
      <c r="BL228" s="23" t="s">
        <v>982</v>
      </c>
      <c r="BM228" s="23" t="s">
        <v>231</v>
      </c>
    </row>
    <row r="229" spans="2:65" s="1" customFormat="1" ht="16.5" customHeight="1">
      <c r="B229" s="141"/>
      <c r="C229" s="170" t="s">
        <v>357</v>
      </c>
      <c r="D229" s="170" t="s">
        <v>165</v>
      </c>
      <c r="E229" s="171" t="s">
        <v>1621</v>
      </c>
      <c r="F229" s="289" t="s">
        <v>1622</v>
      </c>
      <c r="G229" s="289"/>
      <c r="H229" s="289"/>
      <c r="I229" s="289"/>
      <c r="J229" s="172" t="s">
        <v>234</v>
      </c>
      <c r="K229" s="173">
        <v>6240</v>
      </c>
      <c r="L229" s="290"/>
      <c r="M229" s="290"/>
      <c r="N229" s="291"/>
      <c r="O229" s="291"/>
      <c r="P229" s="291"/>
      <c r="Q229" s="291"/>
      <c r="R229" s="144"/>
      <c r="T229" s="174" t="s">
        <v>5</v>
      </c>
      <c r="U229" s="48" t="s">
        <v>41</v>
      </c>
      <c r="V229" s="40"/>
      <c r="W229" s="175">
        <f t="shared" si="5"/>
        <v>0</v>
      </c>
      <c r="X229" s="175">
        <v>0</v>
      </c>
      <c r="Y229" s="175">
        <f t="shared" si="6"/>
        <v>0</v>
      </c>
      <c r="Z229" s="175">
        <v>0</v>
      </c>
      <c r="AA229" s="176">
        <f t="shared" si="7"/>
        <v>0</v>
      </c>
      <c r="AR229" s="23" t="s">
        <v>982</v>
      </c>
      <c r="AT229" s="23" t="s">
        <v>165</v>
      </c>
      <c r="AU229" s="23" t="s">
        <v>86</v>
      </c>
      <c r="AY229" s="23" t="s">
        <v>164</v>
      </c>
      <c r="BE229" s="118">
        <f t="shared" si="8"/>
        <v>0</v>
      </c>
      <c r="BF229" s="118">
        <f t="shared" si="9"/>
        <v>0</v>
      </c>
      <c r="BG229" s="118">
        <f t="shared" si="10"/>
        <v>0</v>
      </c>
      <c r="BH229" s="118">
        <f t="shared" si="11"/>
        <v>0</v>
      </c>
      <c r="BI229" s="118">
        <f t="shared" si="12"/>
        <v>0</v>
      </c>
      <c r="BJ229" s="23" t="s">
        <v>86</v>
      </c>
      <c r="BK229" s="118">
        <f t="shared" si="13"/>
        <v>0</v>
      </c>
      <c r="BL229" s="23" t="s">
        <v>982</v>
      </c>
      <c r="BM229" s="23" t="s">
        <v>1623</v>
      </c>
    </row>
    <row r="230" spans="2:65" s="1" customFormat="1" ht="16.5" customHeight="1">
      <c r="B230" s="141"/>
      <c r="C230" s="214" t="s">
        <v>10</v>
      </c>
      <c r="D230" s="214" t="s">
        <v>456</v>
      </c>
      <c r="E230" s="215" t="s">
        <v>1624</v>
      </c>
      <c r="F230" s="313" t="s">
        <v>1622</v>
      </c>
      <c r="G230" s="313"/>
      <c r="H230" s="313"/>
      <c r="I230" s="313"/>
      <c r="J230" s="216" t="s">
        <v>234</v>
      </c>
      <c r="K230" s="217">
        <v>6240</v>
      </c>
      <c r="L230" s="314"/>
      <c r="M230" s="314"/>
      <c r="N230" s="315"/>
      <c r="O230" s="291"/>
      <c r="P230" s="291"/>
      <c r="Q230" s="291"/>
      <c r="R230" s="144"/>
      <c r="T230" s="174" t="s">
        <v>5</v>
      </c>
      <c r="U230" s="48" t="s">
        <v>41</v>
      </c>
      <c r="V230" s="40"/>
      <c r="W230" s="175">
        <f t="shared" si="5"/>
        <v>0</v>
      </c>
      <c r="X230" s="175">
        <v>0</v>
      </c>
      <c r="Y230" s="175">
        <f t="shared" si="6"/>
        <v>0</v>
      </c>
      <c r="Z230" s="175">
        <v>0</v>
      </c>
      <c r="AA230" s="176">
        <f t="shared" si="7"/>
        <v>0</v>
      </c>
      <c r="AR230" s="23" t="s">
        <v>1608</v>
      </c>
      <c r="AT230" s="23" t="s">
        <v>456</v>
      </c>
      <c r="AU230" s="23" t="s">
        <v>86</v>
      </c>
      <c r="AY230" s="23" t="s">
        <v>164</v>
      </c>
      <c r="BE230" s="118">
        <f t="shared" si="8"/>
        <v>0</v>
      </c>
      <c r="BF230" s="118">
        <f t="shared" si="9"/>
        <v>0</v>
      </c>
      <c r="BG230" s="118">
        <f t="shared" si="10"/>
        <v>0</v>
      </c>
      <c r="BH230" s="118">
        <f t="shared" si="11"/>
        <v>0</v>
      </c>
      <c r="BI230" s="118">
        <f t="shared" si="12"/>
        <v>0</v>
      </c>
      <c r="BJ230" s="23" t="s">
        <v>86</v>
      </c>
      <c r="BK230" s="118">
        <f t="shared" si="13"/>
        <v>0</v>
      </c>
      <c r="BL230" s="23" t="s">
        <v>982</v>
      </c>
      <c r="BM230" s="23" t="s">
        <v>268</v>
      </c>
    </row>
    <row r="231" spans="2:65" s="1" customFormat="1" ht="16.5" customHeight="1">
      <c r="B231" s="141"/>
      <c r="C231" s="170" t="s">
        <v>366</v>
      </c>
      <c r="D231" s="170" t="s">
        <v>165</v>
      </c>
      <c r="E231" s="171" t="s">
        <v>1625</v>
      </c>
      <c r="F231" s="289" t="s">
        <v>1626</v>
      </c>
      <c r="G231" s="289"/>
      <c r="H231" s="289"/>
      <c r="I231" s="289"/>
      <c r="J231" s="172" t="s">
        <v>234</v>
      </c>
      <c r="K231" s="173">
        <v>1040</v>
      </c>
      <c r="L231" s="290"/>
      <c r="M231" s="290"/>
      <c r="N231" s="291"/>
      <c r="O231" s="291"/>
      <c r="P231" s="291"/>
      <c r="Q231" s="291"/>
      <c r="R231" s="144"/>
      <c r="T231" s="174" t="s">
        <v>5</v>
      </c>
      <c r="U231" s="48" t="s">
        <v>41</v>
      </c>
      <c r="V231" s="40"/>
      <c r="W231" s="175">
        <f t="shared" si="5"/>
        <v>0</v>
      </c>
      <c r="X231" s="175">
        <v>0</v>
      </c>
      <c r="Y231" s="175">
        <f t="shared" si="6"/>
        <v>0</v>
      </c>
      <c r="Z231" s="175">
        <v>0</v>
      </c>
      <c r="AA231" s="176">
        <f t="shared" si="7"/>
        <v>0</v>
      </c>
      <c r="AR231" s="23" t="s">
        <v>982</v>
      </c>
      <c r="AT231" s="23" t="s">
        <v>165</v>
      </c>
      <c r="AU231" s="23" t="s">
        <v>86</v>
      </c>
      <c r="AY231" s="23" t="s">
        <v>164</v>
      </c>
      <c r="BE231" s="118">
        <f t="shared" si="8"/>
        <v>0</v>
      </c>
      <c r="BF231" s="118">
        <f t="shared" si="9"/>
        <v>0</v>
      </c>
      <c r="BG231" s="118">
        <f t="shared" si="10"/>
        <v>0</v>
      </c>
      <c r="BH231" s="118">
        <f t="shared" si="11"/>
        <v>0</v>
      </c>
      <c r="BI231" s="118">
        <f t="shared" si="12"/>
        <v>0</v>
      </c>
      <c r="BJ231" s="23" t="s">
        <v>86</v>
      </c>
      <c r="BK231" s="118">
        <f t="shared" si="13"/>
        <v>0</v>
      </c>
      <c r="BL231" s="23" t="s">
        <v>982</v>
      </c>
      <c r="BM231" s="23" t="s">
        <v>1627</v>
      </c>
    </row>
    <row r="232" spans="2:65" s="1" customFormat="1" ht="16.5" customHeight="1">
      <c r="B232" s="141"/>
      <c r="C232" s="214" t="s">
        <v>371</v>
      </c>
      <c r="D232" s="214" t="s">
        <v>456</v>
      </c>
      <c r="E232" s="215" t="s">
        <v>1628</v>
      </c>
      <c r="F232" s="313" t="s">
        <v>1626</v>
      </c>
      <c r="G232" s="313"/>
      <c r="H232" s="313"/>
      <c r="I232" s="313"/>
      <c r="J232" s="216" t="s">
        <v>234</v>
      </c>
      <c r="K232" s="217">
        <v>1040</v>
      </c>
      <c r="L232" s="314"/>
      <c r="M232" s="314"/>
      <c r="N232" s="315"/>
      <c r="O232" s="291"/>
      <c r="P232" s="291"/>
      <c r="Q232" s="291"/>
      <c r="R232" s="144"/>
      <c r="T232" s="174" t="s">
        <v>5</v>
      </c>
      <c r="U232" s="48" t="s">
        <v>41</v>
      </c>
      <c r="V232" s="40"/>
      <c r="W232" s="175">
        <f t="shared" si="5"/>
        <v>0</v>
      </c>
      <c r="X232" s="175">
        <v>0</v>
      </c>
      <c r="Y232" s="175">
        <f t="shared" si="6"/>
        <v>0</v>
      </c>
      <c r="Z232" s="175">
        <v>0</v>
      </c>
      <c r="AA232" s="176">
        <f t="shared" si="7"/>
        <v>0</v>
      </c>
      <c r="AR232" s="23" t="s">
        <v>1608</v>
      </c>
      <c r="AT232" s="23" t="s">
        <v>456</v>
      </c>
      <c r="AU232" s="23" t="s">
        <v>86</v>
      </c>
      <c r="AY232" s="23" t="s">
        <v>164</v>
      </c>
      <c r="BE232" s="118">
        <f t="shared" si="8"/>
        <v>0</v>
      </c>
      <c r="BF232" s="118">
        <f t="shared" si="9"/>
        <v>0</v>
      </c>
      <c r="BG232" s="118">
        <f t="shared" si="10"/>
        <v>0</v>
      </c>
      <c r="BH232" s="118">
        <f t="shared" si="11"/>
        <v>0</v>
      </c>
      <c r="BI232" s="118">
        <f t="shared" si="12"/>
        <v>0</v>
      </c>
      <c r="BJ232" s="23" t="s">
        <v>86</v>
      </c>
      <c r="BK232" s="118">
        <f t="shared" si="13"/>
        <v>0</v>
      </c>
      <c r="BL232" s="23" t="s">
        <v>982</v>
      </c>
      <c r="BM232" s="23" t="s">
        <v>289</v>
      </c>
    </row>
    <row r="233" spans="2:65" s="1" customFormat="1" ht="16.5" customHeight="1">
      <c r="B233" s="141"/>
      <c r="C233" s="170" t="s">
        <v>383</v>
      </c>
      <c r="D233" s="170" t="s">
        <v>165</v>
      </c>
      <c r="E233" s="171" t="s">
        <v>1629</v>
      </c>
      <c r="F233" s="289" t="s">
        <v>1630</v>
      </c>
      <c r="G233" s="289"/>
      <c r="H233" s="289"/>
      <c r="I233" s="289"/>
      <c r="J233" s="172" t="s">
        <v>234</v>
      </c>
      <c r="K233" s="173">
        <v>800</v>
      </c>
      <c r="L233" s="290"/>
      <c r="M233" s="290"/>
      <c r="N233" s="291"/>
      <c r="O233" s="291"/>
      <c r="P233" s="291"/>
      <c r="Q233" s="291"/>
      <c r="R233" s="144"/>
      <c r="T233" s="174" t="s">
        <v>5</v>
      </c>
      <c r="U233" s="48" t="s">
        <v>41</v>
      </c>
      <c r="V233" s="40"/>
      <c r="W233" s="175">
        <f t="shared" si="5"/>
        <v>0</v>
      </c>
      <c r="X233" s="175">
        <v>0</v>
      </c>
      <c r="Y233" s="175">
        <f t="shared" si="6"/>
        <v>0</v>
      </c>
      <c r="Z233" s="175">
        <v>0</v>
      </c>
      <c r="AA233" s="176">
        <f t="shared" si="7"/>
        <v>0</v>
      </c>
      <c r="AR233" s="23" t="s">
        <v>982</v>
      </c>
      <c r="AT233" s="23" t="s">
        <v>165</v>
      </c>
      <c r="AU233" s="23" t="s">
        <v>86</v>
      </c>
      <c r="AY233" s="23" t="s">
        <v>164</v>
      </c>
      <c r="BE233" s="118">
        <f t="shared" si="8"/>
        <v>0</v>
      </c>
      <c r="BF233" s="118">
        <f t="shared" si="9"/>
        <v>0</v>
      </c>
      <c r="BG233" s="118">
        <f t="shared" si="10"/>
        <v>0</v>
      </c>
      <c r="BH233" s="118">
        <f t="shared" si="11"/>
        <v>0</v>
      </c>
      <c r="BI233" s="118">
        <f t="shared" si="12"/>
        <v>0</v>
      </c>
      <c r="BJ233" s="23" t="s">
        <v>86</v>
      </c>
      <c r="BK233" s="118">
        <f t="shared" si="13"/>
        <v>0</v>
      </c>
      <c r="BL233" s="23" t="s">
        <v>982</v>
      </c>
      <c r="BM233" s="23" t="s">
        <v>1631</v>
      </c>
    </row>
    <row r="234" spans="2:65" s="1" customFormat="1" ht="16.5" customHeight="1">
      <c r="B234" s="141"/>
      <c r="C234" s="214" t="s">
        <v>390</v>
      </c>
      <c r="D234" s="214" t="s">
        <v>456</v>
      </c>
      <c r="E234" s="215" t="s">
        <v>1632</v>
      </c>
      <c r="F234" s="313" t="s">
        <v>1630</v>
      </c>
      <c r="G234" s="313"/>
      <c r="H234" s="313"/>
      <c r="I234" s="313"/>
      <c r="J234" s="216" t="s">
        <v>234</v>
      </c>
      <c r="K234" s="217">
        <v>800</v>
      </c>
      <c r="L234" s="314"/>
      <c r="M234" s="314"/>
      <c r="N234" s="315"/>
      <c r="O234" s="291"/>
      <c r="P234" s="291"/>
      <c r="Q234" s="291"/>
      <c r="R234" s="144"/>
      <c r="T234" s="174" t="s">
        <v>5</v>
      </c>
      <c r="U234" s="48" t="s">
        <v>41</v>
      </c>
      <c r="V234" s="40"/>
      <c r="W234" s="175">
        <f t="shared" si="5"/>
        <v>0</v>
      </c>
      <c r="X234" s="175">
        <v>0</v>
      </c>
      <c r="Y234" s="175">
        <f t="shared" si="6"/>
        <v>0</v>
      </c>
      <c r="Z234" s="175">
        <v>0</v>
      </c>
      <c r="AA234" s="176">
        <f t="shared" si="7"/>
        <v>0</v>
      </c>
      <c r="AR234" s="23" t="s">
        <v>1608</v>
      </c>
      <c r="AT234" s="23" t="s">
        <v>456</v>
      </c>
      <c r="AU234" s="23" t="s">
        <v>86</v>
      </c>
      <c r="AY234" s="23" t="s">
        <v>164</v>
      </c>
      <c r="BE234" s="118">
        <f t="shared" si="8"/>
        <v>0</v>
      </c>
      <c r="BF234" s="118">
        <f t="shared" si="9"/>
        <v>0</v>
      </c>
      <c r="BG234" s="118">
        <f t="shared" si="10"/>
        <v>0</v>
      </c>
      <c r="BH234" s="118">
        <f t="shared" si="11"/>
        <v>0</v>
      </c>
      <c r="BI234" s="118">
        <f t="shared" si="12"/>
        <v>0</v>
      </c>
      <c r="BJ234" s="23" t="s">
        <v>86</v>
      </c>
      <c r="BK234" s="118">
        <f t="shared" si="13"/>
        <v>0</v>
      </c>
      <c r="BL234" s="23" t="s">
        <v>982</v>
      </c>
      <c r="BM234" s="23" t="s">
        <v>323</v>
      </c>
    </row>
    <row r="235" spans="2:65" s="1" customFormat="1" ht="16.5" customHeight="1">
      <c r="B235" s="141"/>
      <c r="C235" s="170" t="s">
        <v>417</v>
      </c>
      <c r="D235" s="170" t="s">
        <v>165</v>
      </c>
      <c r="E235" s="171" t="s">
        <v>1633</v>
      </c>
      <c r="F235" s="289" t="s">
        <v>1634</v>
      </c>
      <c r="G235" s="289"/>
      <c r="H235" s="289"/>
      <c r="I235" s="289"/>
      <c r="J235" s="172" t="s">
        <v>234</v>
      </c>
      <c r="K235" s="173">
        <v>280</v>
      </c>
      <c r="L235" s="290"/>
      <c r="M235" s="290"/>
      <c r="N235" s="291"/>
      <c r="O235" s="291"/>
      <c r="P235" s="291"/>
      <c r="Q235" s="291"/>
      <c r="R235" s="144"/>
      <c r="T235" s="174" t="s">
        <v>5</v>
      </c>
      <c r="U235" s="48" t="s">
        <v>41</v>
      </c>
      <c r="V235" s="40"/>
      <c r="W235" s="175">
        <f t="shared" si="5"/>
        <v>0</v>
      </c>
      <c r="X235" s="175">
        <v>0</v>
      </c>
      <c r="Y235" s="175">
        <f t="shared" si="6"/>
        <v>0</v>
      </c>
      <c r="Z235" s="175">
        <v>0</v>
      </c>
      <c r="AA235" s="176">
        <f t="shared" si="7"/>
        <v>0</v>
      </c>
      <c r="AR235" s="23" t="s">
        <v>982</v>
      </c>
      <c r="AT235" s="23" t="s">
        <v>165</v>
      </c>
      <c r="AU235" s="23" t="s">
        <v>86</v>
      </c>
      <c r="AY235" s="23" t="s">
        <v>164</v>
      </c>
      <c r="BE235" s="118">
        <f t="shared" si="8"/>
        <v>0</v>
      </c>
      <c r="BF235" s="118">
        <f t="shared" si="9"/>
        <v>0</v>
      </c>
      <c r="BG235" s="118">
        <f t="shared" si="10"/>
        <v>0</v>
      </c>
      <c r="BH235" s="118">
        <f t="shared" si="11"/>
        <v>0</v>
      </c>
      <c r="BI235" s="118">
        <f t="shared" si="12"/>
        <v>0</v>
      </c>
      <c r="BJ235" s="23" t="s">
        <v>86</v>
      </c>
      <c r="BK235" s="118">
        <f t="shared" si="13"/>
        <v>0</v>
      </c>
      <c r="BL235" s="23" t="s">
        <v>982</v>
      </c>
      <c r="BM235" s="23" t="s">
        <v>1635</v>
      </c>
    </row>
    <row r="236" spans="2:65" s="1" customFormat="1" ht="16.5" customHeight="1">
      <c r="B236" s="141"/>
      <c r="C236" s="214" t="s">
        <v>423</v>
      </c>
      <c r="D236" s="214" t="s">
        <v>456</v>
      </c>
      <c r="E236" s="215" t="s">
        <v>1636</v>
      </c>
      <c r="F236" s="313" t="s">
        <v>1634</v>
      </c>
      <c r="G236" s="313"/>
      <c r="H236" s="313"/>
      <c r="I236" s="313"/>
      <c r="J236" s="216" t="s">
        <v>234</v>
      </c>
      <c r="K236" s="217">
        <v>280</v>
      </c>
      <c r="L236" s="314"/>
      <c r="M236" s="314"/>
      <c r="N236" s="315"/>
      <c r="O236" s="291"/>
      <c r="P236" s="291"/>
      <c r="Q236" s="291"/>
      <c r="R236" s="144"/>
      <c r="T236" s="174" t="s">
        <v>5</v>
      </c>
      <c r="U236" s="48" t="s">
        <v>41</v>
      </c>
      <c r="V236" s="40"/>
      <c r="W236" s="175">
        <f t="shared" si="5"/>
        <v>0</v>
      </c>
      <c r="X236" s="175">
        <v>0</v>
      </c>
      <c r="Y236" s="175">
        <f t="shared" si="6"/>
        <v>0</v>
      </c>
      <c r="Z236" s="175">
        <v>0</v>
      </c>
      <c r="AA236" s="176">
        <f t="shared" si="7"/>
        <v>0</v>
      </c>
      <c r="AR236" s="23" t="s">
        <v>1608</v>
      </c>
      <c r="AT236" s="23" t="s">
        <v>456</v>
      </c>
      <c r="AU236" s="23" t="s">
        <v>86</v>
      </c>
      <c r="AY236" s="23" t="s">
        <v>164</v>
      </c>
      <c r="BE236" s="118">
        <f t="shared" si="8"/>
        <v>0</v>
      </c>
      <c r="BF236" s="118">
        <f t="shared" si="9"/>
        <v>0</v>
      </c>
      <c r="BG236" s="118">
        <f t="shared" si="10"/>
        <v>0</v>
      </c>
      <c r="BH236" s="118">
        <f t="shared" si="11"/>
        <v>0</v>
      </c>
      <c r="BI236" s="118">
        <f t="shared" si="12"/>
        <v>0</v>
      </c>
      <c r="BJ236" s="23" t="s">
        <v>86</v>
      </c>
      <c r="BK236" s="118">
        <f t="shared" si="13"/>
        <v>0</v>
      </c>
      <c r="BL236" s="23" t="s">
        <v>982</v>
      </c>
      <c r="BM236" s="23" t="s">
        <v>344</v>
      </c>
    </row>
    <row r="237" spans="2:65" s="1" customFormat="1" ht="16.5" customHeight="1">
      <c r="B237" s="141"/>
      <c r="C237" s="170" t="s">
        <v>427</v>
      </c>
      <c r="D237" s="170" t="s">
        <v>165</v>
      </c>
      <c r="E237" s="171" t="s">
        <v>1637</v>
      </c>
      <c r="F237" s="289" t="s">
        <v>1638</v>
      </c>
      <c r="G237" s="289"/>
      <c r="H237" s="289"/>
      <c r="I237" s="289"/>
      <c r="J237" s="172" t="s">
        <v>234</v>
      </c>
      <c r="K237" s="173">
        <v>830</v>
      </c>
      <c r="L237" s="290"/>
      <c r="M237" s="290"/>
      <c r="N237" s="291"/>
      <c r="O237" s="291"/>
      <c r="P237" s="291"/>
      <c r="Q237" s="291"/>
      <c r="R237" s="144"/>
      <c r="T237" s="174" t="s">
        <v>5</v>
      </c>
      <c r="U237" s="48" t="s">
        <v>41</v>
      </c>
      <c r="V237" s="40"/>
      <c r="W237" s="175">
        <f t="shared" si="5"/>
        <v>0</v>
      </c>
      <c r="X237" s="175">
        <v>0</v>
      </c>
      <c r="Y237" s="175">
        <f t="shared" si="6"/>
        <v>0</v>
      </c>
      <c r="Z237" s="175">
        <v>0</v>
      </c>
      <c r="AA237" s="176">
        <f t="shared" si="7"/>
        <v>0</v>
      </c>
      <c r="AR237" s="23" t="s">
        <v>982</v>
      </c>
      <c r="AT237" s="23" t="s">
        <v>165</v>
      </c>
      <c r="AU237" s="23" t="s">
        <v>86</v>
      </c>
      <c r="AY237" s="23" t="s">
        <v>164</v>
      </c>
      <c r="BE237" s="118">
        <f t="shared" si="8"/>
        <v>0</v>
      </c>
      <c r="BF237" s="118">
        <f t="shared" si="9"/>
        <v>0</v>
      </c>
      <c r="BG237" s="118">
        <f t="shared" si="10"/>
        <v>0</v>
      </c>
      <c r="BH237" s="118">
        <f t="shared" si="11"/>
        <v>0</v>
      </c>
      <c r="BI237" s="118">
        <f t="shared" si="12"/>
        <v>0</v>
      </c>
      <c r="BJ237" s="23" t="s">
        <v>86</v>
      </c>
      <c r="BK237" s="118">
        <f t="shared" si="13"/>
        <v>0</v>
      </c>
      <c r="BL237" s="23" t="s">
        <v>982</v>
      </c>
      <c r="BM237" s="23" t="s">
        <v>1639</v>
      </c>
    </row>
    <row r="238" spans="2:65" s="1" customFormat="1" ht="16.5" customHeight="1">
      <c r="B238" s="141"/>
      <c r="C238" s="214" t="s">
        <v>439</v>
      </c>
      <c r="D238" s="214" t="s">
        <v>456</v>
      </c>
      <c r="E238" s="215" t="s">
        <v>1640</v>
      </c>
      <c r="F238" s="313" t="s">
        <v>1638</v>
      </c>
      <c r="G238" s="313"/>
      <c r="H238" s="313"/>
      <c r="I238" s="313"/>
      <c r="J238" s="216" t="s">
        <v>234</v>
      </c>
      <c r="K238" s="217">
        <v>830</v>
      </c>
      <c r="L238" s="314"/>
      <c r="M238" s="314"/>
      <c r="N238" s="315"/>
      <c r="O238" s="291"/>
      <c r="P238" s="291"/>
      <c r="Q238" s="291"/>
      <c r="R238" s="144"/>
      <c r="T238" s="174" t="s">
        <v>5</v>
      </c>
      <c r="U238" s="48" t="s">
        <v>41</v>
      </c>
      <c r="V238" s="40"/>
      <c r="W238" s="175">
        <f t="shared" si="5"/>
        <v>0</v>
      </c>
      <c r="X238" s="175">
        <v>0</v>
      </c>
      <c r="Y238" s="175">
        <f t="shared" si="6"/>
        <v>0</v>
      </c>
      <c r="Z238" s="175">
        <v>0</v>
      </c>
      <c r="AA238" s="176">
        <f t="shared" si="7"/>
        <v>0</v>
      </c>
      <c r="AR238" s="23" t="s">
        <v>1608</v>
      </c>
      <c r="AT238" s="23" t="s">
        <v>456</v>
      </c>
      <c r="AU238" s="23" t="s">
        <v>86</v>
      </c>
      <c r="AY238" s="23" t="s">
        <v>164</v>
      </c>
      <c r="BE238" s="118">
        <f t="shared" si="8"/>
        <v>0</v>
      </c>
      <c r="BF238" s="118">
        <f t="shared" si="9"/>
        <v>0</v>
      </c>
      <c r="BG238" s="118">
        <f t="shared" si="10"/>
        <v>0</v>
      </c>
      <c r="BH238" s="118">
        <f t="shared" si="11"/>
        <v>0</v>
      </c>
      <c r="BI238" s="118">
        <f t="shared" si="12"/>
        <v>0</v>
      </c>
      <c r="BJ238" s="23" t="s">
        <v>86</v>
      </c>
      <c r="BK238" s="118">
        <f t="shared" si="13"/>
        <v>0</v>
      </c>
      <c r="BL238" s="23" t="s">
        <v>982</v>
      </c>
      <c r="BM238" s="23" t="s">
        <v>352</v>
      </c>
    </row>
    <row r="239" spans="2:65" s="1" customFormat="1" ht="16.5" customHeight="1">
      <c r="B239" s="141"/>
      <c r="C239" s="170" t="s">
        <v>823</v>
      </c>
      <c r="D239" s="170" t="s">
        <v>165</v>
      </c>
      <c r="E239" s="171" t="s">
        <v>1641</v>
      </c>
      <c r="F239" s="289" t="s">
        <v>1642</v>
      </c>
      <c r="G239" s="289"/>
      <c r="H239" s="289"/>
      <c r="I239" s="289"/>
      <c r="J239" s="172" t="s">
        <v>234</v>
      </c>
      <c r="K239" s="173">
        <v>1650</v>
      </c>
      <c r="L239" s="290"/>
      <c r="M239" s="290"/>
      <c r="N239" s="291"/>
      <c r="O239" s="291"/>
      <c r="P239" s="291"/>
      <c r="Q239" s="291"/>
      <c r="R239" s="144"/>
      <c r="T239" s="174" t="s">
        <v>5</v>
      </c>
      <c r="U239" s="48" t="s">
        <v>41</v>
      </c>
      <c r="V239" s="40"/>
      <c r="W239" s="175">
        <f t="shared" si="5"/>
        <v>0</v>
      </c>
      <c r="X239" s="175">
        <v>0</v>
      </c>
      <c r="Y239" s="175">
        <f t="shared" si="6"/>
        <v>0</v>
      </c>
      <c r="Z239" s="175">
        <v>0</v>
      </c>
      <c r="AA239" s="176">
        <f t="shared" si="7"/>
        <v>0</v>
      </c>
      <c r="AR239" s="23" t="s">
        <v>982</v>
      </c>
      <c r="AT239" s="23" t="s">
        <v>165</v>
      </c>
      <c r="AU239" s="23" t="s">
        <v>86</v>
      </c>
      <c r="AY239" s="23" t="s">
        <v>164</v>
      </c>
      <c r="BE239" s="118">
        <f t="shared" si="8"/>
        <v>0</v>
      </c>
      <c r="BF239" s="118">
        <f t="shared" si="9"/>
        <v>0</v>
      </c>
      <c r="BG239" s="118">
        <f t="shared" si="10"/>
        <v>0</v>
      </c>
      <c r="BH239" s="118">
        <f t="shared" si="11"/>
        <v>0</v>
      </c>
      <c r="BI239" s="118">
        <f t="shared" si="12"/>
        <v>0</v>
      </c>
      <c r="BJ239" s="23" t="s">
        <v>86</v>
      </c>
      <c r="BK239" s="118">
        <f t="shared" si="13"/>
        <v>0</v>
      </c>
      <c r="BL239" s="23" t="s">
        <v>982</v>
      </c>
      <c r="BM239" s="23" t="s">
        <v>1643</v>
      </c>
    </row>
    <row r="240" spans="2:65" s="1" customFormat="1" ht="16.5" customHeight="1">
      <c r="B240" s="141"/>
      <c r="C240" s="214" t="s">
        <v>636</v>
      </c>
      <c r="D240" s="214" t="s">
        <v>456</v>
      </c>
      <c r="E240" s="215" t="s">
        <v>1644</v>
      </c>
      <c r="F240" s="313" t="s">
        <v>1642</v>
      </c>
      <c r="G240" s="313"/>
      <c r="H240" s="313"/>
      <c r="I240" s="313"/>
      <c r="J240" s="216" t="s">
        <v>234</v>
      </c>
      <c r="K240" s="217">
        <v>1650</v>
      </c>
      <c r="L240" s="314"/>
      <c r="M240" s="314"/>
      <c r="N240" s="315"/>
      <c r="O240" s="291"/>
      <c r="P240" s="291"/>
      <c r="Q240" s="291"/>
      <c r="R240" s="144"/>
      <c r="T240" s="174" t="s">
        <v>5</v>
      </c>
      <c r="U240" s="48" t="s">
        <v>41</v>
      </c>
      <c r="V240" s="40"/>
      <c r="W240" s="175">
        <f t="shared" si="5"/>
        <v>0</v>
      </c>
      <c r="X240" s="175">
        <v>0</v>
      </c>
      <c r="Y240" s="175">
        <f t="shared" si="6"/>
        <v>0</v>
      </c>
      <c r="Z240" s="175">
        <v>0</v>
      </c>
      <c r="AA240" s="176">
        <f t="shared" si="7"/>
        <v>0</v>
      </c>
      <c r="AR240" s="23" t="s">
        <v>1608</v>
      </c>
      <c r="AT240" s="23" t="s">
        <v>456</v>
      </c>
      <c r="AU240" s="23" t="s">
        <v>86</v>
      </c>
      <c r="AY240" s="23" t="s">
        <v>164</v>
      </c>
      <c r="BE240" s="118">
        <f t="shared" si="8"/>
        <v>0</v>
      </c>
      <c r="BF240" s="118">
        <f t="shared" si="9"/>
        <v>0</v>
      </c>
      <c r="BG240" s="118">
        <f t="shared" si="10"/>
        <v>0</v>
      </c>
      <c r="BH240" s="118">
        <f t="shared" si="11"/>
        <v>0</v>
      </c>
      <c r="BI240" s="118">
        <f t="shared" si="12"/>
        <v>0</v>
      </c>
      <c r="BJ240" s="23" t="s">
        <v>86</v>
      </c>
      <c r="BK240" s="118">
        <f t="shared" si="13"/>
        <v>0</v>
      </c>
      <c r="BL240" s="23" t="s">
        <v>982</v>
      </c>
      <c r="BM240" s="23" t="s">
        <v>10</v>
      </c>
    </row>
    <row r="241" spans="2:65" s="1" customFormat="1" ht="16.5" customHeight="1">
      <c r="B241" s="141"/>
      <c r="C241" s="170" t="s">
        <v>640</v>
      </c>
      <c r="D241" s="170" t="s">
        <v>165</v>
      </c>
      <c r="E241" s="171" t="s">
        <v>1645</v>
      </c>
      <c r="F241" s="289" t="s">
        <v>1646</v>
      </c>
      <c r="G241" s="289"/>
      <c r="H241" s="289"/>
      <c r="I241" s="289"/>
      <c r="J241" s="172" t="s">
        <v>566</v>
      </c>
      <c r="K241" s="173">
        <v>731</v>
      </c>
      <c r="L241" s="290"/>
      <c r="M241" s="290"/>
      <c r="N241" s="291"/>
      <c r="O241" s="291"/>
      <c r="P241" s="291"/>
      <c r="Q241" s="291"/>
      <c r="R241" s="144"/>
      <c r="T241" s="174" t="s">
        <v>5</v>
      </c>
      <c r="U241" s="48" t="s">
        <v>41</v>
      </c>
      <c r="V241" s="40"/>
      <c r="W241" s="175">
        <f t="shared" si="5"/>
        <v>0</v>
      </c>
      <c r="X241" s="175">
        <v>0</v>
      </c>
      <c r="Y241" s="175">
        <f t="shared" si="6"/>
        <v>0</v>
      </c>
      <c r="Z241" s="175">
        <v>0</v>
      </c>
      <c r="AA241" s="176">
        <f t="shared" si="7"/>
        <v>0</v>
      </c>
      <c r="AR241" s="23" t="s">
        <v>982</v>
      </c>
      <c r="AT241" s="23" t="s">
        <v>165</v>
      </c>
      <c r="AU241" s="23" t="s">
        <v>86</v>
      </c>
      <c r="AY241" s="23" t="s">
        <v>164</v>
      </c>
      <c r="BE241" s="118">
        <f t="shared" si="8"/>
        <v>0</v>
      </c>
      <c r="BF241" s="118">
        <f t="shared" si="9"/>
        <v>0</v>
      </c>
      <c r="BG241" s="118">
        <f t="shared" si="10"/>
        <v>0</v>
      </c>
      <c r="BH241" s="118">
        <f t="shared" si="11"/>
        <v>0</v>
      </c>
      <c r="BI241" s="118">
        <f t="shared" si="12"/>
        <v>0</v>
      </c>
      <c r="BJ241" s="23" t="s">
        <v>86</v>
      </c>
      <c r="BK241" s="118">
        <f t="shared" si="13"/>
        <v>0</v>
      </c>
      <c r="BL241" s="23" t="s">
        <v>982</v>
      </c>
      <c r="BM241" s="23" t="s">
        <v>1647</v>
      </c>
    </row>
    <row r="242" spans="2:65" s="1" customFormat="1" ht="16.5" customHeight="1">
      <c r="B242" s="141"/>
      <c r="C242" s="214" t="s">
        <v>459</v>
      </c>
      <c r="D242" s="214" t="s">
        <v>456</v>
      </c>
      <c r="E242" s="215" t="s">
        <v>1648</v>
      </c>
      <c r="F242" s="313" t="s">
        <v>1646</v>
      </c>
      <c r="G242" s="313"/>
      <c r="H242" s="313"/>
      <c r="I242" s="313"/>
      <c r="J242" s="216" t="s">
        <v>566</v>
      </c>
      <c r="K242" s="217">
        <v>731</v>
      </c>
      <c r="L242" s="314"/>
      <c r="M242" s="314"/>
      <c r="N242" s="315"/>
      <c r="O242" s="291"/>
      <c r="P242" s="291"/>
      <c r="Q242" s="291"/>
      <c r="R242" s="144"/>
      <c r="T242" s="174" t="s">
        <v>5</v>
      </c>
      <c r="U242" s="48" t="s">
        <v>41</v>
      </c>
      <c r="V242" s="40"/>
      <c r="W242" s="175">
        <f t="shared" si="5"/>
        <v>0</v>
      </c>
      <c r="X242" s="175">
        <v>0</v>
      </c>
      <c r="Y242" s="175">
        <f t="shared" si="6"/>
        <v>0</v>
      </c>
      <c r="Z242" s="175">
        <v>0</v>
      </c>
      <c r="AA242" s="176">
        <f t="shared" si="7"/>
        <v>0</v>
      </c>
      <c r="AR242" s="23" t="s">
        <v>1608</v>
      </c>
      <c r="AT242" s="23" t="s">
        <v>456</v>
      </c>
      <c r="AU242" s="23" t="s">
        <v>86</v>
      </c>
      <c r="AY242" s="23" t="s">
        <v>164</v>
      </c>
      <c r="BE242" s="118">
        <f t="shared" si="8"/>
        <v>0</v>
      </c>
      <c r="BF242" s="118">
        <f t="shared" si="9"/>
        <v>0</v>
      </c>
      <c r="BG242" s="118">
        <f t="shared" si="10"/>
        <v>0</v>
      </c>
      <c r="BH242" s="118">
        <f t="shared" si="11"/>
        <v>0</v>
      </c>
      <c r="BI242" s="118">
        <f t="shared" si="12"/>
        <v>0</v>
      </c>
      <c r="BJ242" s="23" t="s">
        <v>86</v>
      </c>
      <c r="BK242" s="118">
        <f t="shared" si="13"/>
        <v>0</v>
      </c>
      <c r="BL242" s="23" t="s">
        <v>982</v>
      </c>
      <c r="BM242" s="23" t="s">
        <v>371</v>
      </c>
    </row>
    <row r="243" spans="2:65" s="1" customFormat="1" ht="16.5" customHeight="1">
      <c r="B243" s="141"/>
      <c r="C243" s="170" t="s">
        <v>828</v>
      </c>
      <c r="D243" s="170" t="s">
        <v>165</v>
      </c>
      <c r="E243" s="171" t="s">
        <v>1649</v>
      </c>
      <c r="F243" s="289" t="s">
        <v>1650</v>
      </c>
      <c r="G243" s="289"/>
      <c r="H243" s="289"/>
      <c r="I243" s="289"/>
      <c r="J243" s="172" t="s">
        <v>566</v>
      </c>
      <c r="K243" s="173">
        <v>1</v>
      </c>
      <c r="L243" s="290"/>
      <c r="M243" s="290"/>
      <c r="N243" s="291"/>
      <c r="O243" s="291"/>
      <c r="P243" s="291"/>
      <c r="Q243" s="291"/>
      <c r="R243" s="144"/>
      <c r="T243" s="174" t="s">
        <v>5</v>
      </c>
      <c r="U243" s="48" t="s">
        <v>41</v>
      </c>
      <c r="V243" s="40"/>
      <c r="W243" s="175">
        <f t="shared" si="5"/>
        <v>0</v>
      </c>
      <c r="X243" s="175">
        <v>0</v>
      </c>
      <c r="Y243" s="175">
        <f t="shared" si="6"/>
        <v>0</v>
      </c>
      <c r="Z243" s="175">
        <v>0</v>
      </c>
      <c r="AA243" s="176">
        <f t="shared" si="7"/>
        <v>0</v>
      </c>
      <c r="AR243" s="23" t="s">
        <v>982</v>
      </c>
      <c r="AT243" s="23" t="s">
        <v>165</v>
      </c>
      <c r="AU243" s="23" t="s">
        <v>86</v>
      </c>
      <c r="AY243" s="23" t="s">
        <v>164</v>
      </c>
      <c r="BE243" s="118">
        <f t="shared" si="8"/>
        <v>0</v>
      </c>
      <c r="BF243" s="118">
        <f t="shared" si="9"/>
        <v>0</v>
      </c>
      <c r="BG243" s="118">
        <f t="shared" si="10"/>
        <v>0</v>
      </c>
      <c r="BH243" s="118">
        <f t="shared" si="11"/>
        <v>0</v>
      </c>
      <c r="BI243" s="118">
        <f t="shared" si="12"/>
        <v>0</v>
      </c>
      <c r="BJ243" s="23" t="s">
        <v>86</v>
      </c>
      <c r="BK243" s="118">
        <f t="shared" si="13"/>
        <v>0</v>
      </c>
      <c r="BL243" s="23" t="s">
        <v>982</v>
      </c>
      <c r="BM243" s="23" t="s">
        <v>1651</v>
      </c>
    </row>
    <row r="244" spans="2:65" s="1" customFormat="1" ht="16.5" customHeight="1">
      <c r="B244" s="141"/>
      <c r="C244" s="214" t="s">
        <v>830</v>
      </c>
      <c r="D244" s="214" t="s">
        <v>456</v>
      </c>
      <c r="E244" s="215" t="s">
        <v>1652</v>
      </c>
      <c r="F244" s="313" t="s">
        <v>1650</v>
      </c>
      <c r="G244" s="313"/>
      <c r="H244" s="313"/>
      <c r="I244" s="313"/>
      <c r="J244" s="216" t="s">
        <v>566</v>
      </c>
      <c r="K244" s="217">
        <v>1</v>
      </c>
      <c r="L244" s="314"/>
      <c r="M244" s="314"/>
      <c r="N244" s="315"/>
      <c r="O244" s="291"/>
      <c r="P244" s="291"/>
      <c r="Q244" s="291"/>
      <c r="R244" s="144"/>
      <c r="T244" s="174" t="s">
        <v>5</v>
      </c>
      <c r="U244" s="48" t="s">
        <v>41</v>
      </c>
      <c r="V244" s="40"/>
      <c r="W244" s="175">
        <f t="shared" si="5"/>
        <v>0</v>
      </c>
      <c r="X244" s="175">
        <v>0</v>
      </c>
      <c r="Y244" s="175">
        <f t="shared" si="6"/>
        <v>0</v>
      </c>
      <c r="Z244" s="175">
        <v>0</v>
      </c>
      <c r="AA244" s="176">
        <f t="shared" si="7"/>
        <v>0</v>
      </c>
      <c r="AR244" s="23" t="s">
        <v>1608</v>
      </c>
      <c r="AT244" s="23" t="s">
        <v>456</v>
      </c>
      <c r="AU244" s="23" t="s">
        <v>86</v>
      </c>
      <c r="AY244" s="23" t="s">
        <v>164</v>
      </c>
      <c r="BE244" s="118">
        <f t="shared" si="8"/>
        <v>0</v>
      </c>
      <c r="BF244" s="118">
        <f t="shared" si="9"/>
        <v>0</v>
      </c>
      <c r="BG244" s="118">
        <f t="shared" si="10"/>
        <v>0</v>
      </c>
      <c r="BH244" s="118">
        <f t="shared" si="11"/>
        <v>0</v>
      </c>
      <c r="BI244" s="118">
        <f t="shared" si="12"/>
        <v>0</v>
      </c>
      <c r="BJ244" s="23" t="s">
        <v>86</v>
      </c>
      <c r="BK244" s="118">
        <f t="shared" si="13"/>
        <v>0</v>
      </c>
      <c r="BL244" s="23" t="s">
        <v>982</v>
      </c>
      <c r="BM244" s="23" t="s">
        <v>390</v>
      </c>
    </row>
    <row r="245" spans="2:65" s="1" customFormat="1" ht="16.5" customHeight="1">
      <c r="B245" s="141"/>
      <c r="C245" s="170" t="s">
        <v>832</v>
      </c>
      <c r="D245" s="170" t="s">
        <v>165</v>
      </c>
      <c r="E245" s="171" t="s">
        <v>1653</v>
      </c>
      <c r="F245" s="289" t="s">
        <v>1654</v>
      </c>
      <c r="G245" s="289"/>
      <c r="H245" s="289"/>
      <c r="I245" s="289"/>
      <c r="J245" s="172" t="s">
        <v>566</v>
      </c>
      <c r="K245" s="173">
        <v>74</v>
      </c>
      <c r="L245" s="290"/>
      <c r="M245" s="290"/>
      <c r="N245" s="291"/>
      <c r="O245" s="291"/>
      <c r="P245" s="291"/>
      <c r="Q245" s="291"/>
      <c r="R245" s="144"/>
      <c r="T245" s="174" t="s">
        <v>5</v>
      </c>
      <c r="U245" s="48" t="s">
        <v>41</v>
      </c>
      <c r="V245" s="40"/>
      <c r="W245" s="175">
        <f t="shared" si="5"/>
        <v>0</v>
      </c>
      <c r="X245" s="175">
        <v>0</v>
      </c>
      <c r="Y245" s="175">
        <f t="shared" si="6"/>
        <v>0</v>
      </c>
      <c r="Z245" s="175">
        <v>0</v>
      </c>
      <c r="AA245" s="176">
        <f t="shared" si="7"/>
        <v>0</v>
      </c>
      <c r="AR245" s="23" t="s">
        <v>982</v>
      </c>
      <c r="AT245" s="23" t="s">
        <v>165</v>
      </c>
      <c r="AU245" s="23" t="s">
        <v>86</v>
      </c>
      <c r="AY245" s="23" t="s">
        <v>164</v>
      </c>
      <c r="BE245" s="118">
        <f t="shared" si="8"/>
        <v>0</v>
      </c>
      <c r="BF245" s="118">
        <f t="shared" si="9"/>
        <v>0</v>
      </c>
      <c r="BG245" s="118">
        <f t="shared" si="10"/>
        <v>0</v>
      </c>
      <c r="BH245" s="118">
        <f t="shared" si="11"/>
        <v>0</v>
      </c>
      <c r="BI245" s="118">
        <f t="shared" si="12"/>
        <v>0</v>
      </c>
      <c r="BJ245" s="23" t="s">
        <v>86</v>
      </c>
      <c r="BK245" s="118">
        <f t="shared" si="13"/>
        <v>0</v>
      </c>
      <c r="BL245" s="23" t="s">
        <v>982</v>
      </c>
      <c r="BM245" s="23" t="s">
        <v>1655</v>
      </c>
    </row>
    <row r="246" spans="2:65" s="1" customFormat="1" ht="16.5" customHeight="1">
      <c r="B246" s="141"/>
      <c r="C246" s="214" t="s">
        <v>836</v>
      </c>
      <c r="D246" s="214" t="s">
        <v>456</v>
      </c>
      <c r="E246" s="215" t="s">
        <v>1656</v>
      </c>
      <c r="F246" s="313" t="s">
        <v>1654</v>
      </c>
      <c r="G246" s="313"/>
      <c r="H246" s="313"/>
      <c r="I246" s="313"/>
      <c r="J246" s="216" t="s">
        <v>566</v>
      </c>
      <c r="K246" s="217">
        <v>74</v>
      </c>
      <c r="L246" s="314"/>
      <c r="M246" s="314"/>
      <c r="N246" s="315"/>
      <c r="O246" s="291"/>
      <c r="P246" s="291"/>
      <c r="Q246" s="291"/>
      <c r="R246" s="144"/>
      <c r="T246" s="174" t="s">
        <v>5</v>
      </c>
      <c r="U246" s="48" t="s">
        <v>41</v>
      </c>
      <c r="V246" s="40"/>
      <c r="W246" s="175">
        <f t="shared" si="5"/>
        <v>0</v>
      </c>
      <c r="X246" s="175">
        <v>0</v>
      </c>
      <c r="Y246" s="175">
        <f t="shared" si="6"/>
        <v>0</v>
      </c>
      <c r="Z246" s="175">
        <v>0</v>
      </c>
      <c r="AA246" s="176">
        <f t="shared" si="7"/>
        <v>0</v>
      </c>
      <c r="AR246" s="23" t="s">
        <v>1608</v>
      </c>
      <c r="AT246" s="23" t="s">
        <v>456</v>
      </c>
      <c r="AU246" s="23" t="s">
        <v>86</v>
      </c>
      <c r="AY246" s="23" t="s">
        <v>164</v>
      </c>
      <c r="BE246" s="118">
        <f t="shared" si="8"/>
        <v>0</v>
      </c>
      <c r="BF246" s="118">
        <f t="shared" si="9"/>
        <v>0</v>
      </c>
      <c r="BG246" s="118">
        <f t="shared" si="10"/>
        <v>0</v>
      </c>
      <c r="BH246" s="118">
        <f t="shared" si="11"/>
        <v>0</v>
      </c>
      <c r="BI246" s="118">
        <f t="shared" si="12"/>
        <v>0</v>
      </c>
      <c r="BJ246" s="23" t="s">
        <v>86</v>
      </c>
      <c r="BK246" s="118">
        <f t="shared" si="13"/>
        <v>0</v>
      </c>
      <c r="BL246" s="23" t="s">
        <v>982</v>
      </c>
      <c r="BM246" s="23" t="s">
        <v>423</v>
      </c>
    </row>
    <row r="247" spans="2:65" s="1" customFormat="1" ht="16.5" customHeight="1">
      <c r="B247" s="141"/>
      <c r="C247" s="170" t="s">
        <v>840</v>
      </c>
      <c r="D247" s="170" t="s">
        <v>165</v>
      </c>
      <c r="E247" s="171" t="s">
        <v>1657</v>
      </c>
      <c r="F247" s="289" t="s">
        <v>1658</v>
      </c>
      <c r="G247" s="289"/>
      <c r="H247" s="289"/>
      <c r="I247" s="289"/>
      <c r="J247" s="172" t="s">
        <v>566</v>
      </c>
      <c r="K247" s="173">
        <v>66</v>
      </c>
      <c r="L247" s="290"/>
      <c r="M247" s="290"/>
      <c r="N247" s="291"/>
      <c r="O247" s="291"/>
      <c r="P247" s="291"/>
      <c r="Q247" s="291"/>
      <c r="R247" s="144"/>
      <c r="T247" s="174" t="s">
        <v>5</v>
      </c>
      <c r="U247" s="48" t="s">
        <v>41</v>
      </c>
      <c r="V247" s="40"/>
      <c r="W247" s="175">
        <f t="shared" si="5"/>
        <v>0</v>
      </c>
      <c r="X247" s="175">
        <v>0</v>
      </c>
      <c r="Y247" s="175">
        <f t="shared" si="6"/>
        <v>0</v>
      </c>
      <c r="Z247" s="175">
        <v>0</v>
      </c>
      <c r="AA247" s="176">
        <f t="shared" si="7"/>
        <v>0</v>
      </c>
      <c r="AR247" s="23" t="s">
        <v>982</v>
      </c>
      <c r="AT247" s="23" t="s">
        <v>165</v>
      </c>
      <c r="AU247" s="23" t="s">
        <v>86</v>
      </c>
      <c r="AY247" s="23" t="s">
        <v>164</v>
      </c>
      <c r="BE247" s="118">
        <f t="shared" si="8"/>
        <v>0</v>
      </c>
      <c r="BF247" s="118">
        <f t="shared" si="9"/>
        <v>0</v>
      </c>
      <c r="BG247" s="118">
        <f t="shared" si="10"/>
        <v>0</v>
      </c>
      <c r="BH247" s="118">
        <f t="shared" si="11"/>
        <v>0</v>
      </c>
      <c r="BI247" s="118">
        <f t="shared" si="12"/>
        <v>0</v>
      </c>
      <c r="BJ247" s="23" t="s">
        <v>86</v>
      </c>
      <c r="BK247" s="118">
        <f t="shared" si="13"/>
        <v>0</v>
      </c>
      <c r="BL247" s="23" t="s">
        <v>982</v>
      </c>
      <c r="BM247" s="23" t="s">
        <v>1659</v>
      </c>
    </row>
    <row r="248" spans="2:65" s="1" customFormat="1" ht="16.5" customHeight="1">
      <c r="B248" s="141"/>
      <c r="C248" s="214" t="s">
        <v>844</v>
      </c>
      <c r="D248" s="214" t="s">
        <v>456</v>
      </c>
      <c r="E248" s="215" t="s">
        <v>1660</v>
      </c>
      <c r="F248" s="313" t="s">
        <v>1658</v>
      </c>
      <c r="G248" s="313"/>
      <c r="H248" s="313"/>
      <c r="I248" s="313"/>
      <c r="J248" s="216" t="s">
        <v>566</v>
      </c>
      <c r="K248" s="217">
        <v>66</v>
      </c>
      <c r="L248" s="314"/>
      <c r="M248" s="314"/>
      <c r="N248" s="315"/>
      <c r="O248" s="291"/>
      <c r="P248" s="291"/>
      <c r="Q248" s="291"/>
      <c r="R248" s="144"/>
      <c r="T248" s="174" t="s">
        <v>5</v>
      </c>
      <c r="U248" s="48" t="s">
        <v>41</v>
      </c>
      <c r="V248" s="40"/>
      <c r="W248" s="175">
        <f t="shared" si="5"/>
        <v>0</v>
      </c>
      <c r="X248" s="175">
        <v>0</v>
      </c>
      <c r="Y248" s="175">
        <f t="shared" si="6"/>
        <v>0</v>
      </c>
      <c r="Z248" s="175">
        <v>0</v>
      </c>
      <c r="AA248" s="176">
        <f t="shared" si="7"/>
        <v>0</v>
      </c>
      <c r="AR248" s="23" t="s">
        <v>1608</v>
      </c>
      <c r="AT248" s="23" t="s">
        <v>456</v>
      </c>
      <c r="AU248" s="23" t="s">
        <v>86</v>
      </c>
      <c r="AY248" s="23" t="s">
        <v>164</v>
      </c>
      <c r="BE248" s="118">
        <f t="shared" si="8"/>
        <v>0</v>
      </c>
      <c r="BF248" s="118">
        <f t="shared" si="9"/>
        <v>0</v>
      </c>
      <c r="BG248" s="118">
        <f t="shared" si="10"/>
        <v>0</v>
      </c>
      <c r="BH248" s="118">
        <f t="shared" si="11"/>
        <v>0</v>
      </c>
      <c r="BI248" s="118">
        <f t="shared" si="12"/>
        <v>0</v>
      </c>
      <c r="BJ248" s="23" t="s">
        <v>86</v>
      </c>
      <c r="BK248" s="118">
        <f t="shared" si="13"/>
        <v>0</v>
      </c>
      <c r="BL248" s="23" t="s">
        <v>982</v>
      </c>
      <c r="BM248" s="23" t="s">
        <v>439</v>
      </c>
    </row>
    <row r="249" spans="2:65" s="1" customFormat="1" ht="16.5" customHeight="1">
      <c r="B249" s="141"/>
      <c r="C249" s="170" t="s">
        <v>848</v>
      </c>
      <c r="D249" s="170" t="s">
        <v>165</v>
      </c>
      <c r="E249" s="171" t="s">
        <v>1661</v>
      </c>
      <c r="F249" s="289" t="s">
        <v>1662</v>
      </c>
      <c r="G249" s="289"/>
      <c r="H249" s="289"/>
      <c r="I249" s="289"/>
      <c r="J249" s="172" t="s">
        <v>566</v>
      </c>
      <c r="K249" s="173">
        <v>8</v>
      </c>
      <c r="L249" s="290"/>
      <c r="M249" s="290"/>
      <c r="N249" s="291"/>
      <c r="O249" s="291"/>
      <c r="P249" s="291"/>
      <c r="Q249" s="291"/>
      <c r="R249" s="144"/>
      <c r="T249" s="174" t="s">
        <v>5</v>
      </c>
      <c r="U249" s="48" t="s">
        <v>41</v>
      </c>
      <c r="V249" s="40"/>
      <c r="W249" s="175">
        <f t="shared" si="5"/>
        <v>0</v>
      </c>
      <c r="X249" s="175">
        <v>0</v>
      </c>
      <c r="Y249" s="175">
        <f t="shared" si="6"/>
        <v>0</v>
      </c>
      <c r="Z249" s="175">
        <v>0</v>
      </c>
      <c r="AA249" s="176">
        <f t="shared" si="7"/>
        <v>0</v>
      </c>
      <c r="AR249" s="23" t="s">
        <v>982</v>
      </c>
      <c r="AT249" s="23" t="s">
        <v>165</v>
      </c>
      <c r="AU249" s="23" t="s">
        <v>86</v>
      </c>
      <c r="AY249" s="23" t="s">
        <v>164</v>
      </c>
      <c r="BE249" s="118">
        <f t="shared" si="8"/>
        <v>0</v>
      </c>
      <c r="BF249" s="118">
        <f t="shared" si="9"/>
        <v>0</v>
      </c>
      <c r="BG249" s="118">
        <f t="shared" si="10"/>
        <v>0</v>
      </c>
      <c r="BH249" s="118">
        <f t="shared" si="11"/>
        <v>0</v>
      </c>
      <c r="BI249" s="118">
        <f t="shared" si="12"/>
        <v>0</v>
      </c>
      <c r="BJ249" s="23" t="s">
        <v>86</v>
      </c>
      <c r="BK249" s="118">
        <f t="shared" si="13"/>
        <v>0</v>
      </c>
      <c r="BL249" s="23" t="s">
        <v>982</v>
      </c>
      <c r="BM249" s="23" t="s">
        <v>1663</v>
      </c>
    </row>
    <row r="250" spans="2:65" s="1" customFormat="1" ht="16.5" customHeight="1">
      <c r="B250" s="141"/>
      <c r="C250" s="214" t="s">
        <v>852</v>
      </c>
      <c r="D250" s="214" t="s">
        <v>456</v>
      </c>
      <c r="E250" s="215" t="s">
        <v>1664</v>
      </c>
      <c r="F250" s="313" t="s">
        <v>1662</v>
      </c>
      <c r="G250" s="313"/>
      <c r="H250" s="313"/>
      <c r="I250" s="313"/>
      <c r="J250" s="216" t="s">
        <v>566</v>
      </c>
      <c r="K250" s="217">
        <v>8</v>
      </c>
      <c r="L250" s="314"/>
      <c r="M250" s="314"/>
      <c r="N250" s="315"/>
      <c r="O250" s="291"/>
      <c r="P250" s="291"/>
      <c r="Q250" s="291"/>
      <c r="R250" s="144"/>
      <c r="T250" s="174" t="s">
        <v>5</v>
      </c>
      <c r="U250" s="48" t="s">
        <v>41</v>
      </c>
      <c r="V250" s="40"/>
      <c r="W250" s="175">
        <f t="shared" si="5"/>
        <v>0</v>
      </c>
      <c r="X250" s="175">
        <v>0</v>
      </c>
      <c r="Y250" s="175">
        <f t="shared" si="6"/>
        <v>0</v>
      </c>
      <c r="Z250" s="175">
        <v>0</v>
      </c>
      <c r="AA250" s="176">
        <f t="shared" si="7"/>
        <v>0</v>
      </c>
      <c r="AR250" s="23" t="s">
        <v>1608</v>
      </c>
      <c r="AT250" s="23" t="s">
        <v>456</v>
      </c>
      <c r="AU250" s="23" t="s">
        <v>86</v>
      </c>
      <c r="AY250" s="23" t="s">
        <v>164</v>
      </c>
      <c r="BE250" s="118">
        <f t="shared" si="8"/>
        <v>0</v>
      </c>
      <c r="BF250" s="118">
        <f t="shared" si="9"/>
        <v>0</v>
      </c>
      <c r="BG250" s="118">
        <f t="shared" si="10"/>
        <v>0</v>
      </c>
      <c r="BH250" s="118">
        <f t="shared" si="11"/>
        <v>0</v>
      </c>
      <c r="BI250" s="118">
        <f t="shared" si="12"/>
        <v>0</v>
      </c>
      <c r="BJ250" s="23" t="s">
        <v>86</v>
      </c>
      <c r="BK250" s="118">
        <f t="shared" si="13"/>
        <v>0</v>
      </c>
      <c r="BL250" s="23" t="s">
        <v>982</v>
      </c>
      <c r="BM250" s="23" t="s">
        <v>636</v>
      </c>
    </row>
    <row r="251" spans="2:65" s="1" customFormat="1" ht="16.5" customHeight="1">
      <c r="B251" s="141"/>
      <c r="C251" s="170" t="s">
        <v>856</v>
      </c>
      <c r="D251" s="170" t="s">
        <v>165</v>
      </c>
      <c r="E251" s="171" t="s">
        <v>1665</v>
      </c>
      <c r="F251" s="289" t="s">
        <v>1666</v>
      </c>
      <c r="G251" s="289"/>
      <c r="H251" s="289"/>
      <c r="I251" s="289"/>
      <c r="J251" s="172" t="s">
        <v>566</v>
      </c>
      <c r="K251" s="173">
        <v>42</v>
      </c>
      <c r="L251" s="290"/>
      <c r="M251" s="290"/>
      <c r="N251" s="291"/>
      <c r="O251" s="291"/>
      <c r="P251" s="291"/>
      <c r="Q251" s="291"/>
      <c r="R251" s="144"/>
      <c r="T251" s="174" t="s">
        <v>5</v>
      </c>
      <c r="U251" s="48" t="s">
        <v>41</v>
      </c>
      <c r="V251" s="40"/>
      <c r="W251" s="175">
        <f t="shared" si="5"/>
        <v>0</v>
      </c>
      <c r="X251" s="175">
        <v>0</v>
      </c>
      <c r="Y251" s="175">
        <f t="shared" si="6"/>
        <v>0</v>
      </c>
      <c r="Z251" s="175">
        <v>0</v>
      </c>
      <c r="AA251" s="176">
        <f t="shared" si="7"/>
        <v>0</v>
      </c>
      <c r="AR251" s="23" t="s">
        <v>982</v>
      </c>
      <c r="AT251" s="23" t="s">
        <v>165</v>
      </c>
      <c r="AU251" s="23" t="s">
        <v>86</v>
      </c>
      <c r="AY251" s="23" t="s">
        <v>164</v>
      </c>
      <c r="BE251" s="118">
        <f t="shared" si="8"/>
        <v>0</v>
      </c>
      <c r="BF251" s="118">
        <f t="shared" si="9"/>
        <v>0</v>
      </c>
      <c r="BG251" s="118">
        <f t="shared" si="10"/>
        <v>0</v>
      </c>
      <c r="BH251" s="118">
        <f t="shared" si="11"/>
        <v>0</v>
      </c>
      <c r="BI251" s="118">
        <f t="shared" si="12"/>
        <v>0</v>
      </c>
      <c r="BJ251" s="23" t="s">
        <v>86</v>
      </c>
      <c r="BK251" s="118">
        <f t="shared" si="13"/>
        <v>0</v>
      </c>
      <c r="BL251" s="23" t="s">
        <v>982</v>
      </c>
      <c r="BM251" s="23" t="s">
        <v>1667</v>
      </c>
    </row>
    <row r="252" spans="2:65" s="1" customFormat="1" ht="16.5" customHeight="1">
      <c r="B252" s="141"/>
      <c r="C252" s="214" t="s">
        <v>858</v>
      </c>
      <c r="D252" s="214" t="s">
        <v>456</v>
      </c>
      <c r="E252" s="215" t="s">
        <v>1668</v>
      </c>
      <c r="F252" s="313" t="s">
        <v>1666</v>
      </c>
      <c r="G252" s="313"/>
      <c r="H252" s="313"/>
      <c r="I252" s="313"/>
      <c r="J252" s="216" t="s">
        <v>566</v>
      </c>
      <c r="K252" s="217">
        <v>42</v>
      </c>
      <c r="L252" s="314"/>
      <c r="M252" s="314"/>
      <c r="N252" s="315"/>
      <c r="O252" s="291"/>
      <c r="P252" s="291"/>
      <c r="Q252" s="291"/>
      <c r="R252" s="144"/>
      <c r="T252" s="174" t="s">
        <v>5</v>
      </c>
      <c r="U252" s="48" t="s">
        <v>41</v>
      </c>
      <c r="V252" s="40"/>
      <c r="W252" s="175">
        <f t="shared" si="5"/>
        <v>0</v>
      </c>
      <c r="X252" s="175">
        <v>0</v>
      </c>
      <c r="Y252" s="175">
        <f t="shared" si="6"/>
        <v>0</v>
      </c>
      <c r="Z252" s="175">
        <v>0</v>
      </c>
      <c r="AA252" s="176">
        <f t="shared" si="7"/>
        <v>0</v>
      </c>
      <c r="AR252" s="23" t="s">
        <v>1608</v>
      </c>
      <c r="AT252" s="23" t="s">
        <v>456</v>
      </c>
      <c r="AU252" s="23" t="s">
        <v>86</v>
      </c>
      <c r="AY252" s="23" t="s">
        <v>164</v>
      </c>
      <c r="BE252" s="118">
        <f t="shared" si="8"/>
        <v>0</v>
      </c>
      <c r="BF252" s="118">
        <f t="shared" si="9"/>
        <v>0</v>
      </c>
      <c r="BG252" s="118">
        <f t="shared" si="10"/>
        <v>0</v>
      </c>
      <c r="BH252" s="118">
        <f t="shared" si="11"/>
        <v>0</v>
      </c>
      <c r="BI252" s="118">
        <f t="shared" si="12"/>
        <v>0</v>
      </c>
      <c r="BJ252" s="23" t="s">
        <v>86</v>
      </c>
      <c r="BK252" s="118">
        <f t="shared" si="13"/>
        <v>0</v>
      </c>
      <c r="BL252" s="23" t="s">
        <v>982</v>
      </c>
      <c r="BM252" s="23" t="s">
        <v>459</v>
      </c>
    </row>
    <row r="253" spans="2:65" s="1" customFormat="1" ht="16.5" customHeight="1">
      <c r="B253" s="141"/>
      <c r="C253" s="170" t="s">
        <v>864</v>
      </c>
      <c r="D253" s="170" t="s">
        <v>165</v>
      </c>
      <c r="E253" s="171" t="s">
        <v>1669</v>
      </c>
      <c r="F253" s="289" t="s">
        <v>1670</v>
      </c>
      <c r="G253" s="289"/>
      <c r="H253" s="289"/>
      <c r="I253" s="289"/>
      <c r="J253" s="172" t="s">
        <v>566</v>
      </c>
      <c r="K253" s="173">
        <v>7</v>
      </c>
      <c r="L253" s="290"/>
      <c r="M253" s="290"/>
      <c r="N253" s="291"/>
      <c r="O253" s="291"/>
      <c r="P253" s="291"/>
      <c r="Q253" s="291"/>
      <c r="R253" s="144"/>
      <c r="T253" s="174" t="s">
        <v>5</v>
      </c>
      <c r="U253" s="48" t="s">
        <v>41</v>
      </c>
      <c r="V253" s="40"/>
      <c r="W253" s="175">
        <f t="shared" ref="W253:W280" si="14">V253*K253</f>
        <v>0</v>
      </c>
      <c r="X253" s="175">
        <v>0</v>
      </c>
      <c r="Y253" s="175">
        <f t="shared" ref="Y253:Y280" si="15">X253*K253</f>
        <v>0</v>
      </c>
      <c r="Z253" s="175">
        <v>0</v>
      </c>
      <c r="AA253" s="176">
        <f t="shared" ref="AA253:AA280" si="16">Z253*K253</f>
        <v>0</v>
      </c>
      <c r="AR253" s="23" t="s">
        <v>982</v>
      </c>
      <c r="AT253" s="23" t="s">
        <v>165</v>
      </c>
      <c r="AU253" s="23" t="s">
        <v>86</v>
      </c>
      <c r="AY253" s="23" t="s">
        <v>164</v>
      </c>
      <c r="BE253" s="118">
        <f t="shared" ref="BE253:BE280" si="17">IF(U253="základná",N253,0)</f>
        <v>0</v>
      </c>
      <c r="BF253" s="118">
        <f t="shared" ref="BF253:BF280" si="18">IF(U253="znížená",N253,0)</f>
        <v>0</v>
      </c>
      <c r="BG253" s="118">
        <f t="shared" ref="BG253:BG280" si="19">IF(U253="zákl. prenesená",N253,0)</f>
        <v>0</v>
      </c>
      <c r="BH253" s="118">
        <f t="shared" ref="BH253:BH280" si="20">IF(U253="zníž. prenesená",N253,0)</f>
        <v>0</v>
      </c>
      <c r="BI253" s="118">
        <f t="shared" ref="BI253:BI280" si="21">IF(U253="nulová",N253,0)</f>
        <v>0</v>
      </c>
      <c r="BJ253" s="23" t="s">
        <v>86</v>
      </c>
      <c r="BK253" s="118">
        <f t="shared" ref="BK253:BK280" si="22">ROUND(L253*K253,2)</f>
        <v>0</v>
      </c>
      <c r="BL253" s="23" t="s">
        <v>982</v>
      </c>
      <c r="BM253" s="23" t="s">
        <v>1671</v>
      </c>
    </row>
    <row r="254" spans="2:65" s="1" customFormat="1" ht="16.5" customHeight="1">
      <c r="B254" s="141"/>
      <c r="C254" s="214" t="s">
        <v>868</v>
      </c>
      <c r="D254" s="214" t="s">
        <v>456</v>
      </c>
      <c r="E254" s="215" t="s">
        <v>1672</v>
      </c>
      <c r="F254" s="313" t="s">
        <v>1670</v>
      </c>
      <c r="G254" s="313"/>
      <c r="H254" s="313"/>
      <c r="I254" s="313"/>
      <c r="J254" s="216" t="s">
        <v>566</v>
      </c>
      <c r="K254" s="217">
        <v>7</v>
      </c>
      <c r="L254" s="314"/>
      <c r="M254" s="314"/>
      <c r="N254" s="315"/>
      <c r="O254" s="291"/>
      <c r="P254" s="291"/>
      <c r="Q254" s="291"/>
      <c r="R254" s="144"/>
      <c r="T254" s="174" t="s">
        <v>5</v>
      </c>
      <c r="U254" s="48" t="s">
        <v>41</v>
      </c>
      <c r="V254" s="40"/>
      <c r="W254" s="175">
        <f t="shared" si="14"/>
        <v>0</v>
      </c>
      <c r="X254" s="175">
        <v>0</v>
      </c>
      <c r="Y254" s="175">
        <f t="shared" si="15"/>
        <v>0</v>
      </c>
      <c r="Z254" s="175">
        <v>0</v>
      </c>
      <c r="AA254" s="176">
        <f t="shared" si="16"/>
        <v>0</v>
      </c>
      <c r="AR254" s="23" t="s">
        <v>1608</v>
      </c>
      <c r="AT254" s="23" t="s">
        <v>456</v>
      </c>
      <c r="AU254" s="23" t="s">
        <v>86</v>
      </c>
      <c r="AY254" s="23" t="s">
        <v>164</v>
      </c>
      <c r="BE254" s="118">
        <f t="shared" si="17"/>
        <v>0</v>
      </c>
      <c r="BF254" s="118">
        <f t="shared" si="18"/>
        <v>0</v>
      </c>
      <c r="BG254" s="118">
        <f t="shared" si="19"/>
        <v>0</v>
      </c>
      <c r="BH254" s="118">
        <f t="shared" si="20"/>
        <v>0</v>
      </c>
      <c r="BI254" s="118">
        <f t="shared" si="21"/>
        <v>0</v>
      </c>
      <c r="BJ254" s="23" t="s">
        <v>86</v>
      </c>
      <c r="BK254" s="118">
        <f t="shared" si="22"/>
        <v>0</v>
      </c>
      <c r="BL254" s="23" t="s">
        <v>982</v>
      </c>
      <c r="BM254" s="23" t="s">
        <v>830</v>
      </c>
    </row>
    <row r="255" spans="2:65" s="1" customFormat="1" ht="16.5" customHeight="1">
      <c r="B255" s="141"/>
      <c r="C255" s="170" t="s">
        <v>872</v>
      </c>
      <c r="D255" s="170" t="s">
        <v>165</v>
      </c>
      <c r="E255" s="171" t="s">
        <v>1673</v>
      </c>
      <c r="F255" s="289" t="s">
        <v>1674</v>
      </c>
      <c r="G255" s="289"/>
      <c r="H255" s="289"/>
      <c r="I255" s="289"/>
      <c r="J255" s="172" t="s">
        <v>566</v>
      </c>
      <c r="K255" s="173">
        <v>101</v>
      </c>
      <c r="L255" s="290"/>
      <c r="M255" s="290"/>
      <c r="N255" s="291"/>
      <c r="O255" s="291"/>
      <c r="P255" s="291"/>
      <c r="Q255" s="291"/>
      <c r="R255" s="144"/>
      <c r="T255" s="174" t="s">
        <v>5</v>
      </c>
      <c r="U255" s="48" t="s">
        <v>41</v>
      </c>
      <c r="V255" s="40"/>
      <c r="W255" s="175">
        <f t="shared" si="14"/>
        <v>0</v>
      </c>
      <c r="X255" s="175">
        <v>0</v>
      </c>
      <c r="Y255" s="175">
        <f t="shared" si="15"/>
        <v>0</v>
      </c>
      <c r="Z255" s="175">
        <v>0</v>
      </c>
      <c r="AA255" s="176">
        <f t="shared" si="16"/>
        <v>0</v>
      </c>
      <c r="AR255" s="23" t="s">
        <v>982</v>
      </c>
      <c r="AT255" s="23" t="s">
        <v>165</v>
      </c>
      <c r="AU255" s="23" t="s">
        <v>86</v>
      </c>
      <c r="AY255" s="23" t="s">
        <v>164</v>
      </c>
      <c r="BE255" s="118">
        <f t="shared" si="17"/>
        <v>0</v>
      </c>
      <c r="BF255" s="118">
        <f t="shared" si="18"/>
        <v>0</v>
      </c>
      <c r="BG255" s="118">
        <f t="shared" si="19"/>
        <v>0</v>
      </c>
      <c r="BH255" s="118">
        <f t="shared" si="20"/>
        <v>0</v>
      </c>
      <c r="BI255" s="118">
        <f t="shared" si="21"/>
        <v>0</v>
      </c>
      <c r="BJ255" s="23" t="s">
        <v>86</v>
      </c>
      <c r="BK255" s="118">
        <f t="shared" si="22"/>
        <v>0</v>
      </c>
      <c r="BL255" s="23" t="s">
        <v>982</v>
      </c>
      <c r="BM255" s="23" t="s">
        <v>1675</v>
      </c>
    </row>
    <row r="256" spans="2:65" s="1" customFormat="1" ht="16.5" customHeight="1">
      <c r="B256" s="141"/>
      <c r="C256" s="214" t="s">
        <v>876</v>
      </c>
      <c r="D256" s="214" t="s">
        <v>456</v>
      </c>
      <c r="E256" s="215" t="s">
        <v>1676</v>
      </c>
      <c r="F256" s="313" t="s">
        <v>1674</v>
      </c>
      <c r="G256" s="313"/>
      <c r="H256" s="313"/>
      <c r="I256" s="313"/>
      <c r="J256" s="216" t="s">
        <v>566</v>
      </c>
      <c r="K256" s="217">
        <v>101</v>
      </c>
      <c r="L256" s="314"/>
      <c r="M256" s="314"/>
      <c r="N256" s="315"/>
      <c r="O256" s="291"/>
      <c r="P256" s="291"/>
      <c r="Q256" s="291"/>
      <c r="R256" s="144"/>
      <c r="T256" s="174" t="s">
        <v>5</v>
      </c>
      <c r="U256" s="48" t="s">
        <v>41</v>
      </c>
      <c r="V256" s="40"/>
      <c r="W256" s="175">
        <f t="shared" si="14"/>
        <v>0</v>
      </c>
      <c r="X256" s="175">
        <v>0</v>
      </c>
      <c r="Y256" s="175">
        <f t="shared" si="15"/>
        <v>0</v>
      </c>
      <c r="Z256" s="175">
        <v>0</v>
      </c>
      <c r="AA256" s="176">
        <f t="shared" si="16"/>
        <v>0</v>
      </c>
      <c r="AR256" s="23" t="s">
        <v>1608</v>
      </c>
      <c r="AT256" s="23" t="s">
        <v>456</v>
      </c>
      <c r="AU256" s="23" t="s">
        <v>86</v>
      </c>
      <c r="AY256" s="23" t="s">
        <v>164</v>
      </c>
      <c r="BE256" s="118">
        <f t="shared" si="17"/>
        <v>0</v>
      </c>
      <c r="BF256" s="118">
        <f t="shared" si="18"/>
        <v>0</v>
      </c>
      <c r="BG256" s="118">
        <f t="shared" si="19"/>
        <v>0</v>
      </c>
      <c r="BH256" s="118">
        <f t="shared" si="20"/>
        <v>0</v>
      </c>
      <c r="BI256" s="118">
        <f t="shared" si="21"/>
        <v>0</v>
      </c>
      <c r="BJ256" s="23" t="s">
        <v>86</v>
      </c>
      <c r="BK256" s="118">
        <f t="shared" si="22"/>
        <v>0</v>
      </c>
      <c r="BL256" s="23" t="s">
        <v>982</v>
      </c>
      <c r="BM256" s="23" t="s">
        <v>836</v>
      </c>
    </row>
    <row r="257" spans="2:65" s="1" customFormat="1" ht="16.5" customHeight="1">
      <c r="B257" s="141"/>
      <c r="C257" s="170" t="s">
        <v>893</v>
      </c>
      <c r="D257" s="170" t="s">
        <v>165</v>
      </c>
      <c r="E257" s="171" t="s">
        <v>1677</v>
      </c>
      <c r="F257" s="289" t="s">
        <v>1678</v>
      </c>
      <c r="G257" s="289"/>
      <c r="H257" s="289"/>
      <c r="I257" s="289"/>
      <c r="J257" s="172" t="s">
        <v>566</v>
      </c>
      <c r="K257" s="173">
        <v>4</v>
      </c>
      <c r="L257" s="290"/>
      <c r="M257" s="290"/>
      <c r="N257" s="291"/>
      <c r="O257" s="291"/>
      <c r="P257" s="291"/>
      <c r="Q257" s="291"/>
      <c r="R257" s="144"/>
      <c r="T257" s="174" t="s">
        <v>5</v>
      </c>
      <c r="U257" s="48" t="s">
        <v>41</v>
      </c>
      <c r="V257" s="40"/>
      <c r="W257" s="175">
        <f t="shared" si="14"/>
        <v>0</v>
      </c>
      <c r="X257" s="175">
        <v>0</v>
      </c>
      <c r="Y257" s="175">
        <f t="shared" si="15"/>
        <v>0</v>
      </c>
      <c r="Z257" s="175">
        <v>0</v>
      </c>
      <c r="AA257" s="176">
        <f t="shared" si="16"/>
        <v>0</v>
      </c>
      <c r="AR257" s="23" t="s">
        <v>982</v>
      </c>
      <c r="AT257" s="23" t="s">
        <v>165</v>
      </c>
      <c r="AU257" s="23" t="s">
        <v>86</v>
      </c>
      <c r="AY257" s="23" t="s">
        <v>164</v>
      </c>
      <c r="BE257" s="118">
        <f t="shared" si="17"/>
        <v>0</v>
      </c>
      <c r="BF257" s="118">
        <f t="shared" si="18"/>
        <v>0</v>
      </c>
      <c r="BG257" s="118">
        <f t="shared" si="19"/>
        <v>0</v>
      </c>
      <c r="BH257" s="118">
        <f t="shared" si="20"/>
        <v>0</v>
      </c>
      <c r="BI257" s="118">
        <f t="shared" si="21"/>
        <v>0</v>
      </c>
      <c r="BJ257" s="23" t="s">
        <v>86</v>
      </c>
      <c r="BK257" s="118">
        <f t="shared" si="22"/>
        <v>0</v>
      </c>
      <c r="BL257" s="23" t="s">
        <v>982</v>
      </c>
      <c r="BM257" s="23" t="s">
        <v>1679</v>
      </c>
    </row>
    <row r="258" spans="2:65" s="1" customFormat="1" ht="16.5" customHeight="1">
      <c r="B258" s="141"/>
      <c r="C258" s="214" t="s">
        <v>901</v>
      </c>
      <c r="D258" s="214" t="s">
        <v>456</v>
      </c>
      <c r="E258" s="215" t="s">
        <v>1680</v>
      </c>
      <c r="F258" s="313" t="s">
        <v>1678</v>
      </c>
      <c r="G258" s="313"/>
      <c r="H258" s="313"/>
      <c r="I258" s="313"/>
      <c r="J258" s="216" t="s">
        <v>566</v>
      </c>
      <c r="K258" s="217">
        <v>4</v>
      </c>
      <c r="L258" s="314"/>
      <c r="M258" s="314"/>
      <c r="N258" s="315"/>
      <c r="O258" s="291"/>
      <c r="P258" s="291"/>
      <c r="Q258" s="291"/>
      <c r="R258" s="144"/>
      <c r="T258" s="174" t="s">
        <v>5</v>
      </c>
      <c r="U258" s="48" t="s">
        <v>41</v>
      </c>
      <c r="V258" s="40"/>
      <c r="W258" s="175">
        <f t="shared" si="14"/>
        <v>0</v>
      </c>
      <c r="X258" s="175">
        <v>0</v>
      </c>
      <c r="Y258" s="175">
        <f t="shared" si="15"/>
        <v>0</v>
      </c>
      <c r="Z258" s="175">
        <v>0</v>
      </c>
      <c r="AA258" s="176">
        <f t="shared" si="16"/>
        <v>0</v>
      </c>
      <c r="AR258" s="23" t="s">
        <v>1608</v>
      </c>
      <c r="AT258" s="23" t="s">
        <v>456</v>
      </c>
      <c r="AU258" s="23" t="s">
        <v>86</v>
      </c>
      <c r="AY258" s="23" t="s">
        <v>164</v>
      </c>
      <c r="BE258" s="118">
        <f t="shared" si="17"/>
        <v>0</v>
      </c>
      <c r="BF258" s="118">
        <f t="shared" si="18"/>
        <v>0</v>
      </c>
      <c r="BG258" s="118">
        <f t="shared" si="19"/>
        <v>0</v>
      </c>
      <c r="BH258" s="118">
        <f t="shared" si="20"/>
        <v>0</v>
      </c>
      <c r="BI258" s="118">
        <f t="shared" si="21"/>
        <v>0</v>
      </c>
      <c r="BJ258" s="23" t="s">
        <v>86</v>
      </c>
      <c r="BK258" s="118">
        <f t="shared" si="22"/>
        <v>0</v>
      </c>
      <c r="BL258" s="23" t="s">
        <v>982</v>
      </c>
      <c r="BM258" s="23" t="s">
        <v>844</v>
      </c>
    </row>
    <row r="259" spans="2:65" s="1" customFormat="1" ht="25.5" customHeight="1">
      <c r="B259" s="141"/>
      <c r="C259" s="170" t="s">
        <v>905</v>
      </c>
      <c r="D259" s="170" t="s">
        <v>165</v>
      </c>
      <c r="E259" s="171" t="s">
        <v>1681</v>
      </c>
      <c r="F259" s="289" t="s">
        <v>1682</v>
      </c>
      <c r="G259" s="289"/>
      <c r="H259" s="289"/>
      <c r="I259" s="289"/>
      <c r="J259" s="172" t="s">
        <v>566</v>
      </c>
      <c r="K259" s="173">
        <v>1</v>
      </c>
      <c r="L259" s="290"/>
      <c r="M259" s="290"/>
      <c r="N259" s="291"/>
      <c r="O259" s="291"/>
      <c r="P259" s="291"/>
      <c r="Q259" s="291"/>
      <c r="R259" s="144"/>
      <c r="T259" s="174" t="s">
        <v>5</v>
      </c>
      <c r="U259" s="48" t="s">
        <v>41</v>
      </c>
      <c r="V259" s="40"/>
      <c r="W259" s="175">
        <f t="shared" si="14"/>
        <v>0</v>
      </c>
      <c r="X259" s="175">
        <v>0</v>
      </c>
      <c r="Y259" s="175">
        <f t="shared" si="15"/>
        <v>0</v>
      </c>
      <c r="Z259" s="175">
        <v>0</v>
      </c>
      <c r="AA259" s="176">
        <f t="shared" si="16"/>
        <v>0</v>
      </c>
      <c r="AR259" s="23" t="s">
        <v>982</v>
      </c>
      <c r="AT259" s="23" t="s">
        <v>165</v>
      </c>
      <c r="AU259" s="23" t="s">
        <v>86</v>
      </c>
      <c r="AY259" s="23" t="s">
        <v>164</v>
      </c>
      <c r="BE259" s="118">
        <f t="shared" si="17"/>
        <v>0</v>
      </c>
      <c r="BF259" s="118">
        <f t="shared" si="18"/>
        <v>0</v>
      </c>
      <c r="BG259" s="118">
        <f t="shared" si="19"/>
        <v>0</v>
      </c>
      <c r="BH259" s="118">
        <f t="shared" si="20"/>
        <v>0</v>
      </c>
      <c r="BI259" s="118">
        <f t="shared" si="21"/>
        <v>0</v>
      </c>
      <c r="BJ259" s="23" t="s">
        <v>86</v>
      </c>
      <c r="BK259" s="118">
        <f t="shared" si="22"/>
        <v>0</v>
      </c>
      <c r="BL259" s="23" t="s">
        <v>982</v>
      </c>
      <c r="BM259" s="23" t="s">
        <v>1683</v>
      </c>
    </row>
    <row r="260" spans="2:65" s="1" customFormat="1" ht="25.5" customHeight="1">
      <c r="B260" s="141"/>
      <c r="C260" s="214" t="s">
        <v>917</v>
      </c>
      <c r="D260" s="214" t="s">
        <v>456</v>
      </c>
      <c r="E260" s="215" t="s">
        <v>1684</v>
      </c>
      <c r="F260" s="313" t="s">
        <v>1682</v>
      </c>
      <c r="G260" s="313"/>
      <c r="H260" s="313"/>
      <c r="I260" s="313"/>
      <c r="J260" s="216" t="s">
        <v>566</v>
      </c>
      <c r="K260" s="217">
        <v>1</v>
      </c>
      <c r="L260" s="314"/>
      <c r="M260" s="314"/>
      <c r="N260" s="315"/>
      <c r="O260" s="291"/>
      <c r="P260" s="291"/>
      <c r="Q260" s="291"/>
      <c r="R260" s="144"/>
      <c r="T260" s="174" t="s">
        <v>5</v>
      </c>
      <c r="U260" s="48" t="s">
        <v>41</v>
      </c>
      <c r="V260" s="40"/>
      <c r="W260" s="175">
        <f t="shared" si="14"/>
        <v>0</v>
      </c>
      <c r="X260" s="175">
        <v>0</v>
      </c>
      <c r="Y260" s="175">
        <f t="shared" si="15"/>
        <v>0</v>
      </c>
      <c r="Z260" s="175">
        <v>0</v>
      </c>
      <c r="AA260" s="176">
        <f t="shared" si="16"/>
        <v>0</v>
      </c>
      <c r="AR260" s="23" t="s">
        <v>1608</v>
      </c>
      <c r="AT260" s="23" t="s">
        <v>456</v>
      </c>
      <c r="AU260" s="23" t="s">
        <v>86</v>
      </c>
      <c r="AY260" s="23" t="s">
        <v>164</v>
      </c>
      <c r="BE260" s="118">
        <f t="shared" si="17"/>
        <v>0</v>
      </c>
      <c r="BF260" s="118">
        <f t="shared" si="18"/>
        <v>0</v>
      </c>
      <c r="BG260" s="118">
        <f t="shared" si="19"/>
        <v>0</v>
      </c>
      <c r="BH260" s="118">
        <f t="shared" si="20"/>
        <v>0</v>
      </c>
      <c r="BI260" s="118">
        <f t="shared" si="21"/>
        <v>0</v>
      </c>
      <c r="BJ260" s="23" t="s">
        <v>86</v>
      </c>
      <c r="BK260" s="118">
        <f t="shared" si="22"/>
        <v>0</v>
      </c>
      <c r="BL260" s="23" t="s">
        <v>982</v>
      </c>
      <c r="BM260" s="23" t="s">
        <v>852</v>
      </c>
    </row>
    <row r="261" spans="2:65" s="1" customFormat="1" ht="16.5" customHeight="1">
      <c r="B261" s="141"/>
      <c r="C261" s="170" t="s">
        <v>921</v>
      </c>
      <c r="D261" s="170" t="s">
        <v>165</v>
      </c>
      <c r="E261" s="171" t="s">
        <v>1685</v>
      </c>
      <c r="F261" s="289" t="s">
        <v>1686</v>
      </c>
      <c r="G261" s="289"/>
      <c r="H261" s="289"/>
      <c r="I261" s="289"/>
      <c r="J261" s="172" t="s">
        <v>566</v>
      </c>
      <c r="K261" s="173">
        <v>68</v>
      </c>
      <c r="L261" s="290"/>
      <c r="M261" s="290"/>
      <c r="N261" s="291"/>
      <c r="O261" s="291"/>
      <c r="P261" s="291"/>
      <c r="Q261" s="291"/>
      <c r="R261" s="144"/>
      <c r="T261" s="174" t="s">
        <v>5</v>
      </c>
      <c r="U261" s="48" t="s">
        <v>41</v>
      </c>
      <c r="V261" s="40"/>
      <c r="W261" s="175">
        <f t="shared" si="14"/>
        <v>0</v>
      </c>
      <c r="X261" s="175">
        <v>0</v>
      </c>
      <c r="Y261" s="175">
        <f t="shared" si="15"/>
        <v>0</v>
      </c>
      <c r="Z261" s="175">
        <v>0</v>
      </c>
      <c r="AA261" s="176">
        <f t="shared" si="16"/>
        <v>0</v>
      </c>
      <c r="AR261" s="23" t="s">
        <v>982</v>
      </c>
      <c r="AT261" s="23" t="s">
        <v>165</v>
      </c>
      <c r="AU261" s="23" t="s">
        <v>86</v>
      </c>
      <c r="AY261" s="23" t="s">
        <v>164</v>
      </c>
      <c r="BE261" s="118">
        <f t="shared" si="17"/>
        <v>0</v>
      </c>
      <c r="BF261" s="118">
        <f t="shared" si="18"/>
        <v>0</v>
      </c>
      <c r="BG261" s="118">
        <f t="shared" si="19"/>
        <v>0</v>
      </c>
      <c r="BH261" s="118">
        <f t="shared" si="20"/>
        <v>0</v>
      </c>
      <c r="BI261" s="118">
        <f t="shared" si="21"/>
        <v>0</v>
      </c>
      <c r="BJ261" s="23" t="s">
        <v>86</v>
      </c>
      <c r="BK261" s="118">
        <f t="shared" si="22"/>
        <v>0</v>
      </c>
      <c r="BL261" s="23" t="s">
        <v>982</v>
      </c>
      <c r="BM261" s="23" t="s">
        <v>1687</v>
      </c>
    </row>
    <row r="262" spans="2:65" s="1" customFormat="1" ht="16.5" customHeight="1">
      <c r="B262" s="141"/>
      <c r="C262" s="214" t="s">
        <v>925</v>
      </c>
      <c r="D262" s="214" t="s">
        <v>456</v>
      </c>
      <c r="E262" s="215" t="s">
        <v>1688</v>
      </c>
      <c r="F262" s="313" t="s">
        <v>1686</v>
      </c>
      <c r="G262" s="313"/>
      <c r="H262" s="313"/>
      <c r="I262" s="313"/>
      <c r="J262" s="216" t="s">
        <v>566</v>
      </c>
      <c r="K262" s="217">
        <v>68</v>
      </c>
      <c r="L262" s="314"/>
      <c r="M262" s="314"/>
      <c r="N262" s="315"/>
      <c r="O262" s="291"/>
      <c r="P262" s="291"/>
      <c r="Q262" s="291"/>
      <c r="R262" s="144"/>
      <c r="T262" s="174" t="s">
        <v>5</v>
      </c>
      <c r="U262" s="48" t="s">
        <v>41</v>
      </c>
      <c r="V262" s="40"/>
      <c r="W262" s="175">
        <f t="shared" si="14"/>
        <v>0</v>
      </c>
      <c r="X262" s="175">
        <v>0</v>
      </c>
      <c r="Y262" s="175">
        <f t="shared" si="15"/>
        <v>0</v>
      </c>
      <c r="Z262" s="175">
        <v>0</v>
      </c>
      <c r="AA262" s="176">
        <f t="shared" si="16"/>
        <v>0</v>
      </c>
      <c r="AR262" s="23" t="s">
        <v>1608</v>
      </c>
      <c r="AT262" s="23" t="s">
        <v>456</v>
      </c>
      <c r="AU262" s="23" t="s">
        <v>86</v>
      </c>
      <c r="AY262" s="23" t="s">
        <v>164</v>
      </c>
      <c r="BE262" s="118">
        <f t="shared" si="17"/>
        <v>0</v>
      </c>
      <c r="BF262" s="118">
        <f t="shared" si="18"/>
        <v>0</v>
      </c>
      <c r="BG262" s="118">
        <f t="shared" si="19"/>
        <v>0</v>
      </c>
      <c r="BH262" s="118">
        <f t="shared" si="20"/>
        <v>0</v>
      </c>
      <c r="BI262" s="118">
        <f t="shared" si="21"/>
        <v>0</v>
      </c>
      <c r="BJ262" s="23" t="s">
        <v>86</v>
      </c>
      <c r="BK262" s="118">
        <f t="shared" si="22"/>
        <v>0</v>
      </c>
      <c r="BL262" s="23" t="s">
        <v>982</v>
      </c>
      <c r="BM262" s="23" t="s">
        <v>858</v>
      </c>
    </row>
    <row r="263" spans="2:65" s="1" customFormat="1" ht="16.5" customHeight="1">
      <c r="B263" s="141"/>
      <c r="C263" s="170" t="s">
        <v>932</v>
      </c>
      <c r="D263" s="170" t="s">
        <v>165</v>
      </c>
      <c r="E263" s="171" t="s">
        <v>1689</v>
      </c>
      <c r="F263" s="289" t="s">
        <v>1690</v>
      </c>
      <c r="G263" s="289"/>
      <c r="H263" s="289"/>
      <c r="I263" s="289"/>
      <c r="J263" s="172" t="s">
        <v>566</v>
      </c>
      <c r="K263" s="173">
        <v>220</v>
      </c>
      <c r="L263" s="290"/>
      <c r="M263" s="290"/>
      <c r="N263" s="291"/>
      <c r="O263" s="291"/>
      <c r="P263" s="291"/>
      <c r="Q263" s="291"/>
      <c r="R263" s="144"/>
      <c r="T263" s="174" t="s">
        <v>5</v>
      </c>
      <c r="U263" s="48" t="s">
        <v>41</v>
      </c>
      <c r="V263" s="40"/>
      <c r="W263" s="175">
        <f t="shared" si="14"/>
        <v>0</v>
      </c>
      <c r="X263" s="175">
        <v>0</v>
      </c>
      <c r="Y263" s="175">
        <f t="shared" si="15"/>
        <v>0</v>
      </c>
      <c r="Z263" s="175">
        <v>0</v>
      </c>
      <c r="AA263" s="176">
        <f t="shared" si="16"/>
        <v>0</v>
      </c>
      <c r="AR263" s="23" t="s">
        <v>982</v>
      </c>
      <c r="AT263" s="23" t="s">
        <v>165</v>
      </c>
      <c r="AU263" s="23" t="s">
        <v>86</v>
      </c>
      <c r="AY263" s="23" t="s">
        <v>164</v>
      </c>
      <c r="BE263" s="118">
        <f t="shared" si="17"/>
        <v>0</v>
      </c>
      <c r="BF263" s="118">
        <f t="shared" si="18"/>
        <v>0</v>
      </c>
      <c r="BG263" s="118">
        <f t="shared" si="19"/>
        <v>0</v>
      </c>
      <c r="BH263" s="118">
        <f t="shared" si="20"/>
        <v>0</v>
      </c>
      <c r="BI263" s="118">
        <f t="shared" si="21"/>
        <v>0</v>
      </c>
      <c r="BJ263" s="23" t="s">
        <v>86</v>
      </c>
      <c r="BK263" s="118">
        <f t="shared" si="22"/>
        <v>0</v>
      </c>
      <c r="BL263" s="23" t="s">
        <v>982</v>
      </c>
      <c r="BM263" s="23" t="s">
        <v>1691</v>
      </c>
    </row>
    <row r="264" spans="2:65" s="1" customFormat="1" ht="16.5" customHeight="1">
      <c r="B264" s="141"/>
      <c r="C264" s="214" t="s">
        <v>936</v>
      </c>
      <c r="D264" s="214" t="s">
        <v>456</v>
      </c>
      <c r="E264" s="215" t="s">
        <v>1692</v>
      </c>
      <c r="F264" s="313" t="s">
        <v>1690</v>
      </c>
      <c r="G264" s="313"/>
      <c r="H264" s="313"/>
      <c r="I264" s="313"/>
      <c r="J264" s="216" t="s">
        <v>566</v>
      </c>
      <c r="K264" s="217">
        <v>220</v>
      </c>
      <c r="L264" s="314"/>
      <c r="M264" s="314"/>
      <c r="N264" s="315"/>
      <c r="O264" s="291"/>
      <c r="P264" s="291"/>
      <c r="Q264" s="291"/>
      <c r="R264" s="144"/>
      <c r="T264" s="174" t="s">
        <v>5</v>
      </c>
      <c r="U264" s="48" t="s">
        <v>41</v>
      </c>
      <c r="V264" s="40"/>
      <c r="W264" s="175">
        <f t="shared" si="14"/>
        <v>0</v>
      </c>
      <c r="X264" s="175">
        <v>0</v>
      </c>
      <c r="Y264" s="175">
        <f t="shared" si="15"/>
        <v>0</v>
      </c>
      <c r="Z264" s="175">
        <v>0</v>
      </c>
      <c r="AA264" s="176">
        <f t="shared" si="16"/>
        <v>0</v>
      </c>
      <c r="AR264" s="23" t="s">
        <v>1608</v>
      </c>
      <c r="AT264" s="23" t="s">
        <v>456</v>
      </c>
      <c r="AU264" s="23" t="s">
        <v>86</v>
      </c>
      <c r="AY264" s="23" t="s">
        <v>164</v>
      </c>
      <c r="BE264" s="118">
        <f t="shared" si="17"/>
        <v>0</v>
      </c>
      <c r="BF264" s="118">
        <f t="shared" si="18"/>
        <v>0</v>
      </c>
      <c r="BG264" s="118">
        <f t="shared" si="19"/>
        <v>0</v>
      </c>
      <c r="BH264" s="118">
        <f t="shared" si="20"/>
        <v>0</v>
      </c>
      <c r="BI264" s="118">
        <f t="shared" si="21"/>
        <v>0</v>
      </c>
      <c r="BJ264" s="23" t="s">
        <v>86</v>
      </c>
      <c r="BK264" s="118">
        <f t="shared" si="22"/>
        <v>0</v>
      </c>
      <c r="BL264" s="23" t="s">
        <v>982</v>
      </c>
      <c r="BM264" s="23" t="s">
        <v>868</v>
      </c>
    </row>
    <row r="265" spans="2:65" s="1" customFormat="1" ht="16.5" customHeight="1">
      <c r="B265" s="141"/>
      <c r="C265" s="170" t="s">
        <v>942</v>
      </c>
      <c r="D265" s="170" t="s">
        <v>165</v>
      </c>
      <c r="E265" s="171" t="s">
        <v>1693</v>
      </c>
      <c r="F265" s="289" t="s">
        <v>1694</v>
      </c>
      <c r="G265" s="289"/>
      <c r="H265" s="289"/>
      <c r="I265" s="289"/>
      <c r="J265" s="172" t="s">
        <v>566</v>
      </c>
      <c r="K265" s="173">
        <v>33</v>
      </c>
      <c r="L265" s="290"/>
      <c r="M265" s="290"/>
      <c r="N265" s="291"/>
      <c r="O265" s="291"/>
      <c r="P265" s="291"/>
      <c r="Q265" s="291"/>
      <c r="R265" s="144"/>
      <c r="T265" s="174" t="s">
        <v>5</v>
      </c>
      <c r="U265" s="48" t="s">
        <v>41</v>
      </c>
      <c r="V265" s="40"/>
      <c r="W265" s="175">
        <f t="shared" si="14"/>
        <v>0</v>
      </c>
      <c r="X265" s="175">
        <v>0</v>
      </c>
      <c r="Y265" s="175">
        <f t="shared" si="15"/>
        <v>0</v>
      </c>
      <c r="Z265" s="175">
        <v>0</v>
      </c>
      <c r="AA265" s="176">
        <f t="shared" si="16"/>
        <v>0</v>
      </c>
      <c r="AR265" s="23" t="s">
        <v>982</v>
      </c>
      <c r="AT265" s="23" t="s">
        <v>165</v>
      </c>
      <c r="AU265" s="23" t="s">
        <v>86</v>
      </c>
      <c r="AY265" s="23" t="s">
        <v>164</v>
      </c>
      <c r="BE265" s="118">
        <f t="shared" si="17"/>
        <v>0</v>
      </c>
      <c r="BF265" s="118">
        <f t="shared" si="18"/>
        <v>0</v>
      </c>
      <c r="BG265" s="118">
        <f t="shared" si="19"/>
        <v>0</v>
      </c>
      <c r="BH265" s="118">
        <f t="shared" si="20"/>
        <v>0</v>
      </c>
      <c r="BI265" s="118">
        <f t="shared" si="21"/>
        <v>0</v>
      </c>
      <c r="BJ265" s="23" t="s">
        <v>86</v>
      </c>
      <c r="BK265" s="118">
        <f t="shared" si="22"/>
        <v>0</v>
      </c>
      <c r="BL265" s="23" t="s">
        <v>982</v>
      </c>
      <c r="BM265" s="23" t="s">
        <v>1695</v>
      </c>
    </row>
    <row r="266" spans="2:65" s="1" customFormat="1" ht="16.5" customHeight="1">
      <c r="B266" s="141"/>
      <c r="C266" s="214" t="s">
        <v>946</v>
      </c>
      <c r="D266" s="214" t="s">
        <v>456</v>
      </c>
      <c r="E266" s="215" t="s">
        <v>1696</v>
      </c>
      <c r="F266" s="313" t="s">
        <v>1694</v>
      </c>
      <c r="G266" s="313"/>
      <c r="H266" s="313"/>
      <c r="I266" s="313"/>
      <c r="J266" s="216" t="s">
        <v>566</v>
      </c>
      <c r="K266" s="217">
        <v>33</v>
      </c>
      <c r="L266" s="314"/>
      <c r="M266" s="314"/>
      <c r="N266" s="315"/>
      <c r="O266" s="291"/>
      <c r="P266" s="291"/>
      <c r="Q266" s="291"/>
      <c r="R266" s="144"/>
      <c r="T266" s="174" t="s">
        <v>5</v>
      </c>
      <c r="U266" s="48" t="s">
        <v>41</v>
      </c>
      <c r="V266" s="40"/>
      <c r="W266" s="175">
        <f t="shared" si="14"/>
        <v>0</v>
      </c>
      <c r="X266" s="175">
        <v>0</v>
      </c>
      <c r="Y266" s="175">
        <f t="shared" si="15"/>
        <v>0</v>
      </c>
      <c r="Z266" s="175">
        <v>0</v>
      </c>
      <c r="AA266" s="176">
        <f t="shared" si="16"/>
        <v>0</v>
      </c>
      <c r="AR266" s="23" t="s">
        <v>1608</v>
      </c>
      <c r="AT266" s="23" t="s">
        <v>456</v>
      </c>
      <c r="AU266" s="23" t="s">
        <v>86</v>
      </c>
      <c r="AY266" s="23" t="s">
        <v>164</v>
      </c>
      <c r="BE266" s="118">
        <f t="shared" si="17"/>
        <v>0</v>
      </c>
      <c r="BF266" s="118">
        <f t="shared" si="18"/>
        <v>0</v>
      </c>
      <c r="BG266" s="118">
        <f t="shared" si="19"/>
        <v>0</v>
      </c>
      <c r="BH266" s="118">
        <f t="shared" si="20"/>
        <v>0</v>
      </c>
      <c r="BI266" s="118">
        <f t="shared" si="21"/>
        <v>0</v>
      </c>
      <c r="BJ266" s="23" t="s">
        <v>86</v>
      </c>
      <c r="BK266" s="118">
        <f t="shared" si="22"/>
        <v>0</v>
      </c>
      <c r="BL266" s="23" t="s">
        <v>982</v>
      </c>
      <c r="BM266" s="23" t="s">
        <v>876</v>
      </c>
    </row>
    <row r="267" spans="2:65" s="1" customFormat="1" ht="25.5" customHeight="1">
      <c r="B267" s="141"/>
      <c r="C267" s="170" t="s">
        <v>950</v>
      </c>
      <c r="D267" s="170" t="s">
        <v>165</v>
      </c>
      <c r="E267" s="171" t="s">
        <v>1697</v>
      </c>
      <c r="F267" s="289" t="s">
        <v>1698</v>
      </c>
      <c r="G267" s="289"/>
      <c r="H267" s="289"/>
      <c r="I267" s="289"/>
      <c r="J267" s="172" t="s">
        <v>566</v>
      </c>
      <c r="K267" s="173">
        <v>8</v>
      </c>
      <c r="L267" s="290"/>
      <c r="M267" s="290"/>
      <c r="N267" s="291"/>
      <c r="O267" s="291"/>
      <c r="P267" s="291"/>
      <c r="Q267" s="291"/>
      <c r="R267" s="144"/>
      <c r="T267" s="174" t="s">
        <v>5</v>
      </c>
      <c r="U267" s="48" t="s">
        <v>41</v>
      </c>
      <c r="V267" s="40"/>
      <c r="W267" s="175">
        <f t="shared" si="14"/>
        <v>0</v>
      </c>
      <c r="X267" s="175">
        <v>0</v>
      </c>
      <c r="Y267" s="175">
        <f t="shared" si="15"/>
        <v>0</v>
      </c>
      <c r="Z267" s="175">
        <v>0</v>
      </c>
      <c r="AA267" s="176">
        <f t="shared" si="16"/>
        <v>0</v>
      </c>
      <c r="AR267" s="23" t="s">
        <v>982</v>
      </c>
      <c r="AT267" s="23" t="s">
        <v>165</v>
      </c>
      <c r="AU267" s="23" t="s">
        <v>86</v>
      </c>
      <c r="AY267" s="23" t="s">
        <v>164</v>
      </c>
      <c r="BE267" s="118">
        <f t="shared" si="17"/>
        <v>0</v>
      </c>
      <c r="BF267" s="118">
        <f t="shared" si="18"/>
        <v>0</v>
      </c>
      <c r="BG267" s="118">
        <f t="shared" si="19"/>
        <v>0</v>
      </c>
      <c r="BH267" s="118">
        <f t="shared" si="20"/>
        <v>0</v>
      </c>
      <c r="BI267" s="118">
        <f t="shared" si="21"/>
        <v>0</v>
      </c>
      <c r="BJ267" s="23" t="s">
        <v>86</v>
      </c>
      <c r="BK267" s="118">
        <f t="shared" si="22"/>
        <v>0</v>
      </c>
      <c r="BL267" s="23" t="s">
        <v>982</v>
      </c>
      <c r="BM267" s="23" t="s">
        <v>1699</v>
      </c>
    </row>
    <row r="268" spans="2:65" s="1" customFormat="1" ht="25.5" customHeight="1">
      <c r="B268" s="141"/>
      <c r="C268" s="214" t="s">
        <v>954</v>
      </c>
      <c r="D268" s="214" t="s">
        <v>456</v>
      </c>
      <c r="E268" s="215" t="s">
        <v>1700</v>
      </c>
      <c r="F268" s="313" t="s">
        <v>1698</v>
      </c>
      <c r="G268" s="313"/>
      <c r="H268" s="313"/>
      <c r="I268" s="313"/>
      <c r="J268" s="216" t="s">
        <v>566</v>
      </c>
      <c r="K268" s="217">
        <v>8</v>
      </c>
      <c r="L268" s="314"/>
      <c r="M268" s="314"/>
      <c r="N268" s="315"/>
      <c r="O268" s="291"/>
      <c r="P268" s="291"/>
      <c r="Q268" s="291"/>
      <c r="R268" s="144"/>
      <c r="T268" s="174" t="s">
        <v>5</v>
      </c>
      <c r="U268" s="48" t="s">
        <v>41</v>
      </c>
      <c r="V268" s="40"/>
      <c r="W268" s="175">
        <f t="shared" si="14"/>
        <v>0</v>
      </c>
      <c r="X268" s="175">
        <v>0</v>
      </c>
      <c r="Y268" s="175">
        <f t="shared" si="15"/>
        <v>0</v>
      </c>
      <c r="Z268" s="175">
        <v>0</v>
      </c>
      <c r="AA268" s="176">
        <f t="shared" si="16"/>
        <v>0</v>
      </c>
      <c r="AR268" s="23" t="s">
        <v>1608</v>
      </c>
      <c r="AT268" s="23" t="s">
        <v>456</v>
      </c>
      <c r="AU268" s="23" t="s">
        <v>86</v>
      </c>
      <c r="AY268" s="23" t="s">
        <v>164</v>
      </c>
      <c r="BE268" s="118">
        <f t="shared" si="17"/>
        <v>0</v>
      </c>
      <c r="BF268" s="118">
        <f t="shared" si="18"/>
        <v>0</v>
      </c>
      <c r="BG268" s="118">
        <f t="shared" si="19"/>
        <v>0</v>
      </c>
      <c r="BH268" s="118">
        <f t="shared" si="20"/>
        <v>0</v>
      </c>
      <c r="BI268" s="118">
        <f t="shared" si="21"/>
        <v>0</v>
      </c>
      <c r="BJ268" s="23" t="s">
        <v>86</v>
      </c>
      <c r="BK268" s="118">
        <f t="shared" si="22"/>
        <v>0</v>
      </c>
      <c r="BL268" s="23" t="s">
        <v>982</v>
      </c>
      <c r="BM268" s="23" t="s">
        <v>1701</v>
      </c>
    </row>
    <row r="269" spans="2:65" s="1" customFormat="1" ht="25.5" customHeight="1">
      <c r="B269" s="141"/>
      <c r="C269" s="170" t="s">
        <v>958</v>
      </c>
      <c r="D269" s="170" t="s">
        <v>165</v>
      </c>
      <c r="E269" s="171" t="s">
        <v>1702</v>
      </c>
      <c r="F269" s="289" t="s">
        <v>1703</v>
      </c>
      <c r="G269" s="289"/>
      <c r="H269" s="289"/>
      <c r="I269" s="289"/>
      <c r="J269" s="172" t="s">
        <v>566</v>
      </c>
      <c r="K269" s="173">
        <v>4</v>
      </c>
      <c r="L269" s="290"/>
      <c r="M269" s="290"/>
      <c r="N269" s="291"/>
      <c r="O269" s="291"/>
      <c r="P269" s="291"/>
      <c r="Q269" s="291"/>
      <c r="R269" s="144"/>
      <c r="T269" s="174" t="s">
        <v>5</v>
      </c>
      <c r="U269" s="48" t="s">
        <v>41</v>
      </c>
      <c r="V269" s="40"/>
      <c r="W269" s="175">
        <f t="shared" si="14"/>
        <v>0</v>
      </c>
      <c r="X269" s="175">
        <v>0</v>
      </c>
      <c r="Y269" s="175">
        <f t="shared" si="15"/>
        <v>0</v>
      </c>
      <c r="Z269" s="175">
        <v>0</v>
      </c>
      <c r="AA269" s="176">
        <f t="shared" si="16"/>
        <v>0</v>
      </c>
      <c r="AR269" s="23" t="s">
        <v>982</v>
      </c>
      <c r="AT269" s="23" t="s">
        <v>165</v>
      </c>
      <c r="AU269" s="23" t="s">
        <v>86</v>
      </c>
      <c r="AY269" s="23" t="s">
        <v>164</v>
      </c>
      <c r="BE269" s="118">
        <f t="shared" si="17"/>
        <v>0</v>
      </c>
      <c r="BF269" s="118">
        <f t="shared" si="18"/>
        <v>0</v>
      </c>
      <c r="BG269" s="118">
        <f t="shared" si="19"/>
        <v>0</v>
      </c>
      <c r="BH269" s="118">
        <f t="shared" si="20"/>
        <v>0</v>
      </c>
      <c r="BI269" s="118">
        <f t="shared" si="21"/>
        <v>0</v>
      </c>
      <c r="BJ269" s="23" t="s">
        <v>86</v>
      </c>
      <c r="BK269" s="118">
        <f t="shared" si="22"/>
        <v>0</v>
      </c>
      <c r="BL269" s="23" t="s">
        <v>982</v>
      </c>
      <c r="BM269" s="23" t="s">
        <v>1704</v>
      </c>
    </row>
    <row r="270" spans="2:65" s="1" customFormat="1" ht="25.5" customHeight="1">
      <c r="B270" s="141"/>
      <c r="C270" s="214" t="s">
        <v>965</v>
      </c>
      <c r="D270" s="214" t="s">
        <v>456</v>
      </c>
      <c r="E270" s="215" t="s">
        <v>1705</v>
      </c>
      <c r="F270" s="313" t="s">
        <v>1703</v>
      </c>
      <c r="G270" s="313"/>
      <c r="H270" s="313"/>
      <c r="I270" s="313"/>
      <c r="J270" s="216" t="s">
        <v>566</v>
      </c>
      <c r="K270" s="217">
        <v>4</v>
      </c>
      <c r="L270" s="314"/>
      <c r="M270" s="314"/>
      <c r="N270" s="315"/>
      <c r="O270" s="291"/>
      <c r="P270" s="291"/>
      <c r="Q270" s="291"/>
      <c r="R270" s="144"/>
      <c r="T270" s="174" t="s">
        <v>5</v>
      </c>
      <c r="U270" s="48" t="s">
        <v>41</v>
      </c>
      <c r="V270" s="40"/>
      <c r="W270" s="175">
        <f t="shared" si="14"/>
        <v>0</v>
      </c>
      <c r="X270" s="175">
        <v>0</v>
      </c>
      <c r="Y270" s="175">
        <f t="shared" si="15"/>
        <v>0</v>
      </c>
      <c r="Z270" s="175">
        <v>0</v>
      </c>
      <c r="AA270" s="176">
        <f t="shared" si="16"/>
        <v>0</v>
      </c>
      <c r="AR270" s="23" t="s">
        <v>1608</v>
      </c>
      <c r="AT270" s="23" t="s">
        <v>456</v>
      </c>
      <c r="AU270" s="23" t="s">
        <v>86</v>
      </c>
      <c r="AY270" s="23" t="s">
        <v>164</v>
      </c>
      <c r="BE270" s="118">
        <f t="shared" si="17"/>
        <v>0</v>
      </c>
      <c r="BF270" s="118">
        <f t="shared" si="18"/>
        <v>0</v>
      </c>
      <c r="BG270" s="118">
        <f t="shared" si="19"/>
        <v>0</v>
      </c>
      <c r="BH270" s="118">
        <f t="shared" si="20"/>
        <v>0</v>
      </c>
      <c r="BI270" s="118">
        <f t="shared" si="21"/>
        <v>0</v>
      </c>
      <c r="BJ270" s="23" t="s">
        <v>86</v>
      </c>
      <c r="BK270" s="118">
        <f t="shared" si="22"/>
        <v>0</v>
      </c>
      <c r="BL270" s="23" t="s">
        <v>982</v>
      </c>
      <c r="BM270" s="23" t="s">
        <v>1706</v>
      </c>
    </row>
    <row r="271" spans="2:65" s="1" customFormat="1" ht="25.5" customHeight="1">
      <c r="B271" s="141"/>
      <c r="C271" s="170" t="s">
        <v>969</v>
      </c>
      <c r="D271" s="170" t="s">
        <v>165</v>
      </c>
      <c r="E271" s="171" t="s">
        <v>1707</v>
      </c>
      <c r="F271" s="289" t="s">
        <v>1708</v>
      </c>
      <c r="G271" s="289"/>
      <c r="H271" s="289"/>
      <c r="I271" s="289"/>
      <c r="J271" s="172" t="s">
        <v>566</v>
      </c>
      <c r="K271" s="173">
        <v>6</v>
      </c>
      <c r="L271" s="290"/>
      <c r="M271" s="290"/>
      <c r="N271" s="291"/>
      <c r="O271" s="291"/>
      <c r="P271" s="291"/>
      <c r="Q271" s="291"/>
      <c r="R271" s="144"/>
      <c r="T271" s="174" t="s">
        <v>5</v>
      </c>
      <c r="U271" s="48" t="s">
        <v>41</v>
      </c>
      <c r="V271" s="40"/>
      <c r="W271" s="175">
        <f t="shared" si="14"/>
        <v>0</v>
      </c>
      <c r="X271" s="175">
        <v>0</v>
      </c>
      <c r="Y271" s="175">
        <f t="shared" si="15"/>
        <v>0</v>
      </c>
      <c r="Z271" s="175">
        <v>0</v>
      </c>
      <c r="AA271" s="176">
        <f t="shared" si="16"/>
        <v>0</v>
      </c>
      <c r="AR271" s="23" t="s">
        <v>982</v>
      </c>
      <c r="AT271" s="23" t="s">
        <v>165</v>
      </c>
      <c r="AU271" s="23" t="s">
        <v>86</v>
      </c>
      <c r="AY271" s="23" t="s">
        <v>164</v>
      </c>
      <c r="BE271" s="118">
        <f t="shared" si="17"/>
        <v>0</v>
      </c>
      <c r="BF271" s="118">
        <f t="shared" si="18"/>
        <v>0</v>
      </c>
      <c r="BG271" s="118">
        <f t="shared" si="19"/>
        <v>0</v>
      </c>
      <c r="BH271" s="118">
        <f t="shared" si="20"/>
        <v>0</v>
      </c>
      <c r="BI271" s="118">
        <f t="shared" si="21"/>
        <v>0</v>
      </c>
      <c r="BJ271" s="23" t="s">
        <v>86</v>
      </c>
      <c r="BK271" s="118">
        <f t="shared" si="22"/>
        <v>0</v>
      </c>
      <c r="BL271" s="23" t="s">
        <v>982</v>
      </c>
      <c r="BM271" s="23" t="s">
        <v>1709</v>
      </c>
    </row>
    <row r="272" spans="2:65" s="1" customFormat="1" ht="25.5" customHeight="1">
      <c r="B272" s="141"/>
      <c r="C272" s="214" t="s">
        <v>973</v>
      </c>
      <c r="D272" s="214" t="s">
        <v>456</v>
      </c>
      <c r="E272" s="215" t="s">
        <v>1710</v>
      </c>
      <c r="F272" s="313" t="s">
        <v>1708</v>
      </c>
      <c r="G272" s="313"/>
      <c r="H272" s="313"/>
      <c r="I272" s="313"/>
      <c r="J272" s="216" t="s">
        <v>566</v>
      </c>
      <c r="K272" s="217">
        <v>6</v>
      </c>
      <c r="L272" s="314"/>
      <c r="M272" s="314"/>
      <c r="N272" s="315"/>
      <c r="O272" s="291"/>
      <c r="P272" s="291"/>
      <c r="Q272" s="291"/>
      <c r="R272" s="144"/>
      <c r="T272" s="174" t="s">
        <v>5</v>
      </c>
      <c r="U272" s="48" t="s">
        <v>41</v>
      </c>
      <c r="V272" s="40"/>
      <c r="W272" s="175">
        <f t="shared" si="14"/>
        <v>0</v>
      </c>
      <c r="X272" s="175">
        <v>0</v>
      </c>
      <c r="Y272" s="175">
        <f t="shared" si="15"/>
        <v>0</v>
      </c>
      <c r="Z272" s="175">
        <v>0</v>
      </c>
      <c r="AA272" s="176">
        <f t="shared" si="16"/>
        <v>0</v>
      </c>
      <c r="AR272" s="23" t="s">
        <v>1608</v>
      </c>
      <c r="AT272" s="23" t="s">
        <v>456</v>
      </c>
      <c r="AU272" s="23" t="s">
        <v>86</v>
      </c>
      <c r="AY272" s="23" t="s">
        <v>164</v>
      </c>
      <c r="BE272" s="118">
        <f t="shared" si="17"/>
        <v>0</v>
      </c>
      <c r="BF272" s="118">
        <f t="shared" si="18"/>
        <v>0</v>
      </c>
      <c r="BG272" s="118">
        <f t="shared" si="19"/>
        <v>0</v>
      </c>
      <c r="BH272" s="118">
        <f t="shared" si="20"/>
        <v>0</v>
      </c>
      <c r="BI272" s="118">
        <f t="shared" si="21"/>
        <v>0</v>
      </c>
      <c r="BJ272" s="23" t="s">
        <v>86</v>
      </c>
      <c r="BK272" s="118">
        <f t="shared" si="22"/>
        <v>0</v>
      </c>
      <c r="BL272" s="23" t="s">
        <v>982</v>
      </c>
      <c r="BM272" s="23" t="s">
        <v>1711</v>
      </c>
    </row>
    <row r="273" spans="2:65" s="1" customFormat="1" ht="25.5" customHeight="1">
      <c r="B273" s="141"/>
      <c r="C273" s="214" t="s">
        <v>978</v>
      </c>
      <c r="D273" s="214" t="s">
        <v>456</v>
      </c>
      <c r="E273" s="215" t="s">
        <v>1712</v>
      </c>
      <c r="F273" s="313" t="s">
        <v>1713</v>
      </c>
      <c r="G273" s="313"/>
      <c r="H273" s="313"/>
      <c r="I273" s="313"/>
      <c r="J273" s="216" t="s">
        <v>566</v>
      </c>
      <c r="K273" s="217">
        <v>3</v>
      </c>
      <c r="L273" s="314"/>
      <c r="M273" s="314"/>
      <c r="N273" s="315"/>
      <c r="O273" s="291"/>
      <c r="P273" s="291"/>
      <c r="Q273" s="291"/>
      <c r="R273" s="144"/>
      <c r="T273" s="174" t="s">
        <v>5</v>
      </c>
      <c r="U273" s="48" t="s">
        <v>41</v>
      </c>
      <c r="V273" s="40"/>
      <c r="W273" s="175">
        <f t="shared" si="14"/>
        <v>0</v>
      </c>
      <c r="X273" s="175">
        <v>0</v>
      </c>
      <c r="Y273" s="175">
        <f t="shared" si="15"/>
        <v>0</v>
      </c>
      <c r="Z273" s="175">
        <v>0</v>
      </c>
      <c r="AA273" s="176">
        <f t="shared" si="16"/>
        <v>0</v>
      </c>
      <c r="AR273" s="23" t="s">
        <v>1608</v>
      </c>
      <c r="AT273" s="23" t="s">
        <v>456</v>
      </c>
      <c r="AU273" s="23" t="s">
        <v>86</v>
      </c>
      <c r="AY273" s="23" t="s">
        <v>164</v>
      </c>
      <c r="BE273" s="118">
        <f t="shared" si="17"/>
        <v>0</v>
      </c>
      <c r="BF273" s="118">
        <f t="shared" si="18"/>
        <v>0</v>
      </c>
      <c r="BG273" s="118">
        <f t="shared" si="19"/>
        <v>0</v>
      </c>
      <c r="BH273" s="118">
        <f t="shared" si="20"/>
        <v>0</v>
      </c>
      <c r="BI273" s="118">
        <f t="shared" si="21"/>
        <v>0</v>
      </c>
      <c r="BJ273" s="23" t="s">
        <v>86</v>
      </c>
      <c r="BK273" s="118">
        <f t="shared" si="22"/>
        <v>0</v>
      </c>
      <c r="BL273" s="23" t="s">
        <v>982</v>
      </c>
      <c r="BM273" s="23" t="s">
        <v>1714</v>
      </c>
    </row>
    <row r="274" spans="2:65" s="1" customFormat="1" ht="25.5" customHeight="1">
      <c r="B274" s="141"/>
      <c r="C274" s="170" t="s">
        <v>982</v>
      </c>
      <c r="D274" s="170" t="s">
        <v>165</v>
      </c>
      <c r="E274" s="171" t="s">
        <v>1715</v>
      </c>
      <c r="F274" s="289" t="s">
        <v>1713</v>
      </c>
      <c r="G274" s="289"/>
      <c r="H274" s="289"/>
      <c r="I274" s="289"/>
      <c r="J274" s="172" t="s">
        <v>566</v>
      </c>
      <c r="K274" s="173">
        <v>3</v>
      </c>
      <c r="L274" s="290"/>
      <c r="M274" s="290"/>
      <c r="N274" s="291"/>
      <c r="O274" s="291"/>
      <c r="P274" s="291"/>
      <c r="Q274" s="291"/>
      <c r="R274" s="144"/>
      <c r="T274" s="174" t="s">
        <v>5</v>
      </c>
      <c r="U274" s="48" t="s">
        <v>41</v>
      </c>
      <c r="V274" s="40"/>
      <c r="W274" s="175">
        <f t="shared" si="14"/>
        <v>0</v>
      </c>
      <c r="X274" s="175">
        <v>0</v>
      </c>
      <c r="Y274" s="175">
        <f t="shared" si="15"/>
        <v>0</v>
      </c>
      <c r="Z274" s="175">
        <v>0</v>
      </c>
      <c r="AA274" s="176">
        <f t="shared" si="16"/>
        <v>0</v>
      </c>
      <c r="AR274" s="23" t="s">
        <v>982</v>
      </c>
      <c r="AT274" s="23" t="s">
        <v>165</v>
      </c>
      <c r="AU274" s="23" t="s">
        <v>86</v>
      </c>
      <c r="AY274" s="23" t="s">
        <v>164</v>
      </c>
      <c r="BE274" s="118">
        <f t="shared" si="17"/>
        <v>0</v>
      </c>
      <c r="BF274" s="118">
        <f t="shared" si="18"/>
        <v>0</v>
      </c>
      <c r="BG274" s="118">
        <f t="shared" si="19"/>
        <v>0</v>
      </c>
      <c r="BH274" s="118">
        <f t="shared" si="20"/>
        <v>0</v>
      </c>
      <c r="BI274" s="118">
        <f t="shared" si="21"/>
        <v>0</v>
      </c>
      <c r="BJ274" s="23" t="s">
        <v>86</v>
      </c>
      <c r="BK274" s="118">
        <f t="shared" si="22"/>
        <v>0</v>
      </c>
      <c r="BL274" s="23" t="s">
        <v>982</v>
      </c>
      <c r="BM274" s="23" t="s">
        <v>1716</v>
      </c>
    </row>
    <row r="275" spans="2:65" s="1" customFormat="1" ht="16.5" customHeight="1">
      <c r="B275" s="141"/>
      <c r="C275" s="170" t="s">
        <v>987</v>
      </c>
      <c r="D275" s="170" t="s">
        <v>165</v>
      </c>
      <c r="E275" s="171" t="s">
        <v>1717</v>
      </c>
      <c r="F275" s="289" t="s">
        <v>1718</v>
      </c>
      <c r="G275" s="289"/>
      <c r="H275" s="289"/>
      <c r="I275" s="289"/>
      <c r="J275" s="172" t="s">
        <v>566</v>
      </c>
      <c r="K275" s="173">
        <v>1</v>
      </c>
      <c r="L275" s="290"/>
      <c r="M275" s="290"/>
      <c r="N275" s="291"/>
      <c r="O275" s="291"/>
      <c r="P275" s="291"/>
      <c r="Q275" s="291"/>
      <c r="R275" s="144"/>
      <c r="T275" s="174" t="s">
        <v>5</v>
      </c>
      <c r="U275" s="48" t="s">
        <v>41</v>
      </c>
      <c r="V275" s="40"/>
      <c r="W275" s="175">
        <f t="shared" si="14"/>
        <v>0</v>
      </c>
      <c r="X275" s="175">
        <v>0</v>
      </c>
      <c r="Y275" s="175">
        <f t="shared" si="15"/>
        <v>0</v>
      </c>
      <c r="Z275" s="175">
        <v>0</v>
      </c>
      <c r="AA275" s="176">
        <f t="shared" si="16"/>
        <v>0</v>
      </c>
      <c r="AR275" s="23" t="s">
        <v>982</v>
      </c>
      <c r="AT275" s="23" t="s">
        <v>165</v>
      </c>
      <c r="AU275" s="23" t="s">
        <v>86</v>
      </c>
      <c r="AY275" s="23" t="s">
        <v>164</v>
      </c>
      <c r="BE275" s="118">
        <f t="shared" si="17"/>
        <v>0</v>
      </c>
      <c r="BF275" s="118">
        <f t="shared" si="18"/>
        <v>0</v>
      </c>
      <c r="BG275" s="118">
        <f t="shared" si="19"/>
        <v>0</v>
      </c>
      <c r="BH275" s="118">
        <f t="shared" si="20"/>
        <v>0</v>
      </c>
      <c r="BI275" s="118">
        <f t="shared" si="21"/>
        <v>0</v>
      </c>
      <c r="BJ275" s="23" t="s">
        <v>86</v>
      </c>
      <c r="BK275" s="118">
        <f t="shared" si="22"/>
        <v>0</v>
      </c>
      <c r="BL275" s="23" t="s">
        <v>982</v>
      </c>
      <c r="BM275" s="23" t="s">
        <v>1719</v>
      </c>
    </row>
    <row r="276" spans="2:65" s="1" customFormat="1" ht="16.5" customHeight="1">
      <c r="B276" s="141"/>
      <c r="C276" s="214" t="s">
        <v>991</v>
      </c>
      <c r="D276" s="214" t="s">
        <v>456</v>
      </c>
      <c r="E276" s="215" t="s">
        <v>1720</v>
      </c>
      <c r="F276" s="313" t="s">
        <v>1718</v>
      </c>
      <c r="G276" s="313"/>
      <c r="H276" s="313"/>
      <c r="I276" s="313"/>
      <c r="J276" s="216" t="s">
        <v>566</v>
      </c>
      <c r="K276" s="217">
        <v>1</v>
      </c>
      <c r="L276" s="314"/>
      <c r="M276" s="314"/>
      <c r="N276" s="315"/>
      <c r="O276" s="291"/>
      <c r="P276" s="291"/>
      <c r="Q276" s="291"/>
      <c r="R276" s="144"/>
      <c r="T276" s="174" t="s">
        <v>5</v>
      </c>
      <c r="U276" s="48" t="s">
        <v>41</v>
      </c>
      <c r="V276" s="40"/>
      <c r="W276" s="175">
        <f t="shared" si="14"/>
        <v>0</v>
      </c>
      <c r="X276" s="175">
        <v>0</v>
      </c>
      <c r="Y276" s="175">
        <f t="shared" si="15"/>
        <v>0</v>
      </c>
      <c r="Z276" s="175">
        <v>0</v>
      </c>
      <c r="AA276" s="176">
        <f t="shared" si="16"/>
        <v>0</v>
      </c>
      <c r="AR276" s="23" t="s">
        <v>1608</v>
      </c>
      <c r="AT276" s="23" t="s">
        <v>456</v>
      </c>
      <c r="AU276" s="23" t="s">
        <v>86</v>
      </c>
      <c r="AY276" s="23" t="s">
        <v>164</v>
      </c>
      <c r="BE276" s="118">
        <f t="shared" si="17"/>
        <v>0</v>
      </c>
      <c r="BF276" s="118">
        <f t="shared" si="18"/>
        <v>0</v>
      </c>
      <c r="BG276" s="118">
        <f t="shared" si="19"/>
        <v>0</v>
      </c>
      <c r="BH276" s="118">
        <f t="shared" si="20"/>
        <v>0</v>
      </c>
      <c r="BI276" s="118">
        <f t="shared" si="21"/>
        <v>0</v>
      </c>
      <c r="BJ276" s="23" t="s">
        <v>86</v>
      </c>
      <c r="BK276" s="118">
        <f t="shared" si="22"/>
        <v>0</v>
      </c>
      <c r="BL276" s="23" t="s">
        <v>982</v>
      </c>
      <c r="BM276" s="23" t="s">
        <v>901</v>
      </c>
    </row>
    <row r="277" spans="2:65" s="1" customFormat="1" ht="16.5" customHeight="1">
      <c r="B277" s="141"/>
      <c r="C277" s="170" t="s">
        <v>995</v>
      </c>
      <c r="D277" s="170" t="s">
        <v>165</v>
      </c>
      <c r="E277" s="171" t="s">
        <v>1721</v>
      </c>
      <c r="F277" s="289" t="s">
        <v>1722</v>
      </c>
      <c r="G277" s="289"/>
      <c r="H277" s="289"/>
      <c r="I277" s="289"/>
      <c r="J277" s="172" t="s">
        <v>566</v>
      </c>
      <c r="K277" s="173">
        <v>7</v>
      </c>
      <c r="L277" s="290"/>
      <c r="M277" s="290"/>
      <c r="N277" s="291"/>
      <c r="O277" s="291"/>
      <c r="P277" s="291"/>
      <c r="Q277" s="291"/>
      <c r="R277" s="144"/>
      <c r="T277" s="174" t="s">
        <v>5</v>
      </c>
      <c r="U277" s="48" t="s">
        <v>41</v>
      </c>
      <c r="V277" s="40"/>
      <c r="W277" s="175">
        <f t="shared" si="14"/>
        <v>0</v>
      </c>
      <c r="X277" s="175">
        <v>0</v>
      </c>
      <c r="Y277" s="175">
        <f t="shared" si="15"/>
        <v>0</v>
      </c>
      <c r="Z277" s="175">
        <v>0</v>
      </c>
      <c r="AA277" s="176">
        <f t="shared" si="16"/>
        <v>0</v>
      </c>
      <c r="AR277" s="23" t="s">
        <v>982</v>
      </c>
      <c r="AT277" s="23" t="s">
        <v>165</v>
      </c>
      <c r="AU277" s="23" t="s">
        <v>86</v>
      </c>
      <c r="AY277" s="23" t="s">
        <v>164</v>
      </c>
      <c r="BE277" s="118">
        <f t="shared" si="17"/>
        <v>0</v>
      </c>
      <c r="BF277" s="118">
        <f t="shared" si="18"/>
        <v>0</v>
      </c>
      <c r="BG277" s="118">
        <f t="shared" si="19"/>
        <v>0</v>
      </c>
      <c r="BH277" s="118">
        <f t="shared" si="20"/>
        <v>0</v>
      </c>
      <c r="BI277" s="118">
        <f t="shared" si="21"/>
        <v>0</v>
      </c>
      <c r="BJ277" s="23" t="s">
        <v>86</v>
      </c>
      <c r="BK277" s="118">
        <f t="shared" si="22"/>
        <v>0</v>
      </c>
      <c r="BL277" s="23" t="s">
        <v>982</v>
      </c>
      <c r="BM277" s="23" t="s">
        <v>1723</v>
      </c>
    </row>
    <row r="278" spans="2:65" s="1" customFormat="1" ht="16.5" customHeight="1">
      <c r="B278" s="141"/>
      <c r="C278" s="214" t="s">
        <v>999</v>
      </c>
      <c r="D278" s="214" t="s">
        <v>456</v>
      </c>
      <c r="E278" s="215" t="s">
        <v>1724</v>
      </c>
      <c r="F278" s="313" t="s">
        <v>1722</v>
      </c>
      <c r="G278" s="313"/>
      <c r="H278" s="313"/>
      <c r="I278" s="313"/>
      <c r="J278" s="216" t="s">
        <v>566</v>
      </c>
      <c r="K278" s="217">
        <v>7</v>
      </c>
      <c r="L278" s="314"/>
      <c r="M278" s="314"/>
      <c r="N278" s="315"/>
      <c r="O278" s="291"/>
      <c r="P278" s="291"/>
      <c r="Q278" s="291"/>
      <c r="R278" s="144"/>
      <c r="T278" s="174" t="s">
        <v>5</v>
      </c>
      <c r="U278" s="48" t="s">
        <v>41</v>
      </c>
      <c r="V278" s="40"/>
      <c r="W278" s="175">
        <f t="shared" si="14"/>
        <v>0</v>
      </c>
      <c r="X278" s="175">
        <v>0</v>
      </c>
      <c r="Y278" s="175">
        <f t="shared" si="15"/>
        <v>0</v>
      </c>
      <c r="Z278" s="175">
        <v>0</v>
      </c>
      <c r="AA278" s="176">
        <f t="shared" si="16"/>
        <v>0</v>
      </c>
      <c r="AR278" s="23" t="s">
        <v>1608</v>
      </c>
      <c r="AT278" s="23" t="s">
        <v>456</v>
      </c>
      <c r="AU278" s="23" t="s">
        <v>86</v>
      </c>
      <c r="AY278" s="23" t="s">
        <v>164</v>
      </c>
      <c r="BE278" s="118">
        <f t="shared" si="17"/>
        <v>0</v>
      </c>
      <c r="BF278" s="118">
        <f t="shared" si="18"/>
        <v>0</v>
      </c>
      <c r="BG278" s="118">
        <f t="shared" si="19"/>
        <v>0</v>
      </c>
      <c r="BH278" s="118">
        <f t="shared" si="20"/>
        <v>0</v>
      </c>
      <c r="BI278" s="118">
        <f t="shared" si="21"/>
        <v>0</v>
      </c>
      <c r="BJ278" s="23" t="s">
        <v>86</v>
      </c>
      <c r="BK278" s="118">
        <f t="shared" si="22"/>
        <v>0</v>
      </c>
      <c r="BL278" s="23" t="s">
        <v>982</v>
      </c>
      <c r="BM278" s="23" t="s">
        <v>917</v>
      </c>
    </row>
    <row r="279" spans="2:65" s="1" customFormat="1" ht="16.5" customHeight="1">
      <c r="B279" s="141"/>
      <c r="C279" s="170" t="s">
        <v>1006</v>
      </c>
      <c r="D279" s="170" t="s">
        <v>165</v>
      </c>
      <c r="E279" s="171" t="s">
        <v>1725</v>
      </c>
      <c r="F279" s="289" t="s">
        <v>1726</v>
      </c>
      <c r="G279" s="289"/>
      <c r="H279" s="289"/>
      <c r="I279" s="289"/>
      <c r="J279" s="172" t="s">
        <v>566</v>
      </c>
      <c r="K279" s="173">
        <v>1</v>
      </c>
      <c r="L279" s="290"/>
      <c r="M279" s="290"/>
      <c r="N279" s="291"/>
      <c r="O279" s="291"/>
      <c r="P279" s="291"/>
      <c r="Q279" s="291"/>
      <c r="R279" s="144"/>
      <c r="T279" s="174" t="s">
        <v>5</v>
      </c>
      <c r="U279" s="48" t="s">
        <v>41</v>
      </c>
      <c r="V279" s="40"/>
      <c r="W279" s="175">
        <f t="shared" si="14"/>
        <v>0</v>
      </c>
      <c r="X279" s="175">
        <v>0</v>
      </c>
      <c r="Y279" s="175">
        <f t="shared" si="15"/>
        <v>0</v>
      </c>
      <c r="Z279" s="175">
        <v>0</v>
      </c>
      <c r="AA279" s="176">
        <f t="shared" si="16"/>
        <v>0</v>
      </c>
      <c r="AR279" s="23" t="s">
        <v>982</v>
      </c>
      <c r="AT279" s="23" t="s">
        <v>165</v>
      </c>
      <c r="AU279" s="23" t="s">
        <v>86</v>
      </c>
      <c r="AY279" s="23" t="s">
        <v>164</v>
      </c>
      <c r="BE279" s="118">
        <f t="shared" si="17"/>
        <v>0</v>
      </c>
      <c r="BF279" s="118">
        <f t="shared" si="18"/>
        <v>0</v>
      </c>
      <c r="BG279" s="118">
        <f t="shared" si="19"/>
        <v>0</v>
      </c>
      <c r="BH279" s="118">
        <f t="shared" si="20"/>
        <v>0</v>
      </c>
      <c r="BI279" s="118">
        <f t="shared" si="21"/>
        <v>0</v>
      </c>
      <c r="BJ279" s="23" t="s">
        <v>86</v>
      </c>
      <c r="BK279" s="118">
        <f t="shared" si="22"/>
        <v>0</v>
      </c>
      <c r="BL279" s="23" t="s">
        <v>982</v>
      </c>
      <c r="BM279" s="23" t="s">
        <v>1727</v>
      </c>
    </row>
    <row r="280" spans="2:65" s="1" customFormat="1" ht="16.5" customHeight="1">
      <c r="B280" s="141"/>
      <c r="C280" s="214" t="s">
        <v>1012</v>
      </c>
      <c r="D280" s="214" t="s">
        <v>456</v>
      </c>
      <c r="E280" s="215" t="s">
        <v>1728</v>
      </c>
      <c r="F280" s="313" t="s">
        <v>1726</v>
      </c>
      <c r="G280" s="313"/>
      <c r="H280" s="313"/>
      <c r="I280" s="313"/>
      <c r="J280" s="216" t="s">
        <v>566</v>
      </c>
      <c r="K280" s="217">
        <v>1</v>
      </c>
      <c r="L280" s="314"/>
      <c r="M280" s="314"/>
      <c r="N280" s="315"/>
      <c r="O280" s="291"/>
      <c r="P280" s="291"/>
      <c r="Q280" s="291"/>
      <c r="R280" s="144"/>
      <c r="T280" s="174" t="s">
        <v>5</v>
      </c>
      <c r="U280" s="48" t="s">
        <v>41</v>
      </c>
      <c r="V280" s="40"/>
      <c r="W280" s="175">
        <f t="shared" si="14"/>
        <v>0</v>
      </c>
      <c r="X280" s="175">
        <v>0</v>
      </c>
      <c r="Y280" s="175">
        <f t="shared" si="15"/>
        <v>0</v>
      </c>
      <c r="Z280" s="175">
        <v>0</v>
      </c>
      <c r="AA280" s="176">
        <f t="shared" si="16"/>
        <v>0</v>
      </c>
      <c r="AR280" s="23" t="s">
        <v>1608</v>
      </c>
      <c r="AT280" s="23" t="s">
        <v>456</v>
      </c>
      <c r="AU280" s="23" t="s">
        <v>86</v>
      </c>
      <c r="AY280" s="23" t="s">
        <v>164</v>
      </c>
      <c r="BE280" s="118">
        <f t="shared" si="17"/>
        <v>0</v>
      </c>
      <c r="BF280" s="118">
        <f t="shared" si="18"/>
        <v>0</v>
      </c>
      <c r="BG280" s="118">
        <f t="shared" si="19"/>
        <v>0</v>
      </c>
      <c r="BH280" s="118">
        <f t="shared" si="20"/>
        <v>0</v>
      </c>
      <c r="BI280" s="118">
        <f t="shared" si="21"/>
        <v>0</v>
      </c>
      <c r="BJ280" s="23" t="s">
        <v>86</v>
      </c>
      <c r="BK280" s="118">
        <f t="shared" si="22"/>
        <v>0</v>
      </c>
      <c r="BL280" s="23" t="s">
        <v>982</v>
      </c>
      <c r="BM280" s="23" t="s">
        <v>925</v>
      </c>
    </row>
    <row r="281" spans="2:65" s="10" customFormat="1" ht="29.85" customHeight="1">
      <c r="B281" s="159"/>
      <c r="C281" s="160"/>
      <c r="D281" s="169" t="s">
        <v>1548</v>
      </c>
      <c r="E281" s="169"/>
      <c r="F281" s="169"/>
      <c r="G281" s="169"/>
      <c r="H281" s="169"/>
      <c r="I281" s="169"/>
      <c r="J281" s="169"/>
      <c r="K281" s="169"/>
      <c r="L281" s="169"/>
      <c r="M281" s="169"/>
      <c r="N281" s="316"/>
      <c r="O281" s="317"/>
      <c r="P281" s="317"/>
      <c r="Q281" s="317"/>
      <c r="R281" s="162"/>
      <c r="T281" s="163"/>
      <c r="U281" s="160"/>
      <c r="V281" s="160"/>
      <c r="W281" s="164">
        <f>SUM(W282:W291)</f>
        <v>0</v>
      </c>
      <c r="X281" s="160"/>
      <c r="Y281" s="164">
        <f>SUM(Y282:Y291)</f>
        <v>0</v>
      </c>
      <c r="Z281" s="160"/>
      <c r="AA281" s="165">
        <f>SUM(AA282:AA291)</f>
        <v>0</v>
      </c>
      <c r="AR281" s="166" t="s">
        <v>179</v>
      </c>
      <c r="AT281" s="167" t="s">
        <v>73</v>
      </c>
      <c r="AU281" s="167" t="s">
        <v>81</v>
      </c>
      <c r="AY281" s="166" t="s">
        <v>164</v>
      </c>
      <c r="BK281" s="168">
        <f>SUM(BK282:BK291)</f>
        <v>0</v>
      </c>
    </row>
    <row r="282" spans="2:65" s="1" customFormat="1" ht="16.5" customHeight="1">
      <c r="B282" s="141"/>
      <c r="C282" s="170" t="s">
        <v>1018</v>
      </c>
      <c r="D282" s="170" t="s">
        <v>165</v>
      </c>
      <c r="E282" s="171" t="s">
        <v>1729</v>
      </c>
      <c r="F282" s="289" t="s">
        <v>1730</v>
      </c>
      <c r="G282" s="289"/>
      <c r="H282" s="289"/>
      <c r="I282" s="289"/>
      <c r="J282" s="172" t="s">
        <v>1731</v>
      </c>
      <c r="K282" s="173">
        <v>120</v>
      </c>
      <c r="L282" s="290"/>
      <c r="M282" s="290"/>
      <c r="N282" s="291"/>
      <c r="O282" s="291"/>
      <c r="P282" s="291"/>
      <c r="Q282" s="291"/>
      <c r="R282" s="144"/>
      <c r="T282" s="174" t="s">
        <v>5</v>
      </c>
      <c r="U282" s="48" t="s">
        <v>41</v>
      </c>
      <c r="V282" s="40"/>
      <c r="W282" s="175">
        <f t="shared" ref="W282:W291" si="23">V282*K282</f>
        <v>0</v>
      </c>
      <c r="X282" s="175">
        <v>0</v>
      </c>
      <c r="Y282" s="175">
        <f t="shared" ref="Y282:Y291" si="24">X282*K282</f>
        <v>0</v>
      </c>
      <c r="Z282" s="175">
        <v>0</v>
      </c>
      <c r="AA282" s="176">
        <f t="shared" ref="AA282:AA291" si="25">Z282*K282</f>
        <v>0</v>
      </c>
      <c r="AR282" s="23" t="s">
        <v>982</v>
      </c>
      <c r="AT282" s="23" t="s">
        <v>165</v>
      </c>
      <c r="AU282" s="23" t="s">
        <v>86</v>
      </c>
      <c r="AY282" s="23" t="s">
        <v>164</v>
      </c>
      <c r="BE282" s="118">
        <f t="shared" ref="BE282:BE291" si="26">IF(U282="základná",N282,0)</f>
        <v>0</v>
      </c>
      <c r="BF282" s="118">
        <f t="shared" ref="BF282:BF291" si="27">IF(U282="znížená",N282,0)</f>
        <v>0</v>
      </c>
      <c r="BG282" s="118">
        <f t="shared" ref="BG282:BG291" si="28">IF(U282="zákl. prenesená",N282,0)</f>
        <v>0</v>
      </c>
      <c r="BH282" s="118">
        <f t="shared" ref="BH282:BH291" si="29">IF(U282="zníž. prenesená",N282,0)</f>
        <v>0</v>
      </c>
      <c r="BI282" s="118">
        <f t="shared" ref="BI282:BI291" si="30">IF(U282="nulová",N282,0)</f>
        <v>0</v>
      </c>
      <c r="BJ282" s="23" t="s">
        <v>86</v>
      </c>
      <c r="BK282" s="118">
        <f t="shared" ref="BK282:BK291" si="31">ROUND(L282*K282,2)</f>
        <v>0</v>
      </c>
      <c r="BL282" s="23" t="s">
        <v>982</v>
      </c>
      <c r="BM282" s="23" t="s">
        <v>1732</v>
      </c>
    </row>
    <row r="283" spans="2:65" s="1" customFormat="1" ht="16.5" customHeight="1">
      <c r="B283" s="141"/>
      <c r="C283" s="170" t="s">
        <v>1022</v>
      </c>
      <c r="D283" s="170" t="s">
        <v>165</v>
      </c>
      <c r="E283" s="171" t="s">
        <v>1733</v>
      </c>
      <c r="F283" s="289" t="s">
        <v>1734</v>
      </c>
      <c r="G283" s="289"/>
      <c r="H283" s="289"/>
      <c r="I283" s="289"/>
      <c r="J283" s="172" t="s">
        <v>1731</v>
      </c>
      <c r="K283" s="173">
        <v>240</v>
      </c>
      <c r="L283" s="290"/>
      <c r="M283" s="290"/>
      <c r="N283" s="291"/>
      <c r="O283" s="291"/>
      <c r="P283" s="291"/>
      <c r="Q283" s="291"/>
      <c r="R283" s="144"/>
      <c r="T283" s="174" t="s">
        <v>5</v>
      </c>
      <c r="U283" s="48" t="s">
        <v>41</v>
      </c>
      <c r="V283" s="40"/>
      <c r="W283" s="175">
        <f t="shared" si="23"/>
        <v>0</v>
      </c>
      <c r="X283" s="175">
        <v>0</v>
      </c>
      <c r="Y283" s="175">
        <f t="shared" si="24"/>
        <v>0</v>
      </c>
      <c r="Z283" s="175">
        <v>0</v>
      </c>
      <c r="AA283" s="176">
        <f t="shared" si="25"/>
        <v>0</v>
      </c>
      <c r="AR283" s="23" t="s">
        <v>982</v>
      </c>
      <c r="AT283" s="23" t="s">
        <v>165</v>
      </c>
      <c r="AU283" s="23" t="s">
        <v>86</v>
      </c>
      <c r="AY283" s="23" t="s">
        <v>164</v>
      </c>
      <c r="BE283" s="118">
        <f t="shared" si="26"/>
        <v>0</v>
      </c>
      <c r="BF283" s="118">
        <f t="shared" si="27"/>
        <v>0</v>
      </c>
      <c r="BG283" s="118">
        <f t="shared" si="28"/>
        <v>0</v>
      </c>
      <c r="BH283" s="118">
        <f t="shared" si="29"/>
        <v>0</v>
      </c>
      <c r="BI283" s="118">
        <f t="shared" si="30"/>
        <v>0</v>
      </c>
      <c r="BJ283" s="23" t="s">
        <v>86</v>
      </c>
      <c r="BK283" s="118">
        <f t="shared" si="31"/>
        <v>0</v>
      </c>
      <c r="BL283" s="23" t="s">
        <v>982</v>
      </c>
      <c r="BM283" s="23" t="s">
        <v>1735</v>
      </c>
    </row>
    <row r="284" spans="2:65" s="1" customFormat="1" ht="16.5" customHeight="1">
      <c r="B284" s="141"/>
      <c r="C284" s="170" t="s">
        <v>1028</v>
      </c>
      <c r="D284" s="170" t="s">
        <v>165</v>
      </c>
      <c r="E284" s="171" t="s">
        <v>1736</v>
      </c>
      <c r="F284" s="289" t="s">
        <v>1737</v>
      </c>
      <c r="G284" s="289"/>
      <c r="H284" s="289"/>
      <c r="I284" s="289"/>
      <c r="J284" s="172" t="s">
        <v>1731</v>
      </c>
      <c r="K284" s="173">
        <v>320</v>
      </c>
      <c r="L284" s="290"/>
      <c r="M284" s="290"/>
      <c r="N284" s="291"/>
      <c r="O284" s="291"/>
      <c r="P284" s="291"/>
      <c r="Q284" s="291"/>
      <c r="R284" s="144"/>
      <c r="T284" s="174" t="s">
        <v>5</v>
      </c>
      <c r="U284" s="48" t="s">
        <v>41</v>
      </c>
      <c r="V284" s="40"/>
      <c r="W284" s="175">
        <f t="shared" si="23"/>
        <v>0</v>
      </c>
      <c r="X284" s="175">
        <v>0</v>
      </c>
      <c r="Y284" s="175">
        <f t="shared" si="24"/>
        <v>0</v>
      </c>
      <c r="Z284" s="175">
        <v>0</v>
      </c>
      <c r="AA284" s="176">
        <f t="shared" si="25"/>
        <v>0</v>
      </c>
      <c r="AR284" s="23" t="s">
        <v>982</v>
      </c>
      <c r="AT284" s="23" t="s">
        <v>165</v>
      </c>
      <c r="AU284" s="23" t="s">
        <v>86</v>
      </c>
      <c r="AY284" s="23" t="s">
        <v>164</v>
      </c>
      <c r="BE284" s="118">
        <f t="shared" si="26"/>
        <v>0</v>
      </c>
      <c r="BF284" s="118">
        <f t="shared" si="27"/>
        <v>0</v>
      </c>
      <c r="BG284" s="118">
        <f t="shared" si="28"/>
        <v>0</v>
      </c>
      <c r="BH284" s="118">
        <f t="shared" si="29"/>
        <v>0</v>
      </c>
      <c r="BI284" s="118">
        <f t="shared" si="30"/>
        <v>0</v>
      </c>
      <c r="BJ284" s="23" t="s">
        <v>86</v>
      </c>
      <c r="BK284" s="118">
        <f t="shared" si="31"/>
        <v>0</v>
      </c>
      <c r="BL284" s="23" t="s">
        <v>982</v>
      </c>
      <c r="BM284" s="23" t="s">
        <v>1738</v>
      </c>
    </row>
    <row r="285" spans="2:65" s="1" customFormat="1" ht="16.5" customHeight="1">
      <c r="B285" s="141"/>
      <c r="C285" s="170" t="s">
        <v>1033</v>
      </c>
      <c r="D285" s="170" t="s">
        <v>165</v>
      </c>
      <c r="E285" s="171" t="s">
        <v>1739</v>
      </c>
      <c r="F285" s="289" t="s">
        <v>1740</v>
      </c>
      <c r="G285" s="289"/>
      <c r="H285" s="289"/>
      <c r="I285" s="289"/>
      <c r="J285" s="172" t="s">
        <v>1731</v>
      </c>
      <c r="K285" s="173">
        <v>156</v>
      </c>
      <c r="L285" s="290"/>
      <c r="M285" s="290"/>
      <c r="N285" s="291"/>
      <c r="O285" s="291"/>
      <c r="P285" s="291"/>
      <c r="Q285" s="291"/>
      <c r="R285" s="144"/>
      <c r="T285" s="174" t="s">
        <v>5</v>
      </c>
      <c r="U285" s="48" t="s">
        <v>41</v>
      </c>
      <c r="V285" s="40"/>
      <c r="W285" s="175">
        <f t="shared" si="23"/>
        <v>0</v>
      </c>
      <c r="X285" s="175">
        <v>0</v>
      </c>
      <c r="Y285" s="175">
        <f t="shared" si="24"/>
        <v>0</v>
      </c>
      <c r="Z285" s="175">
        <v>0</v>
      </c>
      <c r="AA285" s="176">
        <f t="shared" si="25"/>
        <v>0</v>
      </c>
      <c r="AR285" s="23" t="s">
        <v>982</v>
      </c>
      <c r="AT285" s="23" t="s">
        <v>165</v>
      </c>
      <c r="AU285" s="23" t="s">
        <v>86</v>
      </c>
      <c r="AY285" s="23" t="s">
        <v>164</v>
      </c>
      <c r="BE285" s="118">
        <f t="shared" si="26"/>
        <v>0</v>
      </c>
      <c r="BF285" s="118">
        <f t="shared" si="27"/>
        <v>0</v>
      </c>
      <c r="BG285" s="118">
        <f t="shared" si="28"/>
        <v>0</v>
      </c>
      <c r="BH285" s="118">
        <f t="shared" si="29"/>
        <v>0</v>
      </c>
      <c r="BI285" s="118">
        <f t="shared" si="30"/>
        <v>0</v>
      </c>
      <c r="BJ285" s="23" t="s">
        <v>86</v>
      </c>
      <c r="BK285" s="118">
        <f t="shared" si="31"/>
        <v>0</v>
      </c>
      <c r="BL285" s="23" t="s">
        <v>982</v>
      </c>
      <c r="BM285" s="23" t="s">
        <v>1741</v>
      </c>
    </row>
    <row r="286" spans="2:65" s="1" customFormat="1" ht="16.5" customHeight="1">
      <c r="B286" s="141"/>
      <c r="C286" s="170" t="s">
        <v>1038</v>
      </c>
      <c r="D286" s="170" t="s">
        <v>165</v>
      </c>
      <c r="E286" s="171" t="s">
        <v>1742</v>
      </c>
      <c r="F286" s="289" t="s">
        <v>1743</v>
      </c>
      <c r="G286" s="289"/>
      <c r="H286" s="289"/>
      <c r="I286" s="289"/>
      <c r="J286" s="172" t="s">
        <v>1731</v>
      </c>
      <c r="K286" s="173">
        <v>80</v>
      </c>
      <c r="L286" s="290"/>
      <c r="M286" s="290"/>
      <c r="N286" s="291"/>
      <c r="O286" s="291"/>
      <c r="P286" s="291"/>
      <c r="Q286" s="291"/>
      <c r="R286" s="144"/>
      <c r="T286" s="174" t="s">
        <v>5</v>
      </c>
      <c r="U286" s="48" t="s">
        <v>41</v>
      </c>
      <c r="V286" s="40"/>
      <c r="W286" s="175">
        <f t="shared" si="23"/>
        <v>0</v>
      </c>
      <c r="X286" s="175">
        <v>0</v>
      </c>
      <c r="Y286" s="175">
        <f t="shared" si="24"/>
        <v>0</v>
      </c>
      <c r="Z286" s="175">
        <v>0</v>
      </c>
      <c r="AA286" s="176">
        <f t="shared" si="25"/>
        <v>0</v>
      </c>
      <c r="AR286" s="23" t="s">
        <v>982</v>
      </c>
      <c r="AT286" s="23" t="s">
        <v>165</v>
      </c>
      <c r="AU286" s="23" t="s">
        <v>86</v>
      </c>
      <c r="AY286" s="23" t="s">
        <v>164</v>
      </c>
      <c r="BE286" s="118">
        <f t="shared" si="26"/>
        <v>0</v>
      </c>
      <c r="BF286" s="118">
        <f t="shared" si="27"/>
        <v>0</v>
      </c>
      <c r="BG286" s="118">
        <f t="shared" si="28"/>
        <v>0</v>
      </c>
      <c r="BH286" s="118">
        <f t="shared" si="29"/>
        <v>0</v>
      </c>
      <c r="BI286" s="118">
        <f t="shared" si="30"/>
        <v>0</v>
      </c>
      <c r="BJ286" s="23" t="s">
        <v>86</v>
      </c>
      <c r="BK286" s="118">
        <f t="shared" si="31"/>
        <v>0</v>
      </c>
      <c r="BL286" s="23" t="s">
        <v>982</v>
      </c>
      <c r="BM286" s="23" t="s">
        <v>1744</v>
      </c>
    </row>
    <row r="287" spans="2:65" s="1" customFormat="1" ht="16.5" customHeight="1">
      <c r="B287" s="141"/>
      <c r="C287" s="170" t="s">
        <v>1043</v>
      </c>
      <c r="D287" s="170" t="s">
        <v>165</v>
      </c>
      <c r="E287" s="171" t="s">
        <v>1745</v>
      </c>
      <c r="F287" s="289" t="s">
        <v>1746</v>
      </c>
      <c r="G287" s="289"/>
      <c r="H287" s="289"/>
      <c r="I287" s="289"/>
      <c r="J287" s="172" t="s">
        <v>1731</v>
      </c>
      <c r="K287" s="173">
        <v>56</v>
      </c>
      <c r="L287" s="290"/>
      <c r="M287" s="290"/>
      <c r="N287" s="291"/>
      <c r="O287" s="291"/>
      <c r="P287" s="291"/>
      <c r="Q287" s="291"/>
      <c r="R287" s="144"/>
      <c r="T287" s="174" t="s">
        <v>5</v>
      </c>
      <c r="U287" s="48" t="s">
        <v>41</v>
      </c>
      <c r="V287" s="40"/>
      <c r="W287" s="175">
        <f t="shared" si="23"/>
        <v>0</v>
      </c>
      <c r="X287" s="175">
        <v>0</v>
      </c>
      <c r="Y287" s="175">
        <f t="shared" si="24"/>
        <v>0</v>
      </c>
      <c r="Z287" s="175">
        <v>0</v>
      </c>
      <c r="AA287" s="176">
        <f t="shared" si="25"/>
        <v>0</v>
      </c>
      <c r="AR287" s="23" t="s">
        <v>982</v>
      </c>
      <c r="AT287" s="23" t="s">
        <v>165</v>
      </c>
      <c r="AU287" s="23" t="s">
        <v>86</v>
      </c>
      <c r="AY287" s="23" t="s">
        <v>164</v>
      </c>
      <c r="BE287" s="118">
        <f t="shared" si="26"/>
        <v>0</v>
      </c>
      <c r="BF287" s="118">
        <f t="shared" si="27"/>
        <v>0</v>
      </c>
      <c r="BG287" s="118">
        <f t="shared" si="28"/>
        <v>0</v>
      </c>
      <c r="BH287" s="118">
        <f t="shared" si="29"/>
        <v>0</v>
      </c>
      <c r="BI287" s="118">
        <f t="shared" si="30"/>
        <v>0</v>
      </c>
      <c r="BJ287" s="23" t="s">
        <v>86</v>
      </c>
      <c r="BK287" s="118">
        <f t="shared" si="31"/>
        <v>0</v>
      </c>
      <c r="BL287" s="23" t="s">
        <v>982</v>
      </c>
      <c r="BM287" s="23" t="s">
        <v>1747</v>
      </c>
    </row>
    <row r="288" spans="2:65" s="1" customFormat="1" ht="16.5" customHeight="1">
      <c r="B288" s="141"/>
      <c r="C288" s="170" t="s">
        <v>1047</v>
      </c>
      <c r="D288" s="170" t="s">
        <v>165</v>
      </c>
      <c r="E288" s="171" t="s">
        <v>1748</v>
      </c>
      <c r="F288" s="289" t="s">
        <v>1749</v>
      </c>
      <c r="G288" s="289"/>
      <c r="H288" s="289"/>
      <c r="I288" s="289"/>
      <c r="J288" s="172" t="s">
        <v>1731</v>
      </c>
      <c r="K288" s="173">
        <v>160</v>
      </c>
      <c r="L288" s="290"/>
      <c r="M288" s="290"/>
      <c r="N288" s="291"/>
      <c r="O288" s="291"/>
      <c r="P288" s="291"/>
      <c r="Q288" s="291"/>
      <c r="R288" s="144"/>
      <c r="T288" s="174" t="s">
        <v>5</v>
      </c>
      <c r="U288" s="48" t="s">
        <v>41</v>
      </c>
      <c r="V288" s="40"/>
      <c r="W288" s="175">
        <f t="shared" si="23"/>
        <v>0</v>
      </c>
      <c r="X288" s="175">
        <v>0</v>
      </c>
      <c r="Y288" s="175">
        <f t="shared" si="24"/>
        <v>0</v>
      </c>
      <c r="Z288" s="175">
        <v>0</v>
      </c>
      <c r="AA288" s="176">
        <f t="shared" si="25"/>
        <v>0</v>
      </c>
      <c r="AR288" s="23" t="s">
        <v>982</v>
      </c>
      <c r="AT288" s="23" t="s">
        <v>165</v>
      </c>
      <c r="AU288" s="23" t="s">
        <v>86</v>
      </c>
      <c r="AY288" s="23" t="s">
        <v>164</v>
      </c>
      <c r="BE288" s="118">
        <f t="shared" si="26"/>
        <v>0</v>
      </c>
      <c r="BF288" s="118">
        <f t="shared" si="27"/>
        <v>0</v>
      </c>
      <c r="BG288" s="118">
        <f t="shared" si="28"/>
        <v>0</v>
      </c>
      <c r="BH288" s="118">
        <f t="shared" si="29"/>
        <v>0</v>
      </c>
      <c r="BI288" s="118">
        <f t="shared" si="30"/>
        <v>0</v>
      </c>
      <c r="BJ288" s="23" t="s">
        <v>86</v>
      </c>
      <c r="BK288" s="118">
        <f t="shared" si="31"/>
        <v>0</v>
      </c>
      <c r="BL288" s="23" t="s">
        <v>982</v>
      </c>
      <c r="BM288" s="23" t="s">
        <v>1750</v>
      </c>
    </row>
    <row r="289" spans="2:65" s="1" customFormat="1" ht="16.5" customHeight="1">
      <c r="B289" s="141"/>
      <c r="C289" s="170" t="s">
        <v>1051</v>
      </c>
      <c r="D289" s="170" t="s">
        <v>165</v>
      </c>
      <c r="E289" s="171" t="s">
        <v>1751</v>
      </c>
      <c r="F289" s="289" t="s">
        <v>1752</v>
      </c>
      <c r="G289" s="289"/>
      <c r="H289" s="289"/>
      <c r="I289" s="289"/>
      <c r="J289" s="172" t="s">
        <v>1731</v>
      </c>
      <c r="K289" s="173">
        <v>40</v>
      </c>
      <c r="L289" s="290"/>
      <c r="M289" s="290"/>
      <c r="N289" s="291"/>
      <c r="O289" s="291"/>
      <c r="P289" s="291"/>
      <c r="Q289" s="291"/>
      <c r="R289" s="144"/>
      <c r="T289" s="174" t="s">
        <v>5</v>
      </c>
      <c r="U289" s="48" t="s">
        <v>41</v>
      </c>
      <c r="V289" s="40"/>
      <c r="W289" s="175">
        <f t="shared" si="23"/>
        <v>0</v>
      </c>
      <c r="X289" s="175">
        <v>0</v>
      </c>
      <c r="Y289" s="175">
        <f t="shared" si="24"/>
        <v>0</v>
      </c>
      <c r="Z289" s="175">
        <v>0</v>
      </c>
      <c r="AA289" s="176">
        <f t="shared" si="25"/>
        <v>0</v>
      </c>
      <c r="AR289" s="23" t="s">
        <v>982</v>
      </c>
      <c r="AT289" s="23" t="s">
        <v>165</v>
      </c>
      <c r="AU289" s="23" t="s">
        <v>86</v>
      </c>
      <c r="AY289" s="23" t="s">
        <v>164</v>
      </c>
      <c r="BE289" s="118">
        <f t="shared" si="26"/>
        <v>0</v>
      </c>
      <c r="BF289" s="118">
        <f t="shared" si="27"/>
        <v>0</v>
      </c>
      <c r="BG289" s="118">
        <f t="shared" si="28"/>
        <v>0</v>
      </c>
      <c r="BH289" s="118">
        <f t="shared" si="29"/>
        <v>0</v>
      </c>
      <c r="BI289" s="118">
        <f t="shared" si="30"/>
        <v>0</v>
      </c>
      <c r="BJ289" s="23" t="s">
        <v>86</v>
      </c>
      <c r="BK289" s="118">
        <f t="shared" si="31"/>
        <v>0</v>
      </c>
      <c r="BL289" s="23" t="s">
        <v>982</v>
      </c>
      <c r="BM289" s="23" t="s">
        <v>1753</v>
      </c>
    </row>
    <row r="290" spans="2:65" s="1" customFormat="1" ht="16.5" customHeight="1">
      <c r="B290" s="141"/>
      <c r="C290" s="214" t="s">
        <v>1055</v>
      </c>
      <c r="D290" s="214" t="s">
        <v>456</v>
      </c>
      <c r="E290" s="215" t="s">
        <v>1754</v>
      </c>
      <c r="F290" s="313" t="s">
        <v>1755</v>
      </c>
      <c r="G290" s="313"/>
      <c r="H290" s="313"/>
      <c r="I290" s="313"/>
      <c r="J290" s="216" t="s">
        <v>463</v>
      </c>
      <c r="K290" s="218">
        <v>0</v>
      </c>
      <c r="L290" s="314"/>
      <c r="M290" s="314"/>
      <c r="N290" s="315"/>
      <c r="O290" s="291"/>
      <c r="P290" s="291"/>
      <c r="Q290" s="291"/>
      <c r="R290" s="144"/>
      <c r="T290" s="174" t="s">
        <v>5</v>
      </c>
      <c r="U290" s="48" t="s">
        <v>41</v>
      </c>
      <c r="V290" s="40"/>
      <c r="W290" s="175">
        <f t="shared" si="23"/>
        <v>0</v>
      </c>
      <c r="X290" s="175">
        <v>0</v>
      </c>
      <c r="Y290" s="175">
        <f t="shared" si="24"/>
        <v>0</v>
      </c>
      <c r="Z290" s="175">
        <v>0</v>
      </c>
      <c r="AA290" s="176">
        <f t="shared" si="25"/>
        <v>0</v>
      </c>
      <c r="AR290" s="23" t="s">
        <v>1608</v>
      </c>
      <c r="AT290" s="23" t="s">
        <v>456</v>
      </c>
      <c r="AU290" s="23" t="s">
        <v>86</v>
      </c>
      <c r="AY290" s="23" t="s">
        <v>164</v>
      </c>
      <c r="BE290" s="118">
        <f t="shared" si="26"/>
        <v>0</v>
      </c>
      <c r="BF290" s="118">
        <f t="shared" si="27"/>
        <v>0</v>
      </c>
      <c r="BG290" s="118">
        <f t="shared" si="28"/>
        <v>0</v>
      </c>
      <c r="BH290" s="118">
        <f t="shared" si="29"/>
        <v>0</v>
      </c>
      <c r="BI290" s="118">
        <f t="shared" si="30"/>
        <v>0</v>
      </c>
      <c r="BJ290" s="23" t="s">
        <v>86</v>
      </c>
      <c r="BK290" s="118">
        <f t="shared" si="31"/>
        <v>0</v>
      </c>
      <c r="BL290" s="23" t="s">
        <v>982</v>
      </c>
      <c r="BM290" s="23" t="s">
        <v>999</v>
      </c>
    </row>
    <row r="291" spans="2:65" s="1" customFormat="1" ht="16.5" customHeight="1">
      <c r="B291" s="141"/>
      <c r="C291" s="170" t="s">
        <v>1059</v>
      </c>
      <c r="D291" s="170" t="s">
        <v>165</v>
      </c>
      <c r="E291" s="171" t="s">
        <v>1756</v>
      </c>
      <c r="F291" s="289" t="s">
        <v>1757</v>
      </c>
      <c r="G291" s="289"/>
      <c r="H291" s="289"/>
      <c r="I291" s="289"/>
      <c r="J291" s="172" t="s">
        <v>463</v>
      </c>
      <c r="K291" s="212">
        <v>0</v>
      </c>
      <c r="L291" s="290"/>
      <c r="M291" s="290"/>
      <c r="N291" s="291"/>
      <c r="O291" s="291"/>
      <c r="P291" s="291"/>
      <c r="Q291" s="291"/>
      <c r="R291" s="144"/>
      <c r="T291" s="174" t="s">
        <v>5</v>
      </c>
      <c r="U291" s="48" t="s">
        <v>41</v>
      </c>
      <c r="V291" s="40"/>
      <c r="W291" s="175">
        <f t="shared" si="23"/>
        <v>0</v>
      </c>
      <c r="X291" s="175">
        <v>0</v>
      </c>
      <c r="Y291" s="175">
        <f t="shared" si="24"/>
        <v>0</v>
      </c>
      <c r="Z291" s="175">
        <v>0</v>
      </c>
      <c r="AA291" s="176">
        <f t="shared" si="25"/>
        <v>0</v>
      </c>
      <c r="AR291" s="23" t="s">
        <v>982</v>
      </c>
      <c r="AT291" s="23" t="s">
        <v>165</v>
      </c>
      <c r="AU291" s="23" t="s">
        <v>86</v>
      </c>
      <c r="AY291" s="23" t="s">
        <v>164</v>
      </c>
      <c r="BE291" s="118">
        <f t="shared" si="26"/>
        <v>0</v>
      </c>
      <c r="BF291" s="118">
        <f t="shared" si="27"/>
        <v>0</v>
      </c>
      <c r="BG291" s="118">
        <f t="shared" si="28"/>
        <v>0</v>
      </c>
      <c r="BH291" s="118">
        <f t="shared" si="29"/>
        <v>0</v>
      </c>
      <c r="BI291" s="118">
        <f t="shared" si="30"/>
        <v>0</v>
      </c>
      <c r="BJ291" s="23" t="s">
        <v>86</v>
      </c>
      <c r="BK291" s="118">
        <f t="shared" si="31"/>
        <v>0</v>
      </c>
      <c r="BL291" s="23" t="s">
        <v>982</v>
      </c>
      <c r="BM291" s="23" t="s">
        <v>1758</v>
      </c>
    </row>
    <row r="292" spans="2:65" s="1" customFormat="1" ht="49.9" customHeight="1">
      <c r="B292" s="39"/>
      <c r="C292" s="40"/>
      <c r="D292" s="161" t="s">
        <v>444</v>
      </c>
      <c r="E292" s="40"/>
      <c r="F292" s="40"/>
      <c r="G292" s="40"/>
      <c r="H292" s="40"/>
      <c r="I292" s="40"/>
      <c r="J292" s="40"/>
      <c r="K292" s="40"/>
      <c r="L292" s="40"/>
      <c r="M292" s="40"/>
      <c r="N292" s="310"/>
      <c r="O292" s="311"/>
      <c r="P292" s="311"/>
      <c r="Q292" s="311"/>
      <c r="R292" s="41"/>
      <c r="T292" s="208"/>
      <c r="U292" s="40"/>
      <c r="V292" s="40"/>
      <c r="W292" s="40"/>
      <c r="X292" s="40"/>
      <c r="Y292" s="40"/>
      <c r="Z292" s="40"/>
      <c r="AA292" s="78"/>
      <c r="AT292" s="23" t="s">
        <v>73</v>
      </c>
      <c r="AU292" s="23" t="s">
        <v>74</v>
      </c>
      <c r="AY292" s="23" t="s">
        <v>445</v>
      </c>
      <c r="BK292" s="118">
        <f>SUM(BK293:BK297)</f>
        <v>0</v>
      </c>
    </row>
    <row r="293" spans="2:65" s="1" customFormat="1" ht="22.35" customHeight="1">
      <c r="B293" s="39"/>
      <c r="C293" s="209" t="s">
        <v>5</v>
      </c>
      <c r="D293" s="209" t="s">
        <v>165</v>
      </c>
      <c r="E293" s="210" t="s">
        <v>5</v>
      </c>
      <c r="F293" s="308" t="s">
        <v>5</v>
      </c>
      <c r="G293" s="308"/>
      <c r="H293" s="308"/>
      <c r="I293" s="308"/>
      <c r="J293" s="211" t="s">
        <v>5</v>
      </c>
      <c r="K293" s="212"/>
      <c r="L293" s="290"/>
      <c r="M293" s="309"/>
      <c r="N293" s="309"/>
      <c r="O293" s="309"/>
      <c r="P293" s="309"/>
      <c r="Q293" s="309"/>
      <c r="R293" s="41"/>
      <c r="T293" s="174" t="s">
        <v>5</v>
      </c>
      <c r="U293" s="213" t="s">
        <v>41</v>
      </c>
      <c r="V293" s="40"/>
      <c r="W293" s="40"/>
      <c r="X293" s="40"/>
      <c r="Y293" s="40"/>
      <c r="Z293" s="40"/>
      <c r="AA293" s="78"/>
      <c r="AT293" s="23" t="s">
        <v>445</v>
      </c>
      <c r="AU293" s="23" t="s">
        <v>81</v>
      </c>
      <c r="AY293" s="23" t="s">
        <v>445</v>
      </c>
      <c r="BE293" s="118">
        <f>IF(U293="základná",N293,0)</f>
        <v>0</v>
      </c>
      <c r="BF293" s="118">
        <f>IF(U293="znížená",N293,0)</f>
        <v>0</v>
      </c>
      <c r="BG293" s="118">
        <f>IF(U293="zákl. prenesená",N293,0)</f>
        <v>0</v>
      </c>
      <c r="BH293" s="118">
        <f>IF(U293="zníž. prenesená",N293,0)</f>
        <v>0</v>
      </c>
      <c r="BI293" s="118">
        <f>IF(U293="nulová",N293,0)</f>
        <v>0</v>
      </c>
      <c r="BJ293" s="23" t="s">
        <v>86</v>
      </c>
      <c r="BK293" s="118">
        <f>L293*K293</f>
        <v>0</v>
      </c>
    </row>
    <row r="294" spans="2:65" s="1" customFormat="1" ht="22.35" customHeight="1">
      <c r="B294" s="39"/>
      <c r="C294" s="209" t="s">
        <v>5</v>
      </c>
      <c r="D294" s="209" t="s">
        <v>165</v>
      </c>
      <c r="E294" s="210" t="s">
        <v>5</v>
      </c>
      <c r="F294" s="308" t="s">
        <v>5</v>
      </c>
      <c r="G294" s="308"/>
      <c r="H294" s="308"/>
      <c r="I294" s="308"/>
      <c r="J294" s="211" t="s">
        <v>5</v>
      </c>
      <c r="K294" s="212"/>
      <c r="L294" s="290"/>
      <c r="M294" s="309"/>
      <c r="N294" s="309"/>
      <c r="O294" s="309"/>
      <c r="P294" s="309"/>
      <c r="Q294" s="309"/>
      <c r="R294" s="41"/>
      <c r="T294" s="174" t="s">
        <v>5</v>
      </c>
      <c r="U294" s="213" t="s">
        <v>41</v>
      </c>
      <c r="V294" s="40"/>
      <c r="W294" s="40"/>
      <c r="X294" s="40"/>
      <c r="Y294" s="40"/>
      <c r="Z294" s="40"/>
      <c r="AA294" s="78"/>
      <c r="AT294" s="23" t="s">
        <v>445</v>
      </c>
      <c r="AU294" s="23" t="s">
        <v>81</v>
      </c>
      <c r="AY294" s="23" t="s">
        <v>445</v>
      </c>
      <c r="BE294" s="118">
        <f>IF(U294="základná",N294,0)</f>
        <v>0</v>
      </c>
      <c r="BF294" s="118">
        <f>IF(U294="znížená",N294,0)</f>
        <v>0</v>
      </c>
      <c r="BG294" s="118">
        <f>IF(U294="zákl. prenesená",N294,0)</f>
        <v>0</v>
      </c>
      <c r="BH294" s="118">
        <f>IF(U294="zníž. prenesená",N294,0)</f>
        <v>0</v>
      </c>
      <c r="BI294" s="118">
        <f>IF(U294="nulová",N294,0)</f>
        <v>0</v>
      </c>
      <c r="BJ294" s="23" t="s">
        <v>86</v>
      </c>
      <c r="BK294" s="118">
        <f>L294*K294</f>
        <v>0</v>
      </c>
    </row>
    <row r="295" spans="2:65" s="1" customFormat="1" ht="22.35" customHeight="1">
      <c r="B295" s="39"/>
      <c r="C295" s="209" t="s">
        <v>5</v>
      </c>
      <c r="D295" s="209" t="s">
        <v>165</v>
      </c>
      <c r="E295" s="210" t="s">
        <v>5</v>
      </c>
      <c r="F295" s="308" t="s">
        <v>5</v>
      </c>
      <c r="G295" s="308"/>
      <c r="H295" s="308"/>
      <c r="I295" s="308"/>
      <c r="J295" s="211" t="s">
        <v>5</v>
      </c>
      <c r="K295" s="212"/>
      <c r="L295" s="290"/>
      <c r="M295" s="309"/>
      <c r="N295" s="309"/>
      <c r="O295" s="309"/>
      <c r="P295" s="309"/>
      <c r="Q295" s="309"/>
      <c r="R295" s="41"/>
      <c r="T295" s="174" t="s">
        <v>5</v>
      </c>
      <c r="U295" s="213" t="s">
        <v>41</v>
      </c>
      <c r="V295" s="40"/>
      <c r="W295" s="40"/>
      <c r="X295" s="40"/>
      <c r="Y295" s="40"/>
      <c r="Z295" s="40"/>
      <c r="AA295" s="78"/>
      <c r="AT295" s="23" t="s">
        <v>445</v>
      </c>
      <c r="AU295" s="23" t="s">
        <v>81</v>
      </c>
      <c r="AY295" s="23" t="s">
        <v>445</v>
      </c>
      <c r="BE295" s="118">
        <f>IF(U295="základná",N295,0)</f>
        <v>0</v>
      </c>
      <c r="BF295" s="118">
        <f>IF(U295="znížená",N295,0)</f>
        <v>0</v>
      </c>
      <c r="BG295" s="118">
        <f>IF(U295="zákl. prenesená",N295,0)</f>
        <v>0</v>
      </c>
      <c r="BH295" s="118">
        <f>IF(U295="zníž. prenesená",N295,0)</f>
        <v>0</v>
      </c>
      <c r="BI295" s="118">
        <f>IF(U295="nulová",N295,0)</f>
        <v>0</v>
      </c>
      <c r="BJ295" s="23" t="s">
        <v>86</v>
      </c>
      <c r="BK295" s="118">
        <f>L295*K295</f>
        <v>0</v>
      </c>
    </row>
    <row r="296" spans="2:65" s="1" customFormat="1" ht="22.35" customHeight="1">
      <c r="B296" s="39"/>
      <c r="C296" s="209" t="s">
        <v>5</v>
      </c>
      <c r="D296" s="209" t="s">
        <v>165</v>
      </c>
      <c r="E296" s="210" t="s">
        <v>5</v>
      </c>
      <c r="F296" s="308" t="s">
        <v>5</v>
      </c>
      <c r="G296" s="308"/>
      <c r="H296" s="308"/>
      <c r="I296" s="308"/>
      <c r="J296" s="211" t="s">
        <v>5</v>
      </c>
      <c r="K296" s="212"/>
      <c r="L296" s="290"/>
      <c r="M296" s="309"/>
      <c r="N296" s="309"/>
      <c r="O296" s="309"/>
      <c r="P296" s="309"/>
      <c r="Q296" s="309"/>
      <c r="R296" s="41"/>
      <c r="T296" s="174" t="s">
        <v>5</v>
      </c>
      <c r="U296" s="213" t="s">
        <v>41</v>
      </c>
      <c r="V296" s="40"/>
      <c r="W296" s="40"/>
      <c r="X296" s="40"/>
      <c r="Y296" s="40"/>
      <c r="Z296" s="40"/>
      <c r="AA296" s="78"/>
      <c r="AT296" s="23" t="s">
        <v>445</v>
      </c>
      <c r="AU296" s="23" t="s">
        <v>81</v>
      </c>
      <c r="AY296" s="23" t="s">
        <v>445</v>
      </c>
      <c r="BE296" s="118">
        <f>IF(U296="základná",N296,0)</f>
        <v>0</v>
      </c>
      <c r="BF296" s="118">
        <f>IF(U296="znížená",N296,0)</f>
        <v>0</v>
      </c>
      <c r="BG296" s="118">
        <f>IF(U296="zákl. prenesená",N296,0)</f>
        <v>0</v>
      </c>
      <c r="BH296" s="118">
        <f>IF(U296="zníž. prenesená",N296,0)</f>
        <v>0</v>
      </c>
      <c r="BI296" s="118">
        <f>IF(U296="nulová",N296,0)</f>
        <v>0</v>
      </c>
      <c r="BJ296" s="23" t="s">
        <v>86</v>
      </c>
      <c r="BK296" s="118">
        <f>L296*K296</f>
        <v>0</v>
      </c>
    </row>
    <row r="297" spans="2:65" s="1" customFormat="1" ht="22.35" customHeight="1">
      <c r="B297" s="39"/>
      <c r="C297" s="209" t="s">
        <v>5</v>
      </c>
      <c r="D297" s="209" t="s">
        <v>165</v>
      </c>
      <c r="E297" s="210" t="s">
        <v>5</v>
      </c>
      <c r="F297" s="308" t="s">
        <v>5</v>
      </c>
      <c r="G297" s="308"/>
      <c r="H297" s="308"/>
      <c r="I297" s="308"/>
      <c r="J297" s="211" t="s">
        <v>5</v>
      </c>
      <c r="K297" s="212"/>
      <c r="L297" s="290"/>
      <c r="M297" s="309"/>
      <c r="N297" s="309"/>
      <c r="O297" s="309"/>
      <c r="P297" s="309"/>
      <c r="Q297" s="309"/>
      <c r="R297" s="41"/>
      <c r="T297" s="174" t="s">
        <v>5</v>
      </c>
      <c r="U297" s="213" t="s">
        <v>41</v>
      </c>
      <c r="V297" s="60"/>
      <c r="W297" s="60"/>
      <c r="X297" s="60"/>
      <c r="Y297" s="60"/>
      <c r="Z297" s="60"/>
      <c r="AA297" s="62"/>
      <c r="AT297" s="23" t="s">
        <v>445</v>
      </c>
      <c r="AU297" s="23" t="s">
        <v>81</v>
      </c>
      <c r="AY297" s="23" t="s">
        <v>445</v>
      </c>
      <c r="BE297" s="118">
        <f>IF(U297="základná",N297,0)</f>
        <v>0</v>
      </c>
      <c r="BF297" s="118">
        <f>IF(U297="znížená",N297,0)</f>
        <v>0</v>
      </c>
      <c r="BG297" s="118">
        <f>IF(U297="zákl. prenesená",N297,0)</f>
        <v>0</v>
      </c>
      <c r="BH297" s="118">
        <f>IF(U297="zníž. prenesená",N297,0)</f>
        <v>0</v>
      </c>
      <c r="BI297" s="118">
        <f>IF(U297="nulová",N297,0)</f>
        <v>0</v>
      </c>
      <c r="BJ297" s="23" t="s">
        <v>86</v>
      </c>
      <c r="BK297" s="118">
        <f>L297*K297</f>
        <v>0</v>
      </c>
    </row>
    <row r="298" spans="2:65" s="1" customFormat="1" ht="6.95" customHeight="1">
      <c r="B298" s="63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5"/>
    </row>
  </sheetData>
  <mergeCells count="416">
    <mergeCell ref="H1:K1"/>
    <mergeCell ref="S2:AC2"/>
    <mergeCell ref="F297:I297"/>
    <mergeCell ref="L297:M297"/>
    <mergeCell ref="N297:Q297"/>
    <mergeCell ref="N128:Q128"/>
    <mergeCell ref="N129:Q129"/>
    <mergeCell ref="N130:Q130"/>
    <mergeCell ref="N149:Q149"/>
    <mergeCell ref="N174:Q174"/>
    <mergeCell ref="N176:Q176"/>
    <mergeCell ref="N177:Q177"/>
    <mergeCell ref="N182:Q182"/>
    <mergeCell ref="N219:Q219"/>
    <mergeCell ref="N220:Q220"/>
    <mergeCell ref="N281:Q281"/>
    <mergeCell ref="N292:Q292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0:I290"/>
    <mergeCell ref="L290:M290"/>
    <mergeCell ref="N290:Q290"/>
    <mergeCell ref="F291:I291"/>
    <mergeCell ref="L291:M291"/>
    <mergeCell ref="N291:Q291"/>
    <mergeCell ref="F293:I293"/>
    <mergeCell ref="L293:M293"/>
    <mergeCell ref="N293:Q293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0:I280"/>
    <mergeCell ref="L280:M280"/>
    <mergeCell ref="N280:Q280"/>
    <mergeCell ref="F282:I282"/>
    <mergeCell ref="L282:M282"/>
    <mergeCell ref="N282:Q282"/>
    <mergeCell ref="F283:I283"/>
    <mergeCell ref="L283:M283"/>
    <mergeCell ref="N283:Q283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15:I215"/>
    <mergeCell ref="F216:I216"/>
    <mergeCell ref="F217:I217"/>
    <mergeCell ref="F218:I218"/>
    <mergeCell ref="F221:I221"/>
    <mergeCell ref="L221:M221"/>
    <mergeCell ref="N221:Q221"/>
    <mergeCell ref="F222:I222"/>
    <mergeCell ref="L222:M222"/>
    <mergeCell ref="N222:Q222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F205:I205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89:I189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1:I171"/>
    <mergeCell ref="F172:I172"/>
    <mergeCell ref="F173:I173"/>
    <mergeCell ref="F175:I175"/>
    <mergeCell ref="L175:M175"/>
    <mergeCell ref="N175:Q175"/>
    <mergeCell ref="F178:I178"/>
    <mergeCell ref="L178:M178"/>
    <mergeCell ref="N178:Q178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70:I170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47:I147"/>
    <mergeCell ref="F148:I148"/>
    <mergeCell ref="F150:I150"/>
    <mergeCell ref="L150:M150"/>
    <mergeCell ref="N150:Q150"/>
    <mergeCell ref="F151:I151"/>
    <mergeCell ref="F152:I152"/>
    <mergeCell ref="F153:I153"/>
    <mergeCell ref="F154:I154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F137:I137"/>
    <mergeCell ref="L110:Q110"/>
    <mergeCell ref="C116:Q116"/>
    <mergeCell ref="F118:P118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293:D298" xr:uid="{00000000-0002-0000-0600-000000000000}">
      <formula1>"K, M"</formula1>
    </dataValidation>
    <dataValidation type="list" allowBlank="1" showInputMessage="1" showErrorMessage="1" error="Povolené sú hodnoty základná, znížená, nulová." sqref="U293:U298" xr:uid="{00000000-0002-0000-0600-000001000000}">
      <formula1>"základná, znížená, nulová"</formula1>
    </dataValidation>
  </dataValidations>
  <hyperlinks>
    <hyperlink ref="F1:G1" location="C2" display="1) Krycí list rozpočtu" xr:uid="{00000000-0004-0000-0600-000000000000}"/>
    <hyperlink ref="H1:K1" location="C87" display="2) Rekapitulácia rozpočtu" xr:uid="{00000000-0004-0000-0600-000001000000}"/>
    <hyperlink ref="L1" location="C127" display="3) Rozpočet" xr:uid="{00000000-0004-0000-0600-000002000000}"/>
    <hyperlink ref="S1:T1" location="'Rekapitulácia stavby'!C2" display="Rekapitulácia stavby" xr:uid="{00000000-0004-0000-06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160"/>
  <sheetViews>
    <sheetView showGridLines="0" workbookViewId="0">
      <pane ySplit="1" topLeftCell="A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119</v>
      </c>
      <c r="G1" s="18"/>
      <c r="H1" s="312" t="s">
        <v>120</v>
      </c>
      <c r="I1" s="312"/>
      <c r="J1" s="312"/>
      <c r="K1" s="312"/>
      <c r="L1" s="18" t="s">
        <v>121</v>
      </c>
      <c r="M1" s="16"/>
      <c r="N1" s="16"/>
      <c r="O1" s="17" t="s">
        <v>122</v>
      </c>
      <c r="P1" s="16"/>
      <c r="Q1" s="16"/>
      <c r="R1" s="16"/>
      <c r="S1" s="18" t="s">
        <v>123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S2" s="263" t="s">
        <v>8</v>
      </c>
      <c r="T2" s="264"/>
      <c r="U2" s="264"/>
      <c r="V2" s="264"/>
      <c r="W2" s="264"/>
      <c r="X2" s="264"/>
      <c r="Y2" s="264"/>
      <c r="Z2" s="264"/>
      <c r="AA2" s="264"/>
      <c r="AB2" s="264"/>
      <c r="AC2" s="264"/>
      <c r="AT2" s="23" t="s">
        <v>105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21" t="s">
        <v>124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16</v>
      </c>
      <c r="E6" s="30"/>
      <c r="F6" s="267" t="str">
        <f>'Rekapitulácia stavby'!K6</f>
        <v>Stará Ľubovňa OÚ, Rekonštrukcia a modernizácia objektu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30"/>
      <c r="R6" s="28"/>
    </row>
    <row r="7" spans="1:66" ht="25.35" customHeight="1">
      <c r="B7" s="27"/>
      <c r="C7" s="30"/>
      <c r="D7" s="34" t="s">
        <v>125</v>
      </c>
      <c r="E7" s="30"/>
      <c r="F7" s="267" t="s">
        <v>126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0"/>
      <c r="R7" s="28"/>
    </row>
    <row r="8" spans="1:66" s="1" customFormat="1" ht="32.85" customHeight="1">
      <c r="B8" s="39"/>
      <c r="C8" s="40"/>
      <c r="D8" s="33" t="s">
        <v>127</v>
      </c>
      <c r="E8" s="40"/>
      <c r="F8" s="227" t="s">
        <v>1759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40"/>
      <c r="R8" s="41"/>
    </row>
    <row r="9" spans="1:66" s="1" customFormat="1" ht="14.45" customHeight="1">
      <c r="B9" s="39"/>
      <c r="C9" s="40"/>
      <c r="D9" s="34" t="s">
        <v>18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19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20</v>
      </c>
      <c r="E10" s="40"/>
      <c r="F10" s="32" t="s">
        <v>21</v>
      </c>
      <c r="G10" s="40"/>
      <c r="H10" s="40"/>
      <c r="I10" s="40"/>
      <c r="J10" s="40"/>
      <c r="K10" s="40"/>
      <c r="L10" s="40"/>
      <c r="M10" s="34" t="s">
        <v>22</v>
      </c>
      <c r="N10" s="40"/>
      <c r="O10" s="270"/>
      <c r="P10" s="27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25" t="s">
        <v>5</v>
      </c>
      <c r="P12" s="225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25" t="s">
        <v>5</v>
      </c>
      <c r="P13" s="225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72" t="s">
        <v>5</v>
      </c>
      <c r="P15" s="225"/>
      <c r="Q15" s="40"/>
      <c r="R15" s="41"/>
    </row>
    <row r="16" spans="1:66" s="1" customFormat="1" ht="18" customHeight="1">
      <c r="B16" s="39"/>
      <c r="C16" s="40"/>
      <c r="D16" s="40"/>
      <c r="E16" s="272" t="s">
        <v>129</v>
      </c>
      <c r="F16" s="273"/>
      <c r="G16" s="273"/>
      <c r="H16" s="273"/>
      <c r="I16" s="273"/>
      <c r="J16" s="273"/>
      <c r="K16" s="273"/>
      <c r="L16" s="273"/>
      <c r="M16" s="34" t="s">
        <v>26</v>
      </c>
      <c r="N16" s="40"/>
      <c r="O16" s="272" t="s">
        <v>5</v>
      </c>
      <c r="P16" s="225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25" t="s">
        <v>5</v>
      </c>
      <c r="P18" s="225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25" t="s">
        <v>5</v>
      </c>
      <c r="P19" s="225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32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25" t="str">
        <f>IF('Rekapitulácia stavby'!AN19="","",'Rekapitulácia stavby'!AN19)</f>
        <v/>
      </c>
      <c r="P21" s="225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25" t="str">
        <f>IF('Rekapitulácia stavby'!AN20="","",'Rekapitulácia stavby'!AN20)</f>
        <v/>
      </c>
      <c r="P22" s="225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30" t="s">
        <v>5</v>
      </c>
      <c r="F25" s="230"/>
      <c r="G25" s="230"/>
      <c r="H25" s="230"/>
      <c r="I25" s="230"/>
      <c r="J25" s="230"/>
      <c r="K25" s="230"/>
      <c r="L25" s="23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130</v>
      </c>
      <c r="E28" s="40"/>
      <c r="F28" s="40"/>
      <c r="G28" s="40"/>
      <c r="H28" s="40"/>
      <c r="I28" s="40"/>
      <c r="J28" s="40"/>
      <c r="K28" s="40"/>
      <c r="L28" s="40"/>
      <c r="M28" s="231"/>
      <c r="N28" s="231"/>
      <c r="O28" s="231"/>
      <c r="P28" s="231"/>
      <c r="Q28" s="40"/>
      <c r="R28" s="41"/>
    </row>
    <row r="29" spans="2:18" s="1" customFormat="1" ht="14.45" customHeight="1">
      <c r="B29" s="39"/>
      <c r="C29" s="40"/>
      <c r="D29" s="38" t="s">
        <v>112</v>
      </c>
      <c r="E29" s="40"/>
      <c r="F29" s="40"/>
      <c r="G29" s="40"/>
      <c r="H29" s="40"/>
      <c r="I29" s="40"/>
      <c r="J29" s="40"/>
      <c r="K29" s="40"/>
      <c r="L29" s="40"/>
      <c r="M29" s="231"/>
      <c r="N29" s="231"/>
      <c r="O29" s="231"/>
      <c r="P29" s="23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37</v>
      </c>
      <c r="E31" s="40"/>
      <c r="F31" s="40"/>
      <c r="G31" s="40"/>
      <c r="H31" s="40"/>
      <c r="I31" s="40"/>
      <c r="J31" s="40"/>
      <c r="K31" s="40"/>
      <c r="L31" s="40"/>
      <c r="M31" s="274"/>
      <c r="N31" s="269"/>
      <c r="O31" s="269"/>
      <c r="P31" s="26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8" t="s">
        <v>40</v>
      </c>
      <c r="H33" s="275">
        <f>ROUND((((SUM(BE95:BE102)+SUM(BE121:BE153))+SUM(BE155:BE159))),2)</f>
        <v>0</v>
      </c>
      <c r="I33" s="269"/>
      <c r="J33" s="269"/>
      <c r="K33" s="40"/>
      <c r="L33" s="40"/>
      <c r="M33" s="275"/>
      <c r="N33" s="269"/>
      <c r="O33" s="269"/>
      <c r="P33" s="26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8" t="s">
        <v>40</v>
      </c>
      <c r="H34" s="275">
        <f>ROUND((((SUM(BF95:BF102)+SUM(BF121:BF153))+SUM(BF155:BF159))),2)</f>
        <v>0</v>
      </c>
      <c r="I34" s="269"/>
      <c r="J34" s="269"/>
      <c r="K34" s="40"/>
      <c r="L34" s="40"/>
      <c r="M34" s="275"/>
      <c r="N34" s="269"/>
      <c r="O34" s="269"/>
      <c r="P34" s="26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8" t="s">
        <v>40</v>
      </c>
      <c r="H35" s="275">
        <f>ROUND((((SUM(BG95:BG102)+SUM(BG121:BG153))+SUM(BG155:BG159))),2)</f>
        <v>0</v>
      </c>
      <c r="I35" s="269"/>
      <c r="J35" s="269"/>
      <c r="K35" s="40"/>
      <c r="L35" s="40"/>
      <c r="M35" s="275"/>
      <c r="N35" s="269"/>
      <c r="O35" s="269"/>
      <c r="P35" s="26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8" t="s">
        <v>40</v>
      </c>
      <c r="H36" s="275">
        <f>ROUND((((SUM(BH95:BH102)+SUM(BH121:BH153))+SUM(BH155:BH159))),2)</f>
        <v>0</v>
      </c>
      <c r="I36" s="269"/>
      <c r="J36" s="269"/>
      <c r="K36" s="40"/>
      <c r="L36" s="40"/>
      <c r="M36" s="275"/>
      <c r="N36" s="269"/>
      <c r="O36" s="269"/>
      <c r="P36" s="26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8" t="s">
        <v>40</v>
      </c>
      <c r="H37" s="275">
        <f>ROUND((((SUM(BI95:BI102)+SUM(BI121:BI153))+SUM(BI155:BI159))),2)</f>
        <v>0</v>
      </c>
      <c r="I37" s="269"/>
      <c r="J37" s="269"/>
      <c r="K37" s="40"/>
      <c r="L37" s="40"/>
      <c r="M37" s="275"/>
      <c r="N37" s="269"/>
      <c r="O37" s="269"/>
      <c r="P37" s="26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4"/>
      <c r="D39" s="129" t="s">
        <v>45</v>
      </c>
      <c r="E39" s="79"/>
      <c r="F39" s="79"/>
      <c r="G39" s="130" t="s">
        <v>46</v>
      </c>
      <c r="H39" s="131" t="s">
        <v>47</v>
      </c>
      <c r="I39" s="79"/>
      <c r="J39" s="79"/>
      <c r="K39" s="79"/>
      <c r="L39" s="276"/>
      <c r="M39" s="276"/>
      <c r="N39" s="276"/>
      <c r="O39" s="276"/>
      <c r="P39" s="277"/>
      <c r="Q39" s="124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1" t="s">
        <v>131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16</v>
      </c>
      <c r="D78" s="40"/>
      <c r="E78" s="40"/>
      <c r="F78" s="267" t="str">
        <f>F6</f>
        <v>Stará Ľubovňa OÚ, Rekonštrukcia a modernizácia objektu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40"/>
      <c r="R78" s="41"/>
    </row>
    <row r="79" spans="2:18" ht="30" customHeight="1">
      <c r="B79" s="27"/>
      <c r="C79" s="34" t="s">
        <v>125</v>
      </c>
      <c r="D79" s="30"/>
      <c r="E79" s="30"/>
      <c r="F79" s="267" t="s">
        <v>126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0"/>
      <c r="R79" s="28"/>
    </row>
    <row r="80" spans="2:18" s="1" customFormat="1" ht="36.950000000000003" customHeight="1">
      <c r="B80" s="39"/>
      <c r="C80" s="73" t="s">
        <v>127</v>
      </c>
      <c r="D80" s="40"/>
      <c r="E80" s="40"/>
      <c r="F80" s="241" t="str">
        <f>F8</f>
        <v>04.3 - Ostatné - Bleskozvod</v>
      </c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40"/>
      <c r="R80" s="41"/>
    </row>
    <row r="81" spans="2:65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65" s="1" customFormat="1" ht="18" customHeight="1">
      <c r="B82" s="39"/>
      <c r="C82" s="34" t="s">
        <v>20</v>
      </c>
      <c r="D82" s="40"/>
      <c r="E82" s="40"/>
      <c r="F82" s="32" t="str">
        <f>F10</f>
        <v>Stará Ľubovňa</v>
      </c>
      <c r="G82" s="40"/>
      <c r="H82" s="40"/>
      <c r="I82" s="40"/>
      <c r="J82" s="40"/>
      <c r="K82" s="34" t="s">
        <v>22</v>
      </c>
      <c r="L82" s="40"/>
      <c r="M82" s="271" t="str">
        <f>IF(O10="","",O10)</f>
        <v/>
      </c>
      <c r="N82" s="271"/>
      <c r="O82" s="271"/>
      <c r="P82" s="271"/>
      <c r="Q82" s="40"/>
      <c r="R82" s="41"/>
    </row>
    <row r="83" spans="2:65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65" s="1" customFormat="1" ht="15">
      <c r="B84" s="39"/>
      <c r="C84" s="34" t="s">
        <v>23</v>
      </c>
      <c r="D84" s="40"/>
      <c r="E84" s="40"/>
      <c r="F84" s="32" t="str">
        <f>E13</f>
        <v>Ministerstvo vnútra Slovenskej republiky</v>
      </c>
      <c r="G84" s="40"/>
      <c r="H84" s="40"/>
      <c r="I84" s="40"/>
      <c r="J84" s="40"/>
      <c r="K84" s="34" t="s">
        <v>29</v>
      </c>
      <c r="L84" s="40"/>
      <c r="M84" s="225" t="str">
        <f>E19</f>
        <v>KApAR, s.r.o., Prešov</v>
      </c>
      <c r="N84" s="225"/>
      <c r="O84" s="225"/>
      <c r="P84" s="225"/>
      <c r="Q84" s="225"/>
      <c r="R84" s="41"/>
    </row>
    <row r="85" spans="2:65" s="1" customFormat="1" ht="14.45" customHeight="1">
      <c r="B85" s="39"/>
      <c r="C85" s="34" t="s">
        <v>27</v>
      </c>
      <c r="D85" s="40"/>
      <c r="E85" s="40"/>
      <c r="F85" s="32" t="str">
        <f>IF(E16="","",E16)</f>
        <v>Výber</v>
      </c>
      <c r="G85" s="40"/>
      <c r="H85" s="40"/>
      <c r="I85" s="40"/>
      <c r="J85" s="40"/>
      <c r="K85" s="34" t="s">
        <v>32</v>
      </c>
      <c r="L85" s="40"/>
      <c r="M85" s="225" t="str">
        <f>E22</f>
        <v xml:space="preserve"> </v>
      </c>
      <c r="N85" s="225"/>
      <c r="O85" s="225"/>
      <c r="P85" s="225"/>
      <c r="Q85" s="225"/>
      <c r="R85" s="41"/>
    </row>
    <row r="86" spans="2:65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65" s="1" customFormat="1" ht="29.25" customHeight="1">
      <c r="B87" s="39"/>
      <c r="C87" s="278" t="s">
        <v>132</v>
      </c>
      <c r="D87" s="279"/>
      <c r="E87" s="279"/>
      <c r="F87" s="279"/>
      <c r="G87" s="279"/>
      <c r="H87" s="124"/>
      <c r="I87" s="124"/>
      <c r="J87" s="124"/>
      <c r="K87" s="124"/>
      <c r="L87" s="124"/>
      <c r="M87" s="124"/>
      <c r="N87" s="278" t="s">
        <v>133</v>
      </c>
      <c r="O87" s="279"/>
      <c r="P87" s="279"/>
      <c r="Q87" s="279"/>
      <c r="R87" s="41"/>
    </row>
    <row r="88" spans="2:65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65" s="1" customFormat="1" ht="29.25" customHeight="1">
      <c r="B89" s="39"/>
      <c r="C89" s="132" t="s">
        <v>134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7"/>
      <c r="O89" s="280"/>
      <c r="P89" s="280"/>
      <c r="Q89" s="280"/>
      <c r="R89" s="41"/>
      <c r="AU89" s="23" t="s">
        <v>135</v>
      </c>
    </row>
    <row r="90" spans="2:65" s="7" customFormat="1" ht="24.95" customHeight="1">
      <c r="B90" s="133"/>
      <c r="C90" s="134"/>
      <c r="D90" s="135" t="s">
        <v>1546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1"/>
      <c r="O90" s="282"/>
      <c r="P90" s="282"/>
      <c r="Q90" s="282"/>
      <c r="R90" s="136"/>
    </row>
    <row r="91" spans="2:65" s="8" customFormat="1" ht="19.899999999999999" customHeight="1">
      <c r="B91" s="137"/>
      <c r="C91" s="103"/>
      <c r="D91" s="114" t="s">
        <v>1760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58"/>
      <c r="O91" s="259"/>
      <c r="P91" s="259"/>
      <c r="Q91" s="259"/>
      <c r="R91" s="138"/>
    </row>
    <row r="92" spans="2:65" s="8" customFormat="1" ht="19.899999999999999" customHeight="1">
      <c r="B92" s="137"/>
      <c r="C92" s="103"/>
      <c r="D92" s="114" t="s">
        <v>1761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58"/>
      <c r="O92" s="259"/>
      <c r="P92" s="259"/>
      <c r="Q92" s="259"/>
      <c r="R92" s="138"/>
    </row>
    <row r="93" spans="2:65" s="7" customFormat="1" ht="21.75" customHeight="1">
      <c r="B93" s="133"/>
      <c r="C93" s="134"/>
      <c r="D93" s="135" t="s">
        <v>140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83"/>
      <c r="O93" s="282"/>
      <c r="P93" s="282"/>
      <c r="Q93" s="282"/>
      <c r="R93" s="136"/>
    </row>
    <row r="94" spans="2:65" s="1" customFormat="1" ht="21.75" customHeight="1"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</row>
    <row r="95" spans="2:65" s="1" customFormat="1" ht="29.25" customHeight="1">
      <c r="B95" s="39"/>
      <c r="C95" s="132" t="s">
        <v>141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280"/>
      <c r="O95" s="284"/>
      <c r="P95" s="284"/>
      <c r="Q95" s="284"/>
      <c r="R95" s="41"/>
      <c r="T95" s="139"/>
      <c r="U95" s="140" t="s">
        <v>38</v>
      </c>
    </row>
    <row r="96" spans="2:65" s="1" customFormat="1" ht="18" customHeight="1">
      <c r="B96" s="141"/>
      <c r="C96" s="142"/>
      <c r="D96" s="265" t="s">
        <v>142</v>
      </c>
      <c r="E96" s="285"/>
      <c r="F96" s="285"/>
      <c r="G96" s="285"/>
      <c r="H96" s="285"/>
      <c r="I96" s="142"/>
      <c r="J96" s="142"/>
      <c r="K96" s="142"/>
      <c r="L96" s="142"/>
      <c r="M96" s="142"/>
      <c r="N96" s="261"/>
      <c r="O96" s="286"/>
      <c r="P96" s="286"/>
      <c r="Q96" s="286"/>
      <c r="R96" s="144"/>
      <c r="S96" s="145"/>
      <c r="T96" s="146"/>
      <c r="U96" s="147" t="s">
        <v>41</v>
      </c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8" t="s">
        <v>143</v>
      </c>
      <c r="AZ96" s="145"/>
      <c r="BA96" s="145"/>
      <c r="BB96" s="145"/>
      <c r="BC96" s="145"/>
      <c r="BD96" s="145"/>
      <c r="BE96" s="149">
        <f t="shared" ref="BE96:BE101" si="0">IF(U96="základná",N96,0)</f>
        <v>0</v>
      </c>
      <c r="BF96" s="149">
        <f t="shared" ref="BF96:BF101" si="1">IF(U96="znížená",N96,0)</f>
        <v>0</v>
      </c>
      <c r="BG96" s="149">
        <f t="shared" ref="BG96:BG101" si="2">IF(U96="zákl. prenesená",N96,0)</f>
        <v>0</v>
      </c>
      <c r="BH96" s="149">
        <f t="shared" ref="BH96:BH101" si="3">IF(U96="zníž. prenesená",N96,0)</f>
        <v>0</v>
      </c>
      <c r="BI96" s="149">
        <f t="shared" ref="BI96:BI101" si="4">IF(U96="nulová",N96,0)</f>
        <v>0</v>
      </c>
      <c r="BJ96" s="148" t="s">
        <v>86</v>
      </c>
      <c r="BK96" s="145"/>
      <c r="BL96" s="145"/>
      <c r="BM96" s="145"/>
    </row>
    <row r="97" spans="2:65" s="1" customFormat="1" ht="18" customHeight="1">
      <c r="B97" s="141"/>
      <c r="C97" s="142"/>
      <c r="D97" s="265" t="s">
        <v>144</v>
      </c>
      <c r="E97" s="285"/>
      <c r="F97" s="285"/>
      <c r="G97" s="285"/>
      <c r="H97" s="285"/>
      <c r="I97" s="142"/>
      <c r="J97" s="142"/>
      <c r="K97" s="142"/>
      <c r="L97" s="142"/>
      <c r="M97" s="142"/>
      <c r="N97" s="261"/>
      <c r="O97" s="286"/>
      <c r="P97" s="286"/>
      <c r="Q97" s="286"/>
      <c r="R97" s="144"/>
      <c r="S97" s="145"/>
      <c r="T97" s="146"/>
      <c r="U97" s="147" t="s">
        <v>41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8" t="s">
        <v>143</v>
      </c>
      <c r="AZ97" s="145"/>
      <c r="BA97" s="145"/>
      <c r="BB97" s="145"/>
      <c r="BC97" s="145"/>
      <c r="BD97" s="145"/>
      <c r="BE97" s="149">
        <f t="shared" si="0"/>
        <v>0</v>
      </c>
      <c r="BF97" s="149">
        <f t="shared" si="1"/>
        <v>0</v>
      </c>
      <c r="BG97" s="149">
        <f t="shared" si="2"/>
        <v>0</v>
      </c>
      <c r="BH97" s="149">
        <f t="shared" si="3"/>
        <v>0</v>
      </c>
      <c r="BI97" s="149">
        <f t="shared" si="4"/>
        <v>0</v>
      </c>
      <c r="BJ97" s="148" t="s">
        <v>86</v>
      </c>
      <c r="BK97" s="145"/>
      <c r="BL97" s="145"/>
      <c r="BM97" s="145"/>
    </row>
    <row r="98" spans="2:65" s="1" customFormat="1" ht="18" customHeight="1">
      <c r="B98" s="141"/>
      <c r="C98" s="142"/>
      <c r="D98" s="265" t="s">
        <v>145</v>
      </c>
      <c r="E98" s="285"/>
      <c r="F98" s="285"/>
      <c r="G98" s="285"/>
      <c r="H98" s="285"/>
      <c r="I98" s="142"/>
      <c r="J98" s="142"/>
      <c r="K98" s="142"/>
      <c r="L98" s="142"/>
      <c r="M98" s="142"/>
      <c r="N98" s="261"/>
      <c r="O98" s="286"/>
      <c r="P98" s="286"/>
      <c r="Q98" s="286"/>
      <c r="R98" s="144"/>
      <c r="S98" s="145"/>
      <c r="T98" s="146"/>
      <c r="U98" s="147" t="s">
        <v>41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143</v>
      </c>
      <c r="AZ98" s="145"/>
      <c r="BA98" s="145"/>
      <c r="BB98" s="145"/>
      <c r="BC98" s="145"/>
      <c r="BD98" s="145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86</v>
      </c>
      <c r="BK98" s="145"/>
      <c r="BL98" s="145"/>
      <c r="BM98" s="145"/>
    </row>
    <row r="99" spans="2:65" s="1" customFormat="1" ht="18" customHeight="1">
      <c r="B99" s="141"/>
      <c r="C99" s="142"/>
      <c r="D99" s="265" t="s">
        <v>146</v>
      </c>
      <c r="E99" s="285"/>
      <c r="F99" s="285"/>
      <c r="G99" s="285"/>
      <c r="H99" s="285"/>
      <c r="I99" s="142"/>
      <c r="J99" s="142"/>
      <c r="K99" s="142"/>
      <c r="L99" s="142"/>
      <c r="M99" s="142"/>
      <c r="N99" s="261"/>
      <c r="O99" s="286"/>
      <c r="P99" s="286"/>
      <c r="Q99" s="286"/>
      <c r="R99" s="144"/>
      <c r="S99" s="145"/>
      <c r="T99" s="146"/>
      <c r="U99" s="147" t="s">
        <v>41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143</v>
      </c>
      <c r="AZ99" s="145"/>
      <c r="BA99" s="145"/>
      <c r="BB99" s="145"/>
      <c r="BC99" s="145"/>
      <c r="BD99" s="145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86</v>
      </c>
      <c r="BK99" s="145"/>
      <c r="BL99" s="145"/>
      <c r="BM99" s="145"/>
    </row>
    <row r="100" spans="2:65" s="1" customFormat="1" ht="18" customHeight="1">
      <c r="B100" s="141"/>
      <c r="C100" s="142"/>
      <c r="D100" s="265" t="s">
        <v>147</v>
      </c>
      <c r="E100" s="285"/>
      <c r="F100" s="285"/>
      <c r="G100" s="285"/>
      <c r="H100" s="285"/>
      <c r="I100" s="142"/>
      <c r="J100" s="142"/>
      <c r="K100" s="142"/>
      <c r="L100" s="142"/>
      <c r="M100" s="142"/>
      <c r="N100" s="261"/>
      <c r="O100" s="286"/>
      <c r="P100" s="286"/>
      <c r="Q100" s="286"/>
      <c r="R100" s="144"/>
      <c r="S100" s="145"/>
      <c r="T100" s="146"/>
      <c r="U100" s="147" t="s">
        <v>41</v>
      </c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8" t="s">
        <v>143</v>
      </c>
      <c r="AZ100" s="145"/>
      <c r="BA100" s="145"/>
      <c r="BB100" s="145"/>
      <c r="BC100" s="145"/>
      <c r="BD100" s="145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86</v>
      </c>
      <c r="BK100" s="145"/>
      <c r="BL100" s="145"/>
      <c r="BM100" s="145"/>
    </row>
    <row r="101" spans="2:65" s="1" customFormat="1" ht="18" customHeight="1">
      <c r="B101" s="141"/>
      <c r="C101" s="142"/>
      <c r="D101" s="143" t="s">
        <v>148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261"/>
      <c r="O101" s="286"/>
      <c r="P101" s="286"/>
      <c r="Q101" s="286"/>
      <c r="R101" s="144"/>
      <c r="S101" s="145"/>
      <c r="T101" s="150"/>
      <c r="U101" s="151" t="s">
        <v>41</v>
      </c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8" t="s">
        <v>149</v>
      </c>
      <c r="AZ101" s="145"/>
      <c r="BA101" s="145"/>
      <c r="BB101" s="145"/>
      <c r="BC101" s="145"/>
      <c r="BD101" s="145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86</v>
      </c>
      <c r="BK101" s="145"/>
      <c r="BL101" s="145"/>
      <c r="BM101" s="145"/>
    </row>
    <row r="102" spans="2:65" s="1" customForma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65" s="1" customFormat="1" ht="29.25" customHeight="1">
      <c r="B103" s="39"/>
      <c r="C103" s="123" t="s">
        <v>118</v>
      </c>
      <c r="D103" s="124"/>
      <c r="E103" s="124"/>
      <c r="F103" s="124"/>
      <c r="G103" s="124"/>
      <c r="H103" s="124"/>
      <c r="I103" s="124"/>
      <c r="J103" s="124"/>
      <c r="K103" s="124"/>
      <c r="L103" s="262"/>
      <c r="M103" s="262"/>
      <c r="N103" s="262"/>
      <c r="O103" s="262"/>
      <c r="P103" s="262"/>
      <c r="Q103" s="262"/>
      <c r="R103" s="41"/>
    </row>
    <row r="104" spans="2:65" s="1" customFormat="1" ht="6.95" customHeight="1"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</row>
    <row r="108" spans="2:65" s="1" customFormat="1" ht="6.95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</row>
    <row r="109" spans="2:65" s="1" customFormat="1" ht="36.950000000000003" customHeight="1">
      <c r="B109" s="39"/>
      <c r="C109" s="221" t="s">
        <v>150</v>
      </c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41"/>
    </row>
    <row r="110" spans="2:65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65" s="1" customFormat="1" ht="30" customHeight="1">
      <c r="B111" s="39"/>
      <c r="C111" s="34" t="s">
        <v>16</v>
      </c>
      <c r="D111" s="40"/>
      <c r="E111" s="40"/>
      <c r="F111" s="267" t="str">
        <f>F6</f>
        <v>Stará Ľubovňa OÚ, Rekonštrukcia a modernizácia objektu</v>
      </c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40"/>
      <c r="R111" s="41"/>
    </row>
    <row r="112" spans="2:65" ht="30" customHeight="1">
      <c r="B112" s="27"/>
      <c r="C112" s="34" t="s">
        <v>125</v>
      </c>
      <c r="D112" s="30"/>
      <c r="E112" s="30"/>
      <c r="F112" s="267" t="s">
        <v>126</v>
      </c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30"/>
      <c r="R112" s="28"/>
    </row>
    <row r="113" spans="2:65" s="1" customFormat="1" ht="36.950000000000003" customHeight="1">
      <c r="B113" s="39"/>
      <c r="C113" s="73" t="s">
        <v>127</v>
      </c>
      <c r="D113" s="40"/>
      <c r="E113" s="40"/>
      <c r="F113" s="241" t="str">
        <f>F8</f>
        <v>04.3 - Ostatné - Bleskozvod</v>
      </c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40"/>
      <c r="R113" s="41"/>
    </row>
    <row r="114" spans="2:65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65" s="1" customFormat="1" ht="18" customHeight="1">
      <c r="B115" s="39"/>
      <c r="C115" s="34" t="s">
        <v>20</v>
      </c>
      <c r="D115" s="40"/>
      <c r="E115" s="40"/>
      <c r="F115" s="32" t="str">
        <f>F10</f>
        <v>Stará Ľubovňa</v>
      </c>
      <c r="G115" s="40"/>
      <c r="H115" s="40"/>
      <c r="I115" s="40"/>
      <c r="J115" s="40"/>
      <c r="K115" s="34" t="s">
        <v>22</v>
      </c>
      <c r="L115" s="40"/>
      <c r="M115" s="271" t="str">
        <f>IF(O10="","",O10)</f>
        <v/>
      </c>
      <c r="N115" s="271"/>
      <c r="O115" s="271"/>
      <c r="P115" s="271"/>
      <c r="Q115" s="40"/>
      <c r="R115" s="41"/>
    </row>
    <row r="116" spans="2:65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1" customFormat="1" ht="15">
      <c r="B117" s="39"/>
      <c r="C117" s="34" t="s">
        <v>23</v>
      </c>
      <c r="D117" s="40"/>
      <c r="E117" s="40"/>
      <c r="F117" s="32" t="str">
        <f>E13</f>
        <v>Ministerstvo vnútra Slovenskej republiky</v>
      </c>
      <c r="G117" s="40"/>
      <c r="H117" s="40"/>
      <c r="I117" s="40"/>
      <c r="J117" s="40"/>
      <c r="K117" s="34" t="s">
        <v>29</v>
      </c>
      <c r="L117" s="40"/>
      <c r="M117" s="225" t="str">
        <f>E19</f>
        <v>KApAR, s.r.o., Prešov</v>
      </c>
      <c r="N117" s="225"/>
      <c r="O117" s="225"/>
      <c r="P117" s="225"/>
      <c r="Q117" s="225"/>
      <c r="R117" s="41"/>
    </row>
    <row r="118" spans="2:65" s="1" customFormat="1" ht="14.45" customHeight="1">
      <c r="B118" s="39"/>
      <c r="C118" s="34" t="s">
        <v>27</v>
      </c>
      <c r="D118" s="40"/>
      <c r="E118" s="40"/>
      <c r="F118" s="32" t="str">
        <f>IF(E16="","",E16)</f>
        <v>Výber</v>
      </c>
      <c r="G118" s="40"/>
      <c r="H118" s="40"/>
      <c r="I118" s="40"/>
      <c r="J118" s="40"/>
      <c r="K118" s="34" t="s">
        <v>32</v>
      </c>
      <c r="L118" s="40"/>
      <c r="M118" s="225" t="str">
        <f>E22</f>
        <v xml:space="preserve"> </v>
      </c>
      <c r="N118" s="225"/>
      <c r="O118" s="225"/>
      <c r="P118" s="225"/>
      <c r="Q118" s="225"/>
      <c r="R118" s="41"/>
    </row>
    <row r="119" spans="2:65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5" s="9" customFormat="1" ht="29.25" customHeight="1">
      <c r="B120" s="152"/>
      <c r="C120" s="153" t="s">
        <v>151</v>
      </c>
      <c r="D120" s="154" t="s">
        <v>152</v>
      </c>
      <c r="E120" s="154" t="s">
        <v>56</v>
      </c>
      <c r="F120" s="287" t="s">
        <v>153</v>
      </c>
      <c r="G120" s="287"/>
      <c r="H120" s="287"/>
      <c r="I120" s="287"/>
      <c r="J120" s="154" t="s">
        <v>154</v>
      </c>
      <c r="K120" s="154" t="s">
        <v>155</v>
      </c>
      <c r="L120" s="287" t="s">
        <v>156</v>
      </c>
      <c r="M120" s="287"/>
      <c r="N120" s="287" t="s">
        <v>133</v>
      </c>
      <c r="O120" s="287"/>
      <c r="P120" s="287"/>
      <c r="Q120" s="288"/>
      <c r="R120" s="155"/>
      <c r="T120" s="80" t="s">
        <v>157</v>
      </c>
      <c r="U120" s="81" t="s">
        <v>38</v>
      </c>
      <c r="V120" s="81" t="s">
        <v>158</v>
      </c>
      <c r="W120" s="81" t="s">
        <v>159</v>
      </c>
      <c r="X120" s="81" t="s">
        <v>160</v>
      </c>
      <c r="Y120" s="81" t="s">
        <v>161</v>
      </c>
      <c r="Z120" s="81" t="s">
        <v>162</v>
      </c>
      <c r="AA120" s="82" t="s">
        <v>163</v>
      </c>
    </row>
    <row r="121" spans="2:65" s="1" customFormat="1" ht="29.25" customHeight="1">
      <c r="B121" s="39"/>
      <c r="C121" s="84" t="s">
        <v>130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94"/>
      <c r="O121" s="295"/>
      <c r="P121" s="295"/>
      <c r="Q121" s="295"/>
      <c r="R121" s="41"/>
      <c r="T121" s="83"/>
      <c r="U121" s="55"/>
      <c r="V121" s="55"/>
      <c r="W121" s="156">
        <f>W122+W154</f>
        <v>0</v>
      </c>
      <c r="X121" s="55"/>
      <c r="Y121" s="156">
        <f>Y122+Y154</f>
        <v>0</v>
      </c>
      <c r="Z121" s="55"/>
      <c r="AA121" s="157">
        <f>AA122+AA154</f>
        <v>0</v>
      </c>
      <c r="AT121" s="23" t="s">
        <v>73</v>
      </c>
      <c r="AU121" s="23" t="s">
        <v>135</v>
      </c>
      <c r="BK121" s="158">
        <f>BK122+BK154</f>
        <v>0</v>
      </c>
    </row>
    <row r="122" spans="2:65" s="10" customFormat="1" ht="37.35" customHeight="1">
      <c r="B122" s="159"/>
      <c r="C122" s="160"/>
      <c r="D122" s="161" t="s">
        <v>1546</v>
      </c>
      <c r="E122" s="161"/>
      <c r="F122" s="161"/>
      <c r="G122" s="161"/>
      <c r="H122" s="161"/>
      <c r="I122" s="161"/>
      <c r="J122" s="161"/>
      <c r="K122" s="161"/>
      <c r="L122" s="161"/>
      <c r="M122" s="161"/>
      <c r="N122" s="283"/>
      <c r="O122" s="281"/>
      <c r="P122" s="281"/>
      <c r="Q122" s="281"/>
      <c r="R122" s="162"/>
      <c r="T122" s="163"/>
      <c r="U122" s="160"/>
      <c r="V122" s="160"/>
      <c r="W122" s="164">
        <f>W123+W146</f>
        <v>0</v>
      </c>
      <c r="X122" s="160"/>
      <c r="Y122" s="164">
        <f>Y123+Y146</f>
        <v>0</v>
      </c>
      <c r="Z122" s="160"/>
      <c r="AA122" s="165">
        <f>AA123+AA146</f>
        <v>0</v>
      </c>
      <c r="AR122" s="166" t="s">
        <v>179</v>
      </c>
      <c r="AT122" s="167" t="s">
        <v>73</v>
      </c>
      <c r="AU122" s="167" t="s">
        <v>74</v>
      </c>
      <c r="AY122" s="166" t="s">
        <v>164</v>
      </c>
      <c r="BK122" s="168">
        <f>BK123+BK146</f>
        <v>0</v>
      </c>
    </row>
    <row r="123" spans="2:65" s="10" customFormat="1" ht="19.899999999999999" customHeight="1">
      <c r="B123" s="159"/>
      <c r="C123" s="160"/>
      <c r="D123" s="169" t="s">
        <v>1760</v>
      </c>
      <c r="E123" s="169"/>
      <c r="F123" s="169"/>
      <c r="G123" s="169"/>
      <c r="H123" s="169"/>
      <c r="I123" s="169"/>
      <c r="J123" s="169"/>
      <c r="K123" s="169"/>
      <c r="L123" s="169"/>
      <c r="M123" s="169"/>
      <c r="N123" s="296"/>
      <c r="O123" s="297"/>
      <c r="P123" s="297"/>
      <c r="Q123" s="297"/>
      <c r="R123" s="162"/>
      <c r="T123" s="163"/>
      <c r="U123" s="160"/>
      <c r="V123" s="160"/>
      <c r="W123" s="164">
        <f>SUM(W124:W145)</f>
        <v>0</v>
      </c>
      <c r="X123" s="160"/>
      <c r="Y123" s="164">
        <f>SUM(Y124:Y145)</f>
        <v>0</v>
      </c>
      <c r="Z123" s="160"/>
      <c r="AA123" s="165">
        <f>SUM(AA124:AA145)</f>
        <v>0</v>
      </c>
      <c r="AR123" s="166" t="s">
        <v>179</v>
      </c>
      <c r="AT123" s="167" t="s">
        <v>73</v>
      </c>
      <c r="AU123" s="167" t="s">
        <v>81</v>
      </c>
      <c r="AY123" s="166" t="s">
        <v>164</v>
      </c>
      <c r="BK123" s="168">
        <f>SUM(BK124:BK145)</f>
        <v>0</v>
      </c>
    </row>
    <row r="124" spans="2:65" s="1" customFormat="1" ht="16.5" customHeight="1">
      <c r="B124" s="141"/>
      <c r="C124" s="170" t="s">
        <v>81</v>
      </c>
      <c r="D124" s="170" t="s">
        <v>165</v>
      </c>
      <c r="E124" s="171" t="s">
        <v>1762</v>
      </c>
      <c r="F124" s="289" t="s">
        <v>1763</v>
      </c>
      <c r="G124" s="289"/>
      <c r="H124" s="289"/>
      <c r="I124" s="289"/>
      <c r="J124" s="172" t="s">
        <v>566</v>
      </c>
      <c r="K124" s="173">
        <v>480</v>
      </c>
      <c r="L124" s="290"/>
      <c r="M124" s="290"/>
      <c r="N124" s="291"/>
      <c r="O124" s="291"/>
      <c r="P124" s="291"/>
      <c r="Q124" s="291"/>
      <c r="R124" s="144"/>
      <c r="T124" s="174" t="s">
        <v>5</v>
      </c>
      <c r="U124" s="48" t="s">
        <v>41</v>
      </c>
      <c r="V124" s="40"/>
      <c r="W124" s="175">
        <f t="shared" ref="W124:W145" si="5">V124*K124</f>
        <v>0</v>
      </c>
      <c r="X124" s="175">
        <v>0</v>
      </c>
      <c r="Y124" s="175">
        <f t="shared" ref="Y124:Y145" si="6">X124*K124</f>
        <v>0</v>
      </c>
      <c r="Z124" s="175">
        <v>0</v>
      </c>
      <c r="AA124" s="176">
        <f t="shared" ref="AA124:AA145" si="7">Z124*K124</f>
        <v>0</v>
      </c>
      <c r="AR124" s="23" t="s">
        <v>982</v>
      </c>
      <c r="AT124" s="23" t="s">
        <v>165</v>
      </c>
      <c r="AU124" s="23" t="s">
        <v>86</v>
      </c>
      <c r="AY124" s="23" t="s">
        <v>164</v>
      </c>
      <c r="BE124" s="118">
        <f t="shared" ref="BE124:BE145" si="8">IF(U124="základná",N124,0)</f>
        <v>0</v>
      </c>
      <c r="BF124" s="118">
        <f t="shared" ref="BF124:BF145" si="9">IF(U124="znížená",N124,0)</f>
        <v>0</v>
      </c>
      <c r="BG124" s="118">
        <f t="shared" ref="BG124:BG145" si="10">IF(U124="zákl. prenesená",N124,0)</f>
        <v>0</v>
      </c>
      <c r="BH124" s="118">
        <f t="shared" ref="BH124:BH145" si="11">IF(U124="zníž. prenesená",N124,0)</f>
        <v>0</v>
      </c>
      <c r="BI124" s="118">
        <f t="shared" ref="BI124:BI145" si="12">IF(U124="nulová",N124,0)</f>
        <v>0</v>
      </c>
      <c r="BJ124" s="23" t="s">
        <v>86</v>
      </c>
      <c r="BK124" s="118">
        <f t="shared" ref="BK124:BK145" si="13">ROUND(L124*K124,2)</f>
        <v>0</v>
      </c>
      <c r="BL124" s="23" t="s">
        <v>982</v>
      </c>
      <c r="BM124" s="23" t="s">
        <v>1764</v>
      </c>
    </row>
    <row r="125" spans="2:65" s="1" customFormat="1" ht="16.5" customHeight="1">
      <c r="B125" s="141"/>
      <c r="C125" s="214" t="s">
        <v>86</v>
      </c>
      <c r="D125" s="214" t="s">
        <v>456</v>
      </c>
      <c r="E125" s="215" t="s">
        <v>1765</v>
      </c>
      <c r="F125" s="313" t="s">
        <v>1763</v>
      </c>
      <c r="G125" s="313"/>
      <c r="H125" s="313"/>
      <c r="I125" s="313"/>
      <c r="J125" s="216" t="s">
        <v>566</v>
      </c>
      <c r="K125" s="217">
        <v>480</v>
      </c>
      <c r="L125" s="314"/>
      <c r="M125" s="314"/>
      <c r="N125" s="315"/>
      <c r="O125" s="291"/>
      <c r="P125" s="291"/>
      <c r="Q125" s="291"/>
      <c r="R125" s="144"/>
      <c r="T125" s="174" t="s">
        <v>5</v>
      </c>
      <c r="U125" s="48" t="s">
        <v>41</v>
      </c>
      <c r="V125" s="40"/>
      <c r="W125" s="175">
        <f t="shared" si="5"/>
        <v>0</v>
      </c>
      <c r="X125" s="175">
        <v>0</v>
      </c>
      <c r="Y125" s="175">
        <f t="shared" si="6"/>
        <v>0</v>
      </c>
      <c r="Z125" s="175">
        <v>0</v>
      </c>
      <c r="AA125" s="176">
        <f t="shared" si="7"/>
        <v>0</v>
      </c>
      <c r="AR125" s="23" t="s">
        <v>1608</v>
      </c>
      <c r="AT125" s="23" t="s">
        <v>456</v>
      </c>
      <c r="AU125" s="23" t="s">
        <v>86</v>
      </c>
      <c r="AY125" s="23" t="s">
        <v>164</v>
      </c>
      <c r="BE125" s="118">
        <f t="shared" si="8"/>
        <v>0</v>
      </c>
      <c r="BF125" s="118">
        <f t="shared" si="9"/>
        <v>0</v>
      </c>
      <c r="BG125" s="118">
        <f t="shared" si="10"/>
        <v>0</v>
      </c>
      <c r="BH125" s="118">
        <f t="shared" si="11"/>
        <v>0</v>
      </c>
      <c r="BI125" s="118">
        <f t="shared" si="12"/>
        <v>0</v>
      </c>
      <c r="BJ125" s="23" t="s">
        <v>86</v>
      </c>
      <c r="BK125" s="118">
        <f t="shared" si="13"/>
        <v>0</v>
      </c>
      <c r="BL125" s="23" t="s">
        <v>982</v>
      </c>
      <c r="BM125" s="23" t="s">
        <v>86</v>
      </c>
    </row>
    <row r="126" spans="2:65" s="1" customFormat="1" ht="16.5" customHeight="1">
      <c r="B126" s="141"/>
      <c r="C126" s="170" t="s">
        <v>179</v>
      </c>
      <c r="D126" s="170" t="s">
        <v>165</v>
      </c>
      <c r="E126" s="171" t="s">
        <v>1766</v>
      </c>
      <c r="F126" s="289" t="s">
        <v>1767</v>
      </c>
      <c r="G126" s="289"/>
      <c r="H126" s="289"/>
      <c r="I126" s="289"/>
      <c r="J126" s="172" t="s">
        <v>566</v>
      </c>
      <c r="K126" s="173">
        <v>120</v>
      </c>
      <c r="L126" s="290"/>
      <c r="M126" s="290"/>
      <c r="N126" s="291"/>
      <c r="O126" s="291"/>
      <c r="P126" s="291"/>
      <c r="Q126" s="291"/>
      <c r="R126" s="144"/>
      <c r="T126" s="174" t="s">
        <v>5</v>
      </c>
      <c r="U126" s="48" t="s">
        <v>41</v>
      </c>
      <c r="V126" s="40"/>
      <c r="W126" s="175">
        <f t="shared" si="5"/>
        <v>0</v>
      </c>
      <c r="X126" s="175">
        <v>0</v>
      </c>
      <c r="Y126" s="175">
        <f t="shared" si="6"/>
        <v>0</v>
      </c>
      <c r="Z126" s="175">
        <v>0</v>
      </c>
      <c r="AA126" s="176">
        <f t="shared" si="7"/>
        <v>0</v>
      </c>
      <c r="AR126" s="23" t="s">
        <v>982</v>
      </c>
      <c r="AT126" s="23" t="s">
        <v>165</v>
      </c>
      <c r="AU126" s="23" t="s">
        <v>86</v>
      </c>
      <c r="AY126" s="23" t="s">
        <v>164</v>
      </c>
      <c r="BE126" s="118">
        <f t="shared" si="8"/>
        <v>0</v>
      </c>
      <c r="BF126" s="118">
        <f t="shared" si="9"/>
        <v>0</v>
      </c>
      <c r="BG126" s="118">
        <f t="shared" si="10"/>
        <v>0</v>
      </c>
      <c r="BH126" s="118">
        <f t="shared" si="11"/>
        <v>0</v>
      </c>
      <c r="BI126" s="118">
        <f t="shared" si="12"/>
        <v>0</v>
      </c>
      <c r="BJ126" s="23" t="s">
        <v>86</v>
      </c>
      <c r="BK126" s="118">
        <f t="shared" si="13"/>
        <v>0</v>
      </c>
      <c r="BL126" s="23" t="s">
        <v>982</v>
      </c>
      <c r="BM126" s="23" t="s">
        <v>1768</v>
      </c>
    </row>
    <row r="127" spans="2:65" s="1" customFormat="1" ht="16.5" customHeight="1">
      <c r="B127" s="141"/>
      <c r="C127" s="214" t="s">
        <v>169</v>
      </c>
      <c r="D127" s="214" t="s">
        <v>456</v>
      </c>
      <c r="E127" s="215" t="s">
        <v>1769</v>
      </c>
      <c r="F127" s="313" t="s">
        <v>1767</v>
      </c>
      <c r="G127" s="313"/>
      <c r="H127" s="313"/>
      <c r="I127" s="313"/>
      <c r="J127" s="216" t="s">
        <v>566</v>
      </c>
      <c r="K127" s="217">
        <v>120</v>
      </c>
      <c r="L127" s="314"/>
      <c r="M127" s="314"/>
      <c r="N127" s="315"/>
      <c r="O127" s="291"/>
      <c r="P127" s="291"/>
      <c r="Q127" s="291"/>
      <c r="R127" s="144"/>
      <c r="T127" s="174" t="s">
        <v>5</v>
      </c>
      <c r="U127" s="48" t="s">
        <v>41</v>
      </c>
      <c r="V127" s="40"/>
      <c r="W127" s="175">
        <f t="shared" si="5"/>
        <v>0</v>
      </c>
      <c r="X127" s="175">
        <v>0</v>
      </c>
      <c r="Y127" s="175">
        <f t="shared" si="6"/>
        <v>0</v>
      </c>
      <c r="Z127" s="175">
        <v>0</v>
      </c>
      <c r="AA127" s="176">
        <f t="shared" si="7"/>
        <v>0</v>
      </c>
      <c r="AR127" s="23" t="s">
        <v>1608</v>
      </c>
      <c r="AT127" s="23" t="s">
        <v>456</v>
      </c>
      <c r="AU127" s="23" t="s">
        <v>86</v>
      </c>
      <c r="AY127" s="23" t="s">
        <v>164</v>
      </c>
      <c r="BE127" s="118">
        <f t="shared" si="8"/>
        <v>0</v>
      </c>
      <c r="BF127" s="118">
        <f t="shared" si="9"/>
        <v>0</v>
      </c>
      <c r="BG127" s="118">
        <f t="shared" si="10"/>
        <v>0</v>
      </c>
      <c r="BH127" s="118">
        <f t="shared" si="11"/>
        <v>0</v>
      </c>
      <c r="BI127" s="118">
        <f t="shared" si="12"/>
        <v>0</v>
      </c>
      <c r="BJ127" s="23" t="s">
        <v>86</v>
      </c>
      <c r="BK127" s="118">
        <f t="shared" si="13"/>
        <v>0</v>
      </c>
      <c r="BL127" s="23" t="s">
        <v>982</v>
      </c>
      <c r="BM127" s="23" t="s">
        <v>169</v>
      </c>
    </row>
    <row r="128" spans="2:65" s="1" customFormat="1" ht="16.5" customHeight="1">
      <c r="B128" s="141"/>
      <c r="C128" s="170" t="s">
        <v>211</v>
      </c>
      <c r="D128" s="170" t="s">
        <v>165</v>
      </c>
      <c r="E128" s="171" t="s">
        <v>1770</v>
      </c>
      <c r="F128" s="289" t="s">
        <v>1771</v>
      </c>
      <c r="G128" s="289"/>
      <c r="H128" s="289"/>
      <c r="I128" s="289"/>
      <c r="J128" s="172" t="s">
        <v>234</v>
      </c>
      <c r="K128" s="173">
        <v>480</v>
      </c>
      <c r="L128" s="290"/>
      <c r="M128" s="290"/>
      <c r="N128" s="291"/>
      <c r="O128" s="291"/>
      <c r="P128" s="291"/>
      <c r="Q128" s="291"/>
      <c r="R128" s="144"/>
      <c r="T128" s="174" t="s">
        <v>5</v>
      </c>
      <c r="U128" s="48" t="s">
        <v>41</v>
      </c>
      <c r="V128" s="40"/>
      <c r="W128" s="175">
        <f t="shared" si="5"/>
        <v>0</v>
      </c>
      <c r="X128" s="175">
        <v>0</v>
      </c>
      <c r="Y128" s="175">
        <f t="shared" si="6"/>
        <v>0</v>
      </c>
      <c r="Z128" s="175">
        <v>0</v>
      </c>
      <c r="AA128" s="176">
        <f t="shared" si="7"/>
        <v>0</v>
      </c>
      <c r="AR128" s="23" t="s">
        <v>982</v>
      </c>
      <c r="AT128" s="23" t="s">
        <v>165</v>
      </c>
      <c r="AU128" s="23" t="s">
        <v>86</v>
      </c>
      <c r="AY128" s="23" t="s">
        <v>164</v>
      </c>
      <c r="BE128" s="118">
        <f t="shared" si="8"/>
        <v>0</v>
      </c>
      <c r="BF128" s="118">
        <f t="shared" si="9"/>
        <v>0</v>
      </c>
      <c r="BG128" s="118">
        <f t="shared" si="10"/>
        <v>0</v>
      </c>
      <c r="BH128" s="118">
        <f t="shared" si="11"/>
        <v>0</v>
      </c>
      <c r="BI128" s="118">
        <f t="shared" si="12"/>
        <v>0</v>
      </c>
      <c r="BJ128" s="23" t="s">
        <v>86</v>
      </c>
      <c r="BK128" s="118">
        <f t="shared" si="13"/>
        <v>0</v>
      </c>
      <c r="BL128" s="23" t="s">
        <v>982</v>
      </c>
      <c r="BM128" s="23" t="s">
        <v>1772</v>
      </c>
    </row>
    <row r="129" spans="2:65" s="1" customFormat="1" ht="16.5" customHeight="1">
      <c r="B129" s="141"/>
      <c r="C129" s="214" t="s">
        <v>217</v>
      </c>
      <c r="D129" s="214" t="s">
        <v>456</v>
      </c>
      <c r="E129" s="215" t="s">
        <v>1773</v>
      </c>
      <c r="F129" s="313" t="s">
        <v>1771</v>
      </c>
      <c r="G129" s="313"/>
      <c r="H129" s="313"/>
      <c r="I129" s="313"/>
      <c r="J129" s="216" t="s">
        <v>234</v>
      </c>
      <c r="K129" s="217">
        <v>480</v>
      </c>
      <c r="L129" s="314"/>
      <c r="M129" s="314"/>
      <c r="N129" s="315"/>
      <c r="O129" s="291"/>
      <c r="P129" s="291"/>
      <c r="Q129" s="291"/>
      <c r="R129" s="144"/>
      <c r="T129" s="174" t="s">
        <v>5</v>
      </c>
      <c r="U129" s="48" t="s">
        <v>41</v>
      </c>
      <c r="V129" s="40"/>
      <c r="W129" s="175">
        <f t="shared" si="5"/>
        <v>0</v>
      </c>
      <c r="X129" s="175">
        <v>0</v>
      </c>
      <c r="Y129" s="175">
        <f t="shared" si="6"/>
        <v>0</v>
      </c>
      <c r="Z129" s="175">
        <v>0</v>
      </c>
      <c r="AA129" s="176">
        <f t="shared" si="7"/>
        <v>0</v>
      </c>
      <c r="AR129" s="23" t="s">
        <v>1608</v>
      </c>
      <c r="AT129" s="23" t="s">
        <v>456</v>
      </c>
      <c r="AU129" s="23" t="s">
        <v>86</v>
      </c>
      <c r="AY129" s="23" t="s">
        <v>164</v>
      </c>
      <c r="BE129" s="118">
        <f t="shared" si="8"/>
        <v>0</v>
      </c>
      <c r="BF129" s="118">
        <f t="shared" si="9"/>
        <v>0</v>
      </c>
      <c r="BG129" s="118">
        <f t="shared" si="10"/>
        <v>0</v>
      </c>
      <c r="BH129" s="118">
        <f t="shared" si="11"/>
        <v>0</v>
      </c>
      <c r="BI129" s="118">
        <f t="shared" si="12"/>
        <v>0</v>
      </c>
      <c r="BJ129" s="23" t="s">
        <v>86</v>
      </c>
      <c r="BK129" s="118">
        <f t="shared" si="13"/>
        <v>0</v>
      </c>
      <c r="BL129" s="23" t="s">
        <v>982</v>
      </c>
      <c r="BM129" s="23" t="s">
        <v>217</v>
      </c>
    </row>
    <row r="130" spans="2:65" s="1" customFormat="1" ht="16.5" customHeight="1">
      <c r="B130" s="141"/>
      <c r="C130" s="170" t="s">
        <v>227</v>
      </c>
      <c r="D130" s="170" t="s">
        <v>165</v>
      </c>
      <c r="E130" s="171" t="s">
        <v>1774</v>
      </c>
      <c r="F130" s="289" t="s">
        <v>1775</v>
      </c>
      <c r="G130" s="289"/>
      <c r="H130" s="289"/>
      <c r="I130" s="289"/>
      <c r="J130" s="172" t="s">
        <v>234</v>
      </c>
      <c r="K130" s="173">
        <v>110</v>
      </c>
      <c r="L130" s="290"/>
      <c r="M130" s="290"/>
      <c r="N130" s="291"/>
      <c r="O130" s="291"/>
      <c r="P130" s="291"/>
      <c r="Q130" s="291"/>
      <c r="R130" s="144"/>
      <c r="T130" s="174" t="s">
        <v>5</v>
      </c>
      <c r="U130" s="48" t="s">
        <v>41</v>
      </c>
      <c r="V130" s="40"/>
      <c r="W130" s="175">
        <f t="shared" si="5"/>
        <v>0</v>
      </c>
      <c r="X130" s="175">
        <v>0</v>
      </c>
      <c r="Y130" s="175">
        <f t="shared" si="6"/>
        <v>0</v>
      </c>
      <c r="Z130" s="175">
        <v>0</v>
      </c>
      <c r="AA130" s="176">
        <f t="shared" si="7"/>
        <v>0</v>
      </c>
      <c r="AR130" s="23" t="s">
        <v>982</v>
      </c>
      <c r="AT130" s="23" t="s">
        <v>165</v>
      </c>
      <c r="AU130" s="23" t="s">
        <v>86</v>
      </c>
      <c r="AY130" s="23" t="s">
        <v>164</v>
      </c>
      <c r="BE130" s="118">
        <f t="shared" si="8"/>
        <v>0</v>
      </c>
      <c r="BF130" s="118">
        <f t="shared" si="9"/>
        <v>0</v>
      </c>
      <c r="BG130" s="118">
        <f t="shared" si="10"/>
        <v>0</v>
      </c>
      <c r="BH130" s="118">
        <f t="shared" si="11"/>
        <v>0</v>
      </c>
      <c r="BI130" s="118">
        <f t="shared" si="12"/>
        <v>0</v>
      </c>
      <c r="BJ130" s="23" t="s">
        <v>86</v>
      </c>
      <c r="BK130" s="118">
        <f t="shared" si="13"/>
        <v>0</v>
      </c>
      <c r="BL130" s="23" t="s">
        <v>982</v>
      </c>
      <c r="BM130" s="23" t="s">
        <v>1776</v>
      </c>
    </row>
    <row r="131" spans="2:65" s="1" customFormat="1" ht="16.5" customHeight="1">
      <c r="B131" s="141"/>
      <c r="C131" s="214" t="s">
        <v>231</v>
      </c>
      <c r="D131" s="214" t="s">
        <v>456</v>
      </c>
      <c r="E131" s="215" t="s">
        <v>1777</v>
      </c>
      <c r="F131" s="313" t="s">
        <v>1775</v>
      </c>
      <c r="G131" s="313"/>
      <c r="H131" s="313"/>
      <c r="I131" s="313"/>
      <c r="J131" s="216" t="s">
        <v>234</v>
      </c>
      <c r="K131" s="217">
        <v>110</v>
      </c>
      <c r="L131" s="314"/>
      <c r="M131" s="314"/>
      <c r="N131" s="315"/>
      <c r="O131" s="291"/>
      <c r="P131" s="291"/>
      <c r="Q131" s="291"/>
      <c r="R131" s="144"/>
      <c r="T131" s="174" t="s">
        <v>5</v>
      </c>
      <c r="U131" s="48" t="s">
        <v>41</v>
      </c>
      <c r="V131" s="40"/>
      <c r="W131" s="175">
        <f t="shared" si="5"/>
        <v>0</v>
      </c>
      <c r="X131" s="175">
        <v>0</v>
      </c>
      <c r="Y131" s="175">
        <f t="shared" si="6"/>
        <v>0</v>
      </c>
      <c r="Z131" s="175">
        <v>0</v>
      </c>
      <c r="AA131" s="176">
        <f t="shared" si="7"/>
        <v>0</v>
      </c>
      <c r="AR131" s="23" t="s">
        <v>1608</v>
      </c>
      <c r="AT131" s="23" t="s">
        <v>456</v>
      </c>
      <c r="AU131" s="23" t="s">
        <v>86</v>
      </c>
      <c r="AY131" s="23" t="s">
        <v>164</v>
      </c>
      <c r="BE131" s="118">
        <f t="shared" si="8"/>
        <v>0</v>
      </c>
      <c r="BF131" s="118">
        <f t="shared" si="9"/>
        <v>0</v>
      </c>
      <c r="BG131" s="118">
        <f t="shared" si="10"/>
        <v>0</v>
      </c>
      <c r="BH131" s="118">
        <f t="shared" si="11"/>
        <v>0</v>
      </c>
      <c r="BI131" s="118">
        <f t="shared" si="12"/>
        <v>0</v>
      </c>
      <c r="BJ131" s="23" t="s">
        <v>86</v>
      </c>
      <c r="BK131" s="118">
        <f t="shared" si="13"/>
        <v>0</v>
      </c>
      <c r="BL131" s="23" t="s">
        <v>982</v>
      </c>
      <c r="BM131" s="23" t="s">
        <v>231</v>
      </c>
    </row>
    <row r="132" spans="2:65" s="1" customFormat="1" ht="16.5" customHeight="1">
      <c r="B132" s="141"/>
      <c r="C132" s="170" t="s">
        <v>236</v>
      </c>
      <c r="D132" s="170" t="s">
        <v>165</v>
      </c>
      <c r="E132" s="171" t="s">
        <v>1778</v>
      </c>
      <c r="F132" s="289" t="s">
        <v>1779</v>
      </c>
      <c r="G132" s="289"/>
      <c r="H132" s="289"/>
      <c r="I132" s="289"/>
      <c r="J132" s="172" t="s">
        <v>566</v>
      </c>
      <c r="K132" s="173">
        <v>60</v>
      </c>
      <c r="L132" s="290"/>
      <c r="M132" s="290"/>
      <c r="N132" s="291"/>
      <c r="O132" s="291"/>
      <c r="P132" s="291"/>
      <c r="Q132" s="291"/>
      <c r="R132" s="144"/>
      <c r="T132" s="174" t="s">
        <v>5</v>
      </c>
      <c r="U132" s="48" t="s">
        <v>41</v>
      </c>
      <c r="V132" s="40"/>
      <c r="W132" s="175">
        <f t="shared" si="5"/>
        <v>0</v>
      </c>
      <c r="X132" s="175">
        <v>0</v>
      </c>
      <c r="Y132" s="175">
        <f t="shared" si="6"/>
        <v>0</v>
      </c>
      <c r="Z132" s="175">
        <v>0</v>
      </c>
      <c r="AA132" s="176">
        <f t="shared" si="7"/>
        <v>0</v>
      </c>
      <c r="AR132" s="23" t="s">
        <v>982</v>
      </c>
      <c r="AT132" s="23" t="s">
        <v>165</v>
      </c>
      <c r="AU132" s="23" t="s">
        <v>86</v>
      </c>
      <c r="AY132" s="23" t="s">
        <v>164</v>
      </c>
      <c r="BE132" s="118">
        <f t="shared" si="8"/>
        <v>0</v>
      </c>
      <c r="BF132" s="118">
        <f t="shared" si="9"/>
        <v>0</v>
      </c>
      <c r="BG132" s="118">
        <f t="shared" si="10"/>
        <v>0</v>
      </c>
      <c r="BH132" s="118">
        <f t="shared" si="11"/>
        <v>0</v>
      </c>
      <c r="BI132" s="118">
        <f t="shared" si="12"/>
        <v>0</v>
      </c>
      <c r="BJ132" s="23" t="s">
        <v>86</v>
      </c>
      <c r="BK132" s="118">
        <f t="shared" si="13"/>
        <v>0</v>
      </c>
      <c r="BL132" s="23" t="s">
        <v>982</v>
      </c>
      <c r="BM132" s="23" t="s">
        <v>1780</v>
      </c>
    </row>
    <row r="133" spans="2:65" s="1" customFormat="1" ht="16.5" customHeight="1">
      <c r="B133" s="141"/>
      <c r="C133" s="214" t="s">
        <v>268</v>
      </c>
      <c r="D133" s="214" t="s">
        <v>456</v>
      </c>
      <c r="E133" s="215" t="s">
        <v>1781</v>
      </c>
      <c r="F133" s="313" t="s">
        <v>1779</v>
      </c>
      <c r="G133" s="313"/>
      <c r="H133" s="313"/>
      <c r="I133" s="313"/>
      <c r="J133" s="216" t="s">
        <v>566</v>
      </c>
      <c r="K133" s="217">
        <v>60</v>
      </c>
      <c r="L133" s="314"/>
      <c r="M133" s="314"/>
      <c r="N133" s="315"/>
      <c r="O133" s="291"/>
      <c r="P133" s="291"/>
      <c r="Q133" s="291"/>
      <c r="R133" s="144"/>
      <c r="T133" s="174" t="s">
        <v>5</v>
      </c>
      <c r="U133" s="48" t="s">
        <v>41</v>
      </c>
      <c r="V133" s="40"/>
      <c r="W133" s="175">
        <f t="shared" si="5"/>
        <v>0</v>
      </c>
      <c r="X133" s="175">
        <v>0</v>
      </c>
      <c r="Y133" s="175">
        <f t="shared" si="6"/>
        <v>0</v>
      </c>
      <c r="Z133" s="175">
        <v>0</v>
      </c>
      <c r="AA133" s="176">
        <f t="shared" si="7"/>
        <v>0</v>
      </c>
      <c r="AR133" s="23" t="s">
        <v>1608</v>
      </c>
      <c r="AT133" s="23" t="s">
        <v>456</v>
      </c>
      <c r="AU133" s="23" t="s">
        <v>86</v>
      </c>
      <c r="AY133" s="23" t="s">
        <v>164</v>
      </c>
      <c r="BE133" s="118">
        <f t="shared" si="8"/>
        <v>0</v>
      </c>
      <c r="BF133" s="118">
        <f t="shared" si="9"/>
        <v>0</v>
      </c>
      <c r="BG133" s="118">
        <f t="shared" si="10"/>
        <v>0</v>
      </c>
      <c r="BH133" s="118">
        <f t="shared" si="11"/>
        <v>0</v>
      </c>
      <c r="BI133" s="118">
        <f t="shared" si="12"/>
        <v>0</v>
      </c>
      <c r="BJ133" s="23" t="s">
        <v>86</v>
      </c>
      <c r="BK133" s="118">
        <f t="shared" si="13"/>
        <v>0</v>
      </c>
      <c r="BL133" s="23" t="s">
        <v>982</v>
      </c>
      <c r="BM133" s="23" t="s">
        <v>268</v>
      </c>
    </row>
    <row r="134" spans="2:65" s="1" customFormat="1" ht="16.5" customHeight="1">
      <c r="B134" s="141"/>
      <c r="C134" s="170" t="s">
        <v>285</v>
      </c>
      <c r="D134" s="170" t="s">
        <v>165</v>
      </c>
      <c r="E134" s="171" t="s">
        <v>1782</v>
      </c>
      <c r="F134" s="289" t="s">
        <v>1783</v>
      </c>
      <c r="G134" s="289"/>
      <c r="H134" s="289"/>
      <c r="I134" s="289"/>
      <c r="J134" s="172" t="s">
        <v>566</v>
      </c>
      <c r="K134" s="173">
        <v>14</v>
      </c>
      <c r="L134" s="290"/>
      <c r="M134" s="290"/>
      <c r="N134" s="291"/>
      <c r="O134" s="291"/>
      <c r="P134" s="291"/>
      <c r="Q134" s="291"/>
      <c r="R134" s="144"/>
      <c r="T134" s="174" t="s">
        <v>5</v>
      </c>
      <c r="U134" s="48" t="s">
        <v>41</v>
      </c>
      <c r="V134" s="40"/>
      <c r="W134" s="175">
        <f t="shared" si="5"/>
        <v>0</v>
      </c>
      <c r="X134" s="175">
        <v>0</v>
      </c>
      <c r="Y134" s="175">
        <f t="shared" si="6"/>
        <v>0</v>
      </c>
      <c r="Z134" s="175">
        <v>0</v>
      </c>
      <c r="AA134" s="176">
        <f t="shared" si="7"/>
        <v>0</v>
      </c>
      <c r="AR134" s="23" t="s">
        <v>982</v>
      </c>
      <c r="AT134" s="23" t="s">
        <v>165</v>
      </c>
      <c r="AU134" s="23" t="s">
        <v>86</v>
      </c>
      <c r="AY134" s="23" t="s">
        <v>164</v>
      </c>
      <c r="BE134" s="118">
        <f t="shared" si="8"/>
        <v>0</v>
      </c>
      <c r="BF134" s="118">
        <f t="shared" si="9"/>
        <v>0</v>
      </c>
      <c r="BG134" s="118">
        <f t="shared" si="10"/>
        <v>0</v>
      </c>
      <c r="BH134" s="118">
        <f t="shared" si="11"/>
        <v>0</v>
      </c>
      <c r="BI134" s="118">
        <f t="shared" si="12"/>
        <v>0</v>
      </c>
      <c r="BJ134" s="23" t="s">
        <v>86</v>
      </c>
      <c r="BK134" s="118">
        <f t="shared" si="13"/>
        <v>0</v>
      </c>
      <c r="BL134" s="23" t="s">
        <v>982</v>
      </c>
      <c r="BM134" s="23" t="s">
        <v>1784</v>
      </c>
    </row>
    <row r="135" spans="2:65" s="1" customFormat="1" ht="16.5" customHeight="1">
      <c r="B135" s="141"/>
      <c r="C135" s="214" t="s">
        <v>289</v>
      </c>
      <c r="D135" s="214" t="s">
        <v>456</v>
      </c>
      <c r="E135" s="215" t="s">
        <v>1785</v>
      </c>
      <c r="F135" s="313" t="s">
        <v>1783</v>
      </c>
      <c r="G135" s="313"/>
      <c r="H135" s="313"/>
      <c r="I135" s="313"/>
      <c r="J135" s="216" t="s">
        <v>566</v>
      </c>
      <c r="K135" s="217">
        <v>14</v>
      </c>
      <c r="L135" s="314"/>
      <c r="M135" s="314"/>
      <c r="N135" s="315"/>
      <c r="O135" s="291"/>
      <c r="P135" s="291"/>
      <c r="Q135" s="291"/>
      <c r="R135" s="144"/>
      <c r="T135" s="174" t="s">
        <v>5</v>
      </c>
      <c r="U135" s="48" t="s">
        <v>41</v>
      </c>
      <c r="V135" s="40"/>
      <c r="W135" s="175">
        <f t="shared" si="5"/>
        <v>0</v>
      </c>
      <c r="X135" s="175">
        <v>0</v>
      </c>
      <c r="Y135" s="175">
        <f t="shared" si="6"/>
        <v>0</v>
      </c>
      <c r="Z135" s="175">
        <v>0</v>
      </c>
      <c r="AA135" s="176">
        <f t="shared" si="7"/>
        <v>0</v>
      </c>
      <c r="AR135" s="23" t="s">
        <v>1608</v>
      </c>
      <c r="AT135" s="23" t="s">
        <v>456</v>
      </c>
      <c r="AU135" s="23" t="s">
        <v>86</v>
      </c>
      <c r="AY135" s="23" t="s">
        <v>164</v>
      </c>
      <c r="BE135" s="118">
        <f t="shared" si="8"/>
        <v>0</v>
      </c>
      <c r="BF135" s="118">
        <f t="shared" si="9"/>
        <v>0</v>
      </c>
      <c r="BG135" s="118">
        <f t="shared" si="10"/>
        <v>0</v>
      </c>
      <c r="BH135" s="118">
        <f t="shared" si="11"/>
        <v>0</v>
      </c>
      <c r="BI135" s="118">
        <f t="shared" si="12"/>
        <v>0</v>
      </c>
      <c r="BJ135" s="23" t="s">
        <v>86</v>
      </c>
      <c r="BK135" s="118">
        <f t="shared" si="13"/>
        <v>0</v>
      </c>
      <c r="BL135" s="23" t="s">
        <v>982</v>
      </c>
      <c r="BM135" s="23" t="s">
        <v>289</v>
      </c>
    </row>
    <row r="136" spans="2:65" s="1" customFormat="1" ht="16.5" customHeight="1">
      <c r="B136" s="141"/>
      <c r="C136" s="170" t="s">
        <v>318</v>
      </c>
      <c r="D136" s="170" t="s">
        <v>165</v>
      </c>
      <c r="E136" s="171" t="s">
        <v>1786</v>
      </c>
      <c r="F136" s="289" t="s">
        <v>1787</v>
      </c>
      <c r="G136" s="289"/>
      <c r="H136" s="289"/>
      <c r="I136" s="289"/>
      <c r="J136" s="172" t="s">
        <v>566</v>
      </c>
      <c r="K136" s="173">
        <v>42</v>
      </c>
      <c r="L136" s="290"/>
      <c r="M136" s="290"/>
      <c r="N136" s="291"/>
      <c r="O136" s="291"/>
      <c r="P136" s="291"/>
      <c r="Q136" s="291"/>
      <c r="R136" s="144"/>
      <c r="T136" s="174" t="s">
        <v>5</v>
      </c>
      <c r="U136" s="48" t="s">
        <v>41</v>
      </c>
      <c r="V136" s="40"/>
      <c r="W136" s="175">
        <f t="shared" si="5"/>
        <v>0</v>
      </c>
      <c r="X136" s="175">
        <v>0</v>
      </c>
      <c r="Y136" s="175">
        <f t="shared" si="6"/>
        <v>0</v>
      </c>
      <c r="Z136" s="175">
        <v>0</v>
      </c>
      <c r="AA136" s="176">
        <f t="shared" si="7"/>
        <v>0</v>
      </c>
      <c r="AR136" s="23" t="s">
        <v>982</v>
      </c>
      <c r="AT136" s="23" t="s">
        <v>165</v>
      </c>
      <c r="AU136" s="23" t="s">
        <v>86</v>
      </c>
      <c r="AY136" s="23" t="s">
        <v>164</v>
      </c>
      <c r="BE136" s="118">
        <f t="shared" si="8"/>
        <v>0</v>
      </c>
      <c r="BF136" s="118">
        <f t="shared" si="9"/>
        <v>0</v>
      </c>
      <c r="BG136" s="118">
        <f t="shared" si="10"/>
        <v>0</v>
      </c>
      <c r="BH136" s="118">
        <f t="shared" si="11"/>
        <v>0</v>
      </c>
      <c r="BI136" s="118">
        <f t="shared" si="12"/>
        <v>0</v>
      </c>
      <c r="BJ136" s="23" t="s">
        <v>86</v>
      </c>
      <c r="BK136" s="118">
        <f t="shared" si="13"/>
        <v>0</v>
      </c>
      <c r="BL136" s="23" t="s">
        <v>982</v>
      </c>
      <c r="BM136" s="23" t="s">
        <v>1788</v>
      </c>
    </row>
    <row r="137" spans="2:65" s="1" customFormat="1" ht="16.5" customHeight="1">
      <c r="B137" s="141"/>
      <c r="C137" s="214" t="s">
        <v>323</v>
      </c>
      <c r="D137" s="214" t="s">
        <v>456</v>
      </c>
      <c r="E137" s="215" t="s">
        <v>1789</v>
      </c>
      <c r="F137" s="313" t="s">
        <v>1787</v>
      </c>
      <c r="G137" s="313"/>
      <c r="H137" s="313"/>
      <c r="I137" s="313"/>
      <c r="J137" s="216" t="s">
        <v>566</v>
      </c>
      <c r="K137" s="217">
        <v>42</v>
      </c>
      <c r="L137" s="314"/>
      <c r="M137" s="314"/>
      <c r="N137" s="315"/>
      <c r="O137" s="291"/>
      <c r="P137" s="291"/>
      <c r="Q137" s="291"/>
      <c r="R137" s="144"/>
      <c r="T137" s="174" t="s">
        <v>5</v>
      </c>
      <c r="U137" s="48" t="s">
        <v>41</v>
      </c>
      <c r="V137" s="40"/>
      <c r="W137" s="175">
        <f t="shared" si="5"/>
        <v>0</v>
      </c>
      <c r="X137" s="175">
        <v>0</v>
      </c>
      <c r="Y137" s="175">
        <f t="shared" si="6"/>
        <v>0</v>
      </c>
      <c r="Z137" s="175">
        <v>0</v>
      </c>
      <c r="AA137" s="176">
        <f t="shared" si="7"/>
        <v>0</v>
      </c>
      <c r="AR137" s="23" t="s">
        <v>1608</v>
      </c>
      <c r="AT137" s="23" t="s">
        <v>456</v>
      </c>
      <c r="AU137" s="23" t="s">
        <v>86</v>
      </c>
      <c r="AY137" s="23" t="s">
        <v>164</v>
      </c>
      <c r="BE137" s="118">
        <f t="shared" si="8"/>
        <v>0</v>
      </c>
      <c r="BF137" s="118">
        <f t="shared" si="9"/>
        <v>0</v>
      </c>
      <c r="BG137" s="118">
        <f t="shared" si="10"/>
        <v>0</v>
      </c>
      <c r="BH137" s="118">
        <f t="shared" si="11"/>
        <v>0</v>
      </c>
      <c r="BI137" s="118">
        <f t="shared" si="12"/>
        <v>0</v>
      </c>
      <c r="BJ137" s="23" t="s">
        <v>86</v>
      </c>
      <c r="BK137" s="118">
        <f t="shared" si="13"/>
        <v>0</v>
      </c>
      <c r="BL137" s="23" t="s">
        <v>982</v>
      </c>
      <c r="BM137" s="23" t="s">
        <v>323</v>
      </c>
    </row>
    <row r="138" spans="2:65" s="1" customFormat="1" ht="16.5" customHeight="1">
      <c r="B138" s="141"/>
      <c r="C138" s="170" t="s">
        <v>338</v>
      </c>
      <c r="D138" s="170" t="s">
        <v>165</v>
      </c>
      <c r="E138" s="171" t="s">
        <v>1790</v>
      </c>
      <c r="F138" s="289" t="s">
        <v>1791</v>
      </c>
      <c r="G138" s="289"/>
      <c r="H138" s="289"/>
      <c r="I138" s="289"/>
      <c r="J138" s="172" t="s">
        <v>566</v>
      </c>
      <c r="K138" s="173">
        <v>55</v>
      </c>
      <c r="L138" s="290"/>
      <c r="M138" s="290"/>
      <c r="N138" s="291"/>
      <c r="O138" s="291"/>
      <c r="P138" s="291"/>
      <c r="Q138" s="291"/>
      <c r="R138" s="144"/>
      <c r="T138" s="174" t="s">
        <v>5</v>
      </c>
      <c r="U138" s="48" t="s">
        <v>41</v>
      </c>
      <c r="V138" s="40"/>
      <c r="W138" s="175">
        <f t="shared" si="5"/>
        <v>0</v>
      </c>
      <c r="X138" s="175">
        <v>0</v>
      </c>
      <c r="Y138" s="175">
        <f t="shared" si="6"/>
        <v>0</v>
      </c>
      <c r="Z138" s="175">
        <v>0</v>
      </c>
      <c r="AA138" s="176">
        <f t="shared" si="7"/>
        <v>0</v>
      </c>
      <c r="AR138" s="23" t="s">
        <v>982</v>
      </c>
      <c r="AT138" s="23" t="s">
        <v>165</v>
      </c>
      <c r="AU138" s="23" t="s">
        <v>86</v>
      </c>
      <c r="AY138" s="23" t="s">
        <v>164</v>
      </c>
      <c r="BE138" s="118">
        <f t="shared" si="8"/>
        <v>0</v>
      </c>
      <c r="BF138" s="118">
        <f t="shared" si="9"/>
        <v>0</v>
      </c>
      <c r="BG138" s="118">
        <f t="shared" si="10"/>
        <v>0</v>
      </c>
      <c r="BH138" s="118">
        <f t="shared" si="11"/>
        <v>0</v>
      </c>
      <c r="BI138" s="118">
        <f t="shared" si="12"/>
        <v>0</v>
      </c>
      <c r="BJ138" s="23" t="s">
        <v>86</v>
      </c>
      <c r="BK138" s="118">
        <f t="shared" si="13"/>
        <v>0</v>
      </c>
      <c r="BL138" s="23" t="s">
        <v>982</v>
      </c>
      <c r="BM138" s="23" t="s">
        <v>1792</v>
      </c>
    </row>
    <row r="139" spans="2:65" s="1" customFormat="1" ht="16.5" customHeight="1">
      <c r="B139" s="141"/>
      <c r="C139" s="214" t="s">
        <v>344</v>
      </c>
      <c r="D139" s="214" t="s">
        <v>456</v>
      </c>
      <c r="E139" s="215" t="s">
        <v>1793</v>
      </c>
      <c r="F139" s="313" t="s">
        <v>1791</v>
      </c>
      <c r="G139" s="313"/>
      <c r="H139" s="313"/>
      <c r="I139" s="313"/>
      <c r="J139" s="216" t="s">
        <v>566</v>
      </c>
      <c r="K139" s="217">
        <v>55</v>
      </c>
      <c r="L139" s="314"/>
      <c r="M139" s="314"/>
      <c r="N139" s="315"/>
      <c r="O139" s="291"/>
      <c r="P139" s="291"/>
      <c r="Q139" s="291"/>
      <c r="R139" s="144"/>
      <c r="T139" s="174" t="s">
        <v>5</v>
      </c>
      <c r="U139" s="48" t="s">
        <v>41</v>
      </c>
      <c r="V139" s="40"/>
      <c r="W139" s="175">
        <f t="shared" si="5"/>
        <v>0</v>
      </c>
      <c r="X139" s="175">
        <v>0</v>
      </c>
      <c r="Y139" s="175">
        <f t="shared" si="6"/>
        <v>0</v>
      </c>
      <c r="Z139" s="175">
        <v>0</v>
      </c>
      <c r="AA139" s="176">
        <f t="shared" si="7"/>
        <v>0</v>
      </c>
      <c r="AR139" s="23" t="s">
        <v>1608</v>
      </c>
      <c r="AT139" s="23" t="s">
        <v>456</v>
      </c>
      <c r="AU139" s="23" t="s">
        <v>86</v>
      </c>
      <c r="AY139" s="23" t="s">
        <v>164</v>
      </c>
      <c r="BE139" s="118">
        <f t="shared" si="8"/>
        <v>0</v>
      </c>
      <c r="BF139" s="118">
        <f t="shared" si="9"/>
        <v>0</v>
      </c>
      <c r="BG139" s="118">
        <f t="shared" si="10"/>
        <v>0</v>
      </c>
      <c r="BH139" s="118">
        <f t="shared" si="11"/>
        <v>0</v>
      </c>
      <c r="BI139" s="118">
        <f t="shared" si="12"/>
        <v>0</v>
      </c>
      <c r="BJ139" s="23" t="s">
        <v>86</v>
      </c>
      <c r="BK139" s="118">
        <f t="shared" si="13"/>
        <v>0</v>
      </c>
      <c r="BL139" s="23" t="s">
        <v>982</v>
      </c>
      <c r="BM139" s="23" t="s">
        <v>344</v>
      </c>
    </row>
    <row r="140" spans="2:65" s="1" customFormat="1" ht="16.5" customHeight="1">
      <c r="B140" s="141"/>
      <c r="C140" s="170" t="s">
        <v>348</v>
      </c>
      <c r="D140" s="170" t="s">
        <v>165</v>
      </c>
      <c r="E140" s="171" t="s">
        <v>1794</v>
      </c>
      <c r="F140" s="289" t="s">
        <v>1795</v>
      </c>
      <c r="G140" s="289"/>
      <c r="H140" s="289"/>
      <c r="I140" s="289"/>
      <c r="J140" s="172" t="s">
        <v>566</v>
      </c>
      <c r="K140" s="173">
        <v>165</v>
      </c>
      <c r="L140" s="290"/>
      <c r="M140" s="290"/>
      <c r="N140" s="291"/>
      <c r="O140" s="291"/>
      <c r="P140" s="291"/>
      <c r="Q140" s="291"/>
      <c r="R140" s="144"/>
      <c r="T140" s="174" t="s">
        <v>5</v>
      </c>
      <c r="U140" s="48" t="s">
        <v>41</v>
      </c>
      <c r="V140" s="40"/>
      <c r="W140" s="175">
        <f t="shared" si="5"/>
        <v>0</v>
      </c>
      <c r="X140" s="175">
        <v>0</v>
      </c>
      <c r="Y140" s="175">
        <f t="shared" si="6"/>
        <v>0</v>
      </c>
      <c r="Z140" s="175">
        <v>0</v>
      </c>
      <c r="AA140" s="176">
        <f t="shared" si="7"/>
        <v>0</v>
      </c>
      <c r="AR140" s="23" t="s">
        <v>982</v>
      </c>
      <c r="AT140" s="23" t="s">
        <v>165</v>
      </c>
      <c r="AU140" s="23" t="s">
        <v>86</v>
      </c>
      <c r="AY140" s="23" t="s">
        <v>164</v>
      </c>
      <c r="BE140" s="118">
        <f t="shared" si="8"/>
        <v>0</v>
      </c>
      <c r="BF140" s="118">
        <f t="shared" si="9"/>
        <v>0</v>
      </c>
      <c r="BG140" s="118">
        <f t="shared" si="10"/>
        <v>0</v>
      </c>
      <c r="BH140" s="118">
        <f t="shared" si="11"/>
        <v>0</v>
      </c>
      <c r="BI140" s="118">
        <f t="shared" si="12"/>
        <v>0</v>
      </c>
      <c r="BJ140" s="23" t="s">
        <v>86</v>
      </c>
      <c r="BK140" s="118">
        <f t="shared" si="13"/>
        <v>0</v>
      </c>
      <c r="BL140" s="23" t="s">
        <v>982</v>
      </c>
      <c r="BM140" s="23" t="s">
        <v>1796</v>
      </c>
    </row>
    <row r="141" spans="2:65" s="1" customFormat="1" ht="16.5" customHeight="1">
      <c r="B141" s="141"/>
      <c r="C141" s="214" t="s">
        <v>352</v>
      </c>
      <c r="D141" s="214" t="s">
        <v>456</v>
      </c>
      <c r="E141" s="215" t="s">
        <v>1797</v>
      </c>
      <c r="F141" s="313" t="s">
        <v>1795</v>
      </c>
      <c r="G141" s="313"/>
      <c r="H141" s="313"/>
      <c r="I141" s="313"/>
      <c r="J141" s="216" t="s">
        <v>566</v>
      </c>
      <c r="K141" s="217">
        <v>165</v>
      </c>
      <c r="L141" s="314"/>
      <c r="M141" s="314"/>
      <c r="N141" s="315"/>
      <c r="O141" s="291"/>
      <c r="P141" s="291"/>
      <c r="Q141" s="291"/>
      <c r="R141" s="144"/>
      <c r="T141" s="174" t="s">
        <v>5</v>
      </c>
      <c r="U141" s="48" t="s">
        <v>41</v>
      </c>
      <c r="V141" s="40"/>
      <c r="W141" s="175">
        <f t="shared" si="5"/>
        <v>0</v>
      </c>
      <c r="X141" s="175">
        <v>0</v>
      </c>
      <c r="Y141" s="175">
        <f t="shared" si="6"/>
        <v>0</v>
      </c>
      <c r="Z141" s="175">
        <v>0</v>
      </c>
      <c r="AA141" s="176">
        <f t="shared" si="7"/>
        <v>0</v>
      </c>
      <c r="AR141" s="23" t="s">
        <v>1608</v>
      </c>
      <c r="AT141" s="23" t="s">
        <v>456</v>
      </c>
      <c r="AU141" s="23" t="s">
        <v>86</v>
      </c>
      <c r="AY141" s="23" t="s">
        <v>164</v>
      </c>
      <c r="BE141" s="118">
        <f t="shared" si="8"/>
        <v>0</v>
      </c>
      <c r="BF141" s="118">
        <f t="shared" si="9"/>
        <v>0</v>
      </c>
      <c r="BG141" s="118">
        <f t="shared" si="10"/>
        <v>0</v>
      </c>
      <c r="BH141" s="118">
        <f t="shared" si="11"/>
        <v>0</v>
      </c>
      <c r="BI141" s="118">
        <f t="shared" si="12"/>
        <v>0</v>
      </c>
      <c r="BJ141" s="23" t="s">
        <v>86</v>
      </c>
      <c r="BK141" s="118">
        <f t="shared" si="13"/>
        <v>0</v>
      </c>
      <c r="BL141" s="23" t="s">
        <v>982</v>
      </c>
      <c r="BM141" s="23" t="s">
        <v>352</v>
      </c>
    </row>
    <row r="142" spans="2:65" s="1" customFormat="1" ht="16.5" customHeight="1">
      <c r="B142" s="141"/>
      <c r="C142" s="170" t="s">
        <v>357</v>
      </c>
      <c r="D142" s="170" t="s">
        <v>165</v>
      </c>
      <c r="E142" s="171" t="s">
        <v>1798</v>
      </c>
      <c r="F142" s="289" t="s">
        <v>1799</v>
      </c>
      <c r="G142" s="289"/>
      <c r="H142" s="289"/>
      <c r="I142" s="289"/>
      <c r="J142" s="172" t="s">
        <v>566</v>
      </c>
      <c r="K142" s="173">
        <v>14</v>
      </c>
      <c r="L142" s="290"/>
      <c r="M142" s="290"/>
      <c r="N142" s="291"/>
      <c r="O142" s="291"/>
      <c r="P142" s="291"/>
      <c r="Q142" s="291"/>
      <c r="R142" s="144"/>
      <c r="T142" s="174" t="s">
        <v>5</v>
      </c>
      <c r="U142" s="48" t="s">
        <v>41</v>
      </c>
      <c r="V142" s="40"/>
      <c r="W142" s="175">
        <f t="shared" si="5"/>
        <v>0</v>
      </c>
      <c r="X142" s="175">
        <v>0</v>
      </c>
      <c r="Y142" s="175">
        <f t="shared" si="6"/>
        <v>0</v>
      </c>
      <c r="Z142" s="175">
        <v>0</v>
      </c>
      <c r="AA142" s="176">
        <f t="shared" si="7"/>
        <v>0</v>
      </c>
      <c r="AR142" s="23" t="s">
        <v>982</v>
      </c>
      <c r="AT142" s="23" t="s">
        <v>165</v>
      </c>
      <c r="AU142" s="23" t="s">
        <v>86</v>
      </c>
      <c r="AY142" s="23" t="s">
        <v>164</v>
      </c>
      <c r="BE142" s="118">
        <f t="shared" si="8"/>
        <v>0</v>
      </c>
      <c r="BF142" s="118">
        <f t="shared" si="9"/>
        <v>0</v>
      </c>
      <c r="BG142" s="118">
        <f t="shared" si="10"/>
        <v>0</v>
      </c>
      <c r="BH142" s="118">
        <f t="shared" si="11"/>
        <v>0</v>
      </c>
      <c r="BI142" s="118">
        <f t="shared" si="12"/>
        <v>0</v>
      </c>
      <c r="BJ142" s="23" t="s">
        <v>86</v>
      </c>
      <c r="BK142" s="118">
        <f t="shared" si="13"/>
        <v>0</v>
      </c>
      <c r="BL142" s="23" t="s">
        <v>982</v>
      </c>
      <c r="BM142" s="23" t="s">
        <v>1800</v>
      </c>
    </row>
    <row r="143" spans="2:65" s="1" customFormat="1" ht="16.5" customHeight="1">
      <c r="B143" s="141"/>
      <c r="C143" s="214" t="s">
        <v>10</v>
      </c>
      <c r="D143" s="214" t="s">
        <v>456</v>
      </c>
      <c r="E143" s="215" t="s">
        <v>1801</v>
      </c>
      <c r="F143" s="313" t="s">
        <v>1799</v>
      </c>
      <c r="G143" s="313"/>
      <c r="H143" s="313"/>
      <c r="I143" s="313"/>
      <c r="J143" s="216" t="s">
        <v>566</v>
      </c>
      <c r="K143" s="217">
        <v>14</v>
      </c>
      <c r="L143" s="314"/>
      <c r="M143" s="314"/>
      <c r="N143" s="315"/>
      <c r="O143" s="291"/>
      <c r="P143" s="291"/>
      <c r="Q143" s="291"/>
      <c r="R143" s="144"/>
      <c r="T143" s="174" t="s">
        <v>5</v>
      </c>
      <c r="U143" s="48" t="s">
        <v>41</v>
      </c>
      <c r="V143" s="40"/>
      <c r="W143" s="175">
        <f t="shared" si="5"/>
        <v>0</v>
      </c>
      <c r="X143" s="175">
        <v>0</v>
      </c>
      <c r="Y143" s="175">
        <f t="shared" si="6"/>
        <v>0</v>
      </c>
      <c r="Z143" s="175">
        <v>0</v>
      </c>
      <c r="AA143" s="176">
        <f t="shared" si="7"/>
        <v>0</v>
      </c>
      <c r="AR143" s="23" t="s">
        <v>1608</v>
      </c>
      <c r="AT143" s="23" t="s">
        <v>456</v>
      </c>
      <c r="AU143" s="23" t="s">
        <v>86</v>
      </c>
      <c r="AY143" s="23" t="s">
        <v>164</v>
      </c>
      <c r="BE143" s="118">
        <f t="shared" si="8"/>
        <v>0</v>
      </c>
      <c r="BF143" s="118">
        <f t="shared" si="9"/>
        <v>0</v>
      </c>
      <c r="BG143" s="118">
        <f t="shared" si="10"/>
        <v>0</v>
      </c>
      <c r="BH143" s="118">
        <f t="shared" si="11"/>
        <v>0</v>
      </c>
      <c r="BI143" s="118">
        <f t="shared" si="12"/>
        <v>0</v>
      </c>
      <c r="BJ143" s="23" t="s">
        <v>86</v>
      </c>
      <c r="BK143" s="118">
        <f t="shared" si="13"/>
        <v>0</v>
      </c>
      <c r="BL143" s="23" t="s">
        <v>982</v>
      </c>
      <c r="BM143" s="23" t="s">
        <v>10</v>
      </c>
    </row>
    <row r="144" spans="2:65" s="1" customFormat="1" ht="16.5" customHeight="1">
      <c r="B144" s="141"/>
      <c r="C144" s="170" t="s">
        <v>366</v>
      </c>
      <c r="D144" s="170" t="s">
        <v>165</v>
      </c>
      <c r="E144" s="171" t="s">
        <v>1802</v>
      </c>
      <c r="F144" s="289" t="s">
        <v>1803</v>
      </c>
      <c r="G144" s="289"/>
      <c r="H144" s="289"/>
      <c r="I144" s="289"/>
      <c r="J144" s="172" t="s">
        <v>234</v>
      </c>
      <c r="K144" s="173">
        <v>280</v>
      </c>
      <c r="L144" s="290"/>
      <c r="M144" s="290"/>
      <c r="N144" s="291"/>
      <c r="O144" s="291"/>
      <c r="P144" s="291"/>
      <c r="Q144" s="291"/>
      <c r="R144" s="144"/>
      <c r="T144" s="174" t="s">
        <v>5</v>
      </c>
      <c r="U144" s="48" t="s">
        <v>41</v>
      </c>
      <c r="V144" s="40"/>
      <c r="W144" s="175">
        <f t="shared" si="5"/>
        <v>0</v>
      </c>
      <c r="X144" s="175">
        <v>0</v>
      </c>
      <c r="Y144" s="175">
        <f t="shared" si="6"/>
        <v>0</v>
      </c>
      <c r="Z144" s="175">
        <v>0</v>
      </c>
      <c r="AA144" s="176">
        <f t="shared" si="7"/>
        <v>0</v>
      </c>
      <c r="AR144" s="23" t="s">
        <v>982</v>
      </c>
      <c r="AT144" s="23" t="s">
        <v>165</v>
      </c>
      <c r="AU144" s="23" t="s">
        <v>86</v>
      </c>
      <c r="AY144" s="23" t="s">
        <v>164</v>
      </c>
      <c r="BE144" s="118">
        <f t="shared" si="8"/>
        <v>0</v>
      </c>
      <c r="BF144" s="118">
        <f t="shared" si="9"/>
        <v>0</v>
      </c>
      <c r="BG144" s="118">
        <f t="shared" si="10"/>
        <v>0</v>
      </c>
      <c r="BH144" s="118">
        <f t="shared" si="11"/>
        <v>0</v>
      </c>
      <c r="BI144" s="118">
        <f t="shared" si="12"/>
        <v>0</v>
      </c>
      <c r="BJ144" s="23" t="s">
        <v>86</v>
      </c>
      <c r="BK144" s="118">
        <f t="shared" si="13"/>
        <v>0</v>
      </c>
      <c r="BL144" s="23" t="s">
        <v>982</v>
      </c>
      <c r="BM144" s="23" t="s">
        <v>1804</v>
      </c>
    </row>
    <row r="145" spans="2:65" s="1" customFormat="1" ht="16.5" customHeight="1">
      <c r="B145" s="141"/>
      <c r="C145" s="214" t="s">
        <v>371</v>
      </c>
      <c r="D145" s="214" t="s">
        <v>456</v>
      </c>
      <c r="E145" s="215" t="s">
        <v>1805</v>
      </c>
      <c r="F145" s="313" t="s">
        <v>1803</v>
      </c>
      <c r="G145" s="313"/>
      <c r="H145" s="313"/>
      <c r="I145" s="313"/>
      <c r="J145" s="216" t="s">
        <v>234</v>
      </c>
      <c r="K145" s="217">
        <v>280</v>
      </c>
      <c r="L145" s="314"/>
      <c r="M145" s="314"/>
      <c r="N145" s="315"/>
      <c r="O145" s="291"/>
      <c r="P145" s="291"/>
      <c r="Q145" s="291"/>
      <c r="R145" s="144"/>
      <c r="T145" s="174" t="s">
        <v>5</v>
      </c>
      <c r="U145" s="48" t="s">
        <v>41</v>
      </c>
      <c r="V145" s="40"/>
      <c r="W145" s="175">
        <f t="shared" si="5"/>
        <v>0</v>
      </c>
      <c r="X145" s="175">
        <v>0</v>
      </c>
      <c r="Y145" s="175">
        <f t="shared" si="6"/>
        <v>0</v>
      </c>
      <c r="Z145" s="175">
        <v>0</v>
      </c>
      <c r="AA145" s="176">
        <f t="shared" si="7"/>
        <v>0</v>
      </c>
      <c r="AR145" s="23" t="s">
        <v>1608</v>
      </c>
      <c r="AT145" s="23" t="s">
        <v>456</v>
      </c>
      <c r="AU145" s="23" t="s">
        <v>86</v>
      </c>
      <c r="AY145" s="23" t="s">
        <v>164</v>
      </c>
      <c r="BE145" s="118">
        <f t="shared" si="8"/>
        <v>0</v>
      </c>
      <c r="BF145" s="118">
        <f t="shared" si="9"/>
        <v>0</v>
      </c>
      <c r="BG145" s="118">
        <f t="shared" si="10"/>
        <v>0</v>
      </c>
      <c r="BH145" s="118">
        <f t="shared" si="11"/>
        <v>0</v>
      </c>
      <c r="BI145" s="118">
        <f t="shared" si="12"/>
        <v>0</v>
      </c>
      <c r="BJ145" s="23" t="s">
        <v>86</v>
      </c>
      <c r="BK145" s="118">
        <f t="shared" si="13"/>
        <v>0</v>
      </c>
      <c r="BL145" s="23" t="s">
        <v>982</v>
      </c>
      <c r="BM145" s="23" t="s">
        <v>371</v>
      </c>
    </row>
    <row r="146" spans="2:65" s="10" customFormat="1" ht="29.85" customHeight="1">
      <c r="B146" s="159"/>
      <c r="C146" s="160"/>
      <c r="D146" s="169" t="s">
        <v>1761</v>
      </c>
      <c r="E146" s="169"/>
      <c r="F146" s="169"/>
      <c r="G146" s="169"/>
      <c r="H146" s="169"/>
      <c r="I146" s="169"/>
      <c r="J146" s="169"/>
      <c r="K146" s="169"/>
      <c r="L146" s="169"/>
      <c r="M146" s="169"/>
      <c r="N146" s="316"/>
      <c r="O146" s="317"/>
      <c r="P146" s="317"/>
      <c r="Q146" s="317"/>
      <c r="R146" s="162"/>
      <c r="T146" s="163"/>
      <c r="U146" s="160"/>
      <c r="V146" s="160"/>
      <c r="W146" s="164">
        <f>SUM(W147:W153)</f>
        <v>0</v>
      </c>
      <c r="X146" s="160"/>
      <c r="Y146" s="164">
        <f>SUM(Y147:Y153)</f>
        <v>0</v>
      </c>
      <c r="Z146" s="160"/>
      <c r="AA146" s="165">
        <f>SUM(AA147:AA153)</f>
        <v>0</v>
      </c>
      <c r="AR146" s="166" t="s">
        <v>179</v>
      </c>
      <c r="AT146" s="167" t="s">
        <v>73</v>
      </c>
      <c r="AU146" s="167" t="s">
        <v>81</v>
      </c>
      <c r="AY146" s="166" t="s">
        <v>164</v>
      </c>
      <c r="BK146" s="168">
        <f>SUM(BK147:BK153)</f>
        <v>0</v>
      </c>
    </row>
    <row r="147" spans="2:65" s="1" customFormat="1" ht="16.5" customHeight="1">
      <c r="B147" s="141"/>
      <c r="C147" s="170" t="s">
        <v>383</v>
      </c>
      <c r="D147" s="170" t="s">
        <v>165</v>
      </c>
      <c r="E147" s="171" t="s">
        <v>1806</v>
      </c>
      <c r="F147" s="289" t="s">
        <v>1730</v>
      </c>
      <c r="G147" s="289"/>
      <c r="H147" s="289"/>
      <c r="I147" s="289"/>
      <c r="J147" s="172" t="s">
        <v>1731</v>
      </c>
      <c r="K147" s="173">
        <v>80</v>
      </c>
      <c r="L147" s="290"/>
      <c r="M147" s="290"/>
      <c r="N147" s="291"/>
      <c r="O147" s="291"/>
      <c r="P147" s="291"/>
      <c r="Q147" s="291"/>
      <c r="R147" s="144"/>
      <c r="T147" s="174" t="s">
        <v>5</v>
      </c>
      <c r="U147" s="48" t="s">
        <v>41</v>
      </c>
      <c r="V147" s="40"/>
      <c r="W147" s="175">
        <f t="shared" ref="W147:W153" si="14">V147*K147</f>
        <v>0</v>
      </c>
      <c r="X147" s="175">
        <v>0</v>
      </c>
      <c r="Y147" s="175">
        <f t="shared" ref="Y147:Y153" si="15">X147*K147</f>
        <v>0</v>
      </c>
      <c r="Z147" s="175">
        <v>0</v>
      </c>
      <c r="AA147" s="176">
        <f t="shared" ref="AA147:AA153" si="16">Z147*K147</f>
        <v>0</v>
      </c>
      <c r="AR147" s="23" t="s">
        <v>982</v>
      </c>
      <c r="AT147" s="23" t="s">
        <v>165</v>
      </c>
      <c r="AU147" s="23" t="s">
        <v>86</v>
      </c>
      <c r="AY147" s="23" t="s">
        <v>164</v>
      </c>
      <c r="BE147" s="118">
        <f t="shared" ref="BE147:BE153" si="17">IF(U147="základná",N147,0)</f>
        <v>0</v>
      </c>
      <c r="BF147" s="118">
        <f t="shared" ref="BF147:BF153" si="18">IF(U147="znížená",N147,0)</f>
        <v>0</v>
      </c>
      <c r="BG147" s="118">
        <f t="shared" ref="BG147:BG153" si="19">IF(U147="zákl. prenesená",N147,0)</f>
        <v>0</v>
      </c>
      <c r="BH147" s="118">
        <f t="shared" ref="BH147:BH153" si="20">IF(U147="zníž. prenesená",N147,0)</f>
        <v>0</v>
      </c>
      <c r="BI147" s="118">
        <f t="shared" ref="BI147:BI153" si="21">IF(U147="nulová",N147,0)</f>
        <v>0</v>
      </c>
      <c r="BJ147" s="23" t="s">
        <v>86</v>
      </c>
      <c r="BK147" s="118">
        <f t="shared" ref="BK147:BK153" si="22">ROUND(L147*K147,2)</f>
        <v>0</v>
      </c>
      <c r="BL147" s="23" t="s">
        <v>982</v>
      </c>
      <c r="BM147" s="23" t="s">
        <v>390</v>
      </c>
    </row>
    <row r="148" spans="2:65" s="1" customFormat="1" ht="16.5" customHeight="1">
      <c r="B148" s="141"/>
      <c r="C148" s="170" t="s">
        <v>390</v>
      </c>
      <c r="D148" s="170" t="s">
        <v>165</v>
      </c>
      <c r="E148" s="171" t="s">
        <v>1807</v>
      </c>
      <c r="F148" s="289" t="s">
        <v>1734</v>
      </c>
      <c r="G148" s="289"/>
      <c r="H148" s="289"/>
      <c r="I148" s="289"/>
      <c r="J148" s="172" t="s">
        <v>1731</v>
      </c>
      <c r="K148" s="173">
        <v>120</v>
      </c>
      <c r="L148" s="290"/>
      <c r="M148" s="290"/>
      <c r="N148" s="291"/>
      <c r="O148" s="291"/>
      <c r="P148" s="291"/>
      <c r="Q148" s="291"/>
      <c r="R148" s="144"/>
      <c r="T148" s="174" t="s">
        <v>5</v>
      </c>
      <c r="U148" s="48" t="s">
        <v>41</v>
      </c>
      <c r="V148" s="40"/>
      <c r="W148" s="175">
        <f t="shared" si="14"/>
        <v>0</v>
      </c>
      <c r="X148" s="175">
        <v>0</v>
      </c>
      <c r="Y148" s="175">
        <f t="shared" si="15"/>
        <v>0</v>
      </c>
      <c r="Z148" s="175">
        <v>0</v>
      </c>
      <c r="AA148" s="176">
        <f t="shared" si="16"/>
        <v>0</v>
      </c>
      <c r="AR148" s="23" t="s">
        <v>982</v>
      </c>
      <c r="AT148" s="23" t="s">
        <v>165</v>
      </c>
      <c r="AU148" s="23" t="s">
        <v>86</v>
      </c>
      <c r="AY148" s="23" t="s">
        <v>164</v>
      </c>
      <c r="BE148" s="118">
        <f t="shared" si="17"/>
        <v>0</v>
      </c>
      <c r="BF148" s="118">
        <f t="shared" si="18"/>
        <v>0</v>
      </c>
      <c r="BG148" s="118">
        <f t="shared" si="19"/>
        <v>0</v>
      </c>
      <c r="BH148" s="118">
        <f t="shared" si="20"/>
        <v>0</v>
      </c>
      <c r="BI148" s="118">
        <f t="shared" si="21"/>
        <v>0</v>
      </c>
      <c r="BJ148" s="23" t="s">
        <v>86</v>
      </c>
      <c r="BK148" s="118">
        <f t="shared" si="22"/>
        <v>0</v>
      </c>
      <c r="BL148" s="23" t="s">
        <v>982</v>
      </c>
      <c r="BM148" s="23" t="s">
        <v>423</v>
      </c>
    </row>
    <row r="149" spans="2:65" s="1" customFormat="1" ht="16.5" customHeight="1">
      <c r="B149" s="141"/>
      <c r="C149" s="170" t="s">
        <v>417</v>
      </c>
      <c r="D149" s="170" t="s">
        <v>165</v>
      </c>
      <c r="E149" s="171" t="s">
        <v>1808</v>
      </c>
      <c r="F149" s="289" t="s">
        <v>1746</v>
      </c>
      <c r="G149" s="289"/>
      <c r="H149" s="289"/>
      <c r="I149" s="289"/>
      <c r="J149" s="172" t="s">
        <v>1731</v>
      </c>
      <c r="K149" s="173">
        <v>56</v>
      </c>
      <c r="L149" s="290"/>
      <c r="M149" s="290"/>
      <c r="N149" s="291"/>
      <c r="O149" s="291"/>
      <c r="P149" s="291"/>
      <c r="Q149" s="291"/>
      <c r="R149" s="144"/>
      <c r="T149" s="174" t="s">
        <v>5</v>
      </c>
      <c r="U149" s="48" t="s">
        <v>41</v>
      </c>
      <c r="V149" s="40"/>
      <c r="W149" s="175">
        <f t="shared" si="14"/>
        <v>0</v>
      </c>
      <c r="X149" s="175">
        <v>0</v>
      </c>
      <c r="Y149" s="175">
        <f t="shared" si="15"/>
        <v>0</v>
      </c>
      <c r="Z149" s="175">
        <v>0</v>
      </c>
      <c r="AA149" s="176">
        <f t="shared" si="16"/>
        <v>0</v>
      </c>
      <c r="AR149" s="23" t="s">
        <v>982</v>
      </c>
      <c r="AT149" s="23" t="s">
        <v>165</v>
      </c>
      <c r="AU149" s="23" t="s">
        <v>86</v>
      </c>
      <c r="AY149" s="23" t="s">
        <v>164</v>
      </c>
      <c r="BE149" s="118">
        <f t="shared" si="17"/>
        <v>0</v>
      </c>
      <c r="BF149" s="118">
        <f t="shared" si="18"/>
        <v>0</v>
      </c>
      <c r="BG149" s="118">
        <f t="shared" si="19"/>
        <v>0</v>
      </c>
      <c r="BH149" s="118">
        <f t="shared" si="20"/>
        <v>0</v>
      </c>
      <c r="BI149" s="118">
        <f t="shared" si="21"/>
        <v>0</v>
      </c>
      <c r="BJ149" s="23" t="s">
        <v>86</v>
      </c>
      <c r="BK149" s="118">
        <f t="shared" si="22"/>
        <v>0</v>
      </c>
      <c r="BL149" s="23" t="s">
        <v>982</v>
      </c>
      <c r="BM149" s="23" t="s">
        <v>439</v>
      </c>
    </row>
    <row r="150" spans="2:65" s="1" customFormat="1" ht="16.5" customHeight="1">
      <c r="B150" s="141"/>
      <c r="C150" s="170" t="s">
        <v>423</v>
      </c>
      <c r="D150" s="170" t="s">
        <v>165</v>
      </c>
      <c r="E150" s="171" t="s">
        <v>1809</v>
      </c>
      <c r="F150" s="289" t="s">
        <v>1749</v>
      </c>
      <c r="G150" s="289"/>
      <c r="H150" s="289"/>
      <c r="I150" s="289"/>
      <c r="J150" s="172" t="s">
        <v>1731</v>
      </c>
      <c r="K150" s="173">
        <v>160</v>
      </c>
      <c r="L150" s="290"/>
      <c r="M150" s="290"/>
      <c r="N150" s="291"/>
      <c r="O150" s="291"/>
      <c r="P150" s="291"/>
      <c r="Q150" s="291"/>
      <c r="R150" s="144"/>
      <c r="T150" s="174" t="s">
        <v>5</v>
      </c>
      <c r="U150" s="48" t="s">
        <v>41</v>
      </c>
      <c r="V150" s="40"/>
      <c r="W150" s="175">
        <f t="shared" si="14"/>
        <v>0</v>
      </c>
      <c r="X150" s="175">
        <v>0</v>
      </c>
      <c r="Y150" s="175">
        <f t="shared" si="15"/>
        <v>0</v>
      </c>
      <c r="Z150" s="175">
        <v>0</v>
      </c>
      <c r="AA150" s="176">
        <f t="shared" si="16"/>
        <v>0</v>
      </c>
      <c r="AR150" s="23" t="s">
        <v>982</v>
      </c>
      <c r="AT150" s="23" t="s">
        <v>165</v>
      </c>
      <c r="AU150" s="23" t="s">
        <v>86</v>
      </c>
      <c r="AY150" s="23" t="s">
        <v>164</v>
      </c>
      <c r="BE150" s="118">
        <f t="shared" si="17"/>
        <v>0</v>
      </c>
      <c r="BF150" s="118">
        <f t="shared" si="18"/>
        <v>0</v>
      </c>
      <c r="BG150" s="118">
        <f t="shared" si="19"/>
        <v>0</v>
      </c>
      <c r="BH150" s="118">
        <f t="shared" si="20"/>
        <v>0</v>
      </c>
      <c r="BI150" s="118">
        <f t="shared" si="21"/>
        <v>0</v>
      </c>
      <c r="BJ150" s="23" t="s">
        <v>86</v>
      </c>
      <c r="BK150" s="118">
        <f t="shared" si="22"/>
        <v>0</v>
      </c>
      <c r="BL150" s="23" t="s">
        <v>982</v>
      </c>
      <c r="BM150" s="23" t="s">
        <v>636</v>
      </c>
    </row>
    <row r="151" spans="2:65" s="1" customFormat="1" ht="16.5" customHeight="1">
      <c r="B151" s="141"/>
      <c r="C151" s="170" t="s">
        <v>427</v>
      </c>
      <c r="D151" s="170" t="s">
        <v>165</v>
      </c>
      <c r="E151" s="171" t="s">
        <v>1810</v>
      </c>
      <c r="F151" s="289" t="s">
        <v>1752</v>
      </c>
      <c r="G151" s="289"/>
      <c r="H151" s="289"/>
      <c r="I151" s="289"/>
      <c r="J151" s="172" t="s">
        <v>1731</v>
      </c>
      <c r="K151" s="173">
        <v>80</v>
      </c>
      <c r="L151" s="290"/>
      <c r="M151" s="290"/>
      <c r="N151" s="291"/>
      <c r="O151" s="291"/>
      <c r="P151" s="291"/>
      <c r="Q151" s="291"/>
      <c r="R151" s="144"/>
      <c r="T151" s="174" t="s">
        <v>5</v>
      </c>
      <c r="U151" s="48" t="s">
        <v>41</v>
      </c>
      <c r="V151" s="40"/>
      <c r="W151" s="175">
        <f t="shared" si="14"/>
        <v>0</v>
      </c>
      <c r="X151" s="175">
        <v>0</v>
      </c>
      <c r="Y151" s="175">
        <f t="shared" si="15"/>
        <v>0</v>
      </c>
      <c r="Z151" s="175">
        <v>0</v>
      </c>
      <c r="AA151" s="176">
        <f t="shared" si="16"/>
        <v>0</v>
      </c>
      <c r="AR151" s="23" t="s">
        <v>982</v>
      </c>
      <c r="AT151" s="23" t="s">
        <v>165</v>
      </c>
      <c r="AU151" s="23" t="s">
        <v>86</v>
      </c>
      <c r="AY151" s="23" t="s">
        <v>164</v>
      </c>
      <c r="BE151" s="118">
        <f t="shared" si="17"/>
        <v>0</v>
      </c>
      <c r="BF151" s="118">
        <f t="shared" si="18"/>
        <v>0</v>
      </c>
      <c r="BG151" s="118">
        <f t="shared" si="19"/>
        <v>0</v>
      </c>
      <c r="BH151" s="118">
        <f t="shared" si="20"/>
        <v>0</v>
      </c>
      <c r="BI151" s="118">
        <f t="shared" si="21"/>
        <v>0</v>
      </c>
      <c r="BJ151" s="23" t="s">
        <v>86</v>
      </c>
      <c r="BK151" s="118">
        <f t="shared" si="22"/>
        <v>0</v>
      </c>
      <c r="BL151" s="23" t="s">
        <v>982</v>
      </c>
      <c r="BM151" s="23" t="s">
        <v>459</v>
      </c>
    </row>
    <row r="152" spans="2:65" s="1" customFormat="1" ht="16.5" customHeight="1">
      <c r="B152" s="141"/>
      <c r="C152" s="214" t="s">
        <v>439</v>
      </c>
      <c r="D152" s="214" t="s">
        <v>456</v>
      </c>
      <c r="E152" s="215" t="s">
        <v>1811</v>
      </c>
      <c r="F152" s="313" t="s">
        <v>1755</v>
      </c>
      <c r="G152" s="313"/>
      <c r="H152" s="313"/>
      <c r="I152" s="313"/>
      <c r="J152" s="216" t="s">
        <v>463</v>
      </c>
      <c r="K152" s="218">
        <v>0</v>
      </c>
      <c r="L152" s="314"/>
      <c r="M152" s="314"/>
      <c r="N152" s="315"/>
      <c r="O152" s="291"/>
      <c r="P152" s="291"/>
      <c r="Q152" s="291"/>
      <c r="R152" s="144"/>
      <c r="T152" s="174" t="s">
        <v>5</v>
      </c>
      <c r="U152" s="48" t="s">
        <v>41</v>
      </c>
      <c r="V152" s="40"/>
      <c r="W152" s="175">
        <f t="shared" si="14"/>
        <v>0</v>
      </c>
      <c r="X152" s="175">
        <v>0</v>
      </c>
      <c r="Y152" s="175">
        <f t="shared" si="15"/>
        <v>0</v>
      </c>
      <c r="Z152" s="175">
        <v>0</v>
      </c>
      <c r="AA152" s="176">
        <f t="shared" si="16"/>
        <v>0</v>
      </c>
      <c r="AR152" s="23" t="s">
        <v>1608</v>
      </c>
      <c r="AT152" s="23" t="s">
        <v>456</v>
      </c>
      <c r="AU152" s="23" t="s">
        <v>86</v>
      </c>
      <c r="AY152" s="23" t="s">
        <v>164</v>
      </c>
      <c r="BE152" s="118">
        <f t="shared" si="17"/>
        <v>0</v>
      </c>
      <c r="BF152" s="118">
        <f t="shared" si="18"/>
        <v>0</v>
      </c>
      <c r="BG152" s="118">
        <f t="shared" si="19"/>
        <v>0</v>
      </c>
      <c r="BH152" s="118">
        <f t="shared" si="20"/>
        <v>0</v>
      </c>
      <c r="BI152" s="118">
        <f t="shared" si="21"/>
        <v>0</v>
      </c>
      <c r="BJ152" s="23" t="s">
        <v>86</v>
      </c>
      <c r="BK152" s="118">
        <f t="shared" si="22"/>
        <v>0</v>
      </c>
      <c r="BL152" s="23" t="s">
        <v>982</v>
      </c>
      <c r="BM152" s="23" t="s">
        <v>830</v>
      </c>
    </row>
    <row r="153" spans="2:65" s="1" customFormat="1" ht="16.5" customHeight="1">
      <c r="B153" s="141"/>
      <c r="C153" s="170" t="s">
        <v>823</v>
      </c>
      <c r="D153" s="170" t="s">
        <v>165</v>
      </c>
      <c r="E153" s="171" t="s">
        <v>1812</v>
      </c>
      <c r="F153" s="289" t="s">
        <v>1757</v>
      </c>
      <c r="G153" s="289"/>
      <c r="H153" s="289"/>
      <c r="I153" s="289"/>
      <c r="J153" s="172" t="s">
        <v>463</v>
      </c>
      <c r="K153" s="212">
        <v>0</v>
      </c>
      <c r="L153" s="290"/>
      <c r="M153" s="290"/>
      <c r="N153" s="291"/>
      <c r="O153" s="291"/>
      <c r="P153" s="291"/>
      <c r="Q153" s="291"/>
      <c r="R153" s="144"/>
      <c r="T153" s="174" t="s">
        <v>5</v>
      </c>
      <c r="U153" s="48" t="s">
        <v>41</v>
      </c>
      <c r="V153" s="40"/>
      <c r="W153" s="175">
        <f t="shared" si="14"/>
        <v>0</v>
      </c>
      <c r="X153" s="175">
        <v>0</v>
      </c>
      <c r="Y153" s="175">
        <f t="shared" si="15"/>
        <v>0</v>
      </c>
      <c r="Z153" s="175">
        <v>0</v>
      </c>
      <c r="AA153" s="176">
        <f t="shared" si="16"/>
        <v>0</v>
      </c>
      <c r="AR153" s="23" t="s">
        <v>982</v>
      </c>
      <c r="AT153" s="23" t="s">
        <v>165</v>
      </c>
      <c r="AU153" s="23" t="s">
        <v>86</v>
      </c>
      <c r="AY153" s="23" t="s">
        <v>164</v>
      </c>
      <c r="BE153" s="118">
        <f t="shared" si="17"/>
        <v>0</v>
      </c>
      <c r="BF153" s="118">
        <f t="shared" si="18"/>
        <v>0</v>
      </c>
      <c r="BG153" s="118">
        <f t="shared" si="19"/>
        <v>0</v>
      </c>
      <c r="BH153" s="118">
        <f t="shared" si="20"/>
        <v>0</v>
      </c>
      <c r="BI153" s="118">
        <f t="shared" si="21"/>
        <v>0</v>
      </c>
      <c r="BJ153" s="23" t="s">
        <v>86</v>
      </c>
      <c r="BK153" s="118">
        <f t="shared" si="22"/>
        <v>0</v>
      </c>
      <c r="BL153" s="23" t="s">
        <v>982</v>
      </c>
      <c r="BM153" s="23" t="s">
        <v>836</v>
      </c>
    </row>
    <row r="154" spans="2:65" s="1" customFormat="1" ht="49.9" customHeight="1">
      <c r="B154" s="39"/>
      <c r="C154" s="40"/>
      <c r="D154" s="161" t="s">
        <v>444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310"/>
      <c r="O154" s="311"/>
      <c r="P154" s="311"/>
      <c r="Q154" s="311"/>
      <c r="R154" s="41"/>
      <c r="T154" s="208"/>
      <c r="U154" s="40"/>
      <c r="V154" s="40"/>
      <c r="W154" s="40"/>
      <c r="X154" s="40"/>
      <c r="Y154" s="40"/>
      <c r="Z154" s="40"/>
      <c r="AA154" s="78"/>
      <c r="AT154" s="23" t="s">
        <v>73</v>
      </c>
      <c r="AU154" s="23" t="s">
        <v>74</v>
      </c>
      <c r="AY154" s="23" t="s">
        <v>445</v>
      </c>
      <c r="BK154" s="118">
        <f>SUM(BK155:BK159)</f>
        <v>0</v>
      </c>
    </row>
    <row r="155" spans="2:65" s="1" customFormat="1" ht="22.35" customHeight="1">
      <c r="B155" s="39"/>
      <c r="C155" s="209" t="s">
        <v>5</v>
      </c>
      <c r="D155" s="209" t="s">
        <v>165</v>
      </c>
      <c r="E155" s="210" t="s">
        <v>5</v>
      </c>
      <c r="F155" s="308" t="s">
        <v>5</v>
      </c>
      <c r="G155" s="308"/>
      <c r="H155" s="308"/>
      <c r="I155" s="308"/>
      <c r="J155" s="211" t="s">
        <v>5</v>
      </c>
      <c r="K155" s="212"/>
      <c r="L155" s="290"/>
      <c r="M155" s="309"/>
      <c r="N155" s="309"/>
      <c r="O155" s="309"/>
      <c r="P155" s="309"/>
      <c r="Q155" s="309"/>
      <c r="R155" s="41"/>
      <c r="T155" s="174" t="s">
        <v>5</v>
      </c>
      <c r="U155" s="213" t="s">
        <v>41</v>
      </c>
      <c r="V155" s="40"/>
      <c r="W155" s="40"/>
      <c r="X155" s="40"/>
      <c r="Y155" s="40"/>
      <c r="Z155" s="40"/>
      <c r="AA155" s="78"/>
      <c r="AT155" s="23" t="s">
        <v>445</v>
      </c>
      <c r="AU155" s="23" t="s">
        <v>81</v>
      </c>
      <c r="AY155" s="23" t="s">
        <v>445</v>
      </c>
      <c r="BE155" s="118">
        <f>IF(U155="základná",N155,0)</f>
        <v>0</v>
      </c>
      <c r="BF155" s="118">
        <f>IF(U155="znížená",N155,0)</f>
        <v>0</v>
      </c>
      <c r="BG155" s="118">
        <f>IF(U155="zákl. prenesená",N155,0)</f>
        <v>0</v>
      </c>
      <c r="BH155" s="118">
        <f>IF(U155="zníž. prenesená",N155,0)</f>
        <v>0</v>
      </c>
      <c r="BI155" s="118">
        <f>IF(U155="nulová",N155,0)</f>
        <v>0</v>
      </c>
      <c r="BJ155" s="23" t="s">
        <v>86</v>
      </c>
      <c r="BK155" s="118">
        <f>L155*K155</f>
        <v>0</v>
      </c>
    </row>
    <row r="156" spans="2:65" s="1" customFormat="1" ht="22.35" customHeight="1">
      <c r="B156" s="39"/>
      <c r="C156" s="209" t="s">
        <v>5</v>
      </c>
      <c r="D156" s="209" t="s">
        <v>165</v>
      </c>
      <c r="E156" s="210" t="s">
        <v>5</v>
      </c>
      <c r="F156" s="308" t="s">
        <v>5</v>
      </c>
      <c r="G156" s="308"/>
      <c r="H156" s="308"/>
      <c r="I156" s="308"/>
      <c r="J156" s="211" t="s">
        <v>5</v>
      </c>
      <c r="K156" s="212"/>
      <c r="L156" s="290"/>
      <c r="M156" s="309"/>
      <c r="N156" s="309"/>
      <c r="O156" s="309"/>
      <c r="P156" s="309"/>
      <c r="Q156" s="309"/>
      <c r="R156" s="41"/>
      <c r="T156" s="174" t="s">
        <v>5</v>
      </c>
      <c r="U156" s="213" t="s">
        <v>41</v>
      </c>
      <c r="V156" s="40"/>
      <c r="W156" s="40"/>
      <c r="X156" s="40"/>
      <c r="Y156" s="40"/>
      <c r="Z156" s="40"/>
      <c r="AA156" s="78"/>
      <c r="AT156" s="23" t="s">
        <v>445</v>
      </c>
      <c r="AU156" s="23" t="s">
        <v>81</v>
      </c>
      <c r="AY156" s="23" t="s">
        <v>445</v>
      </c>
      <c r="BE156" s="118">
        <f>IF(U156="základná",N156,0)</f>
        <v>0</v>
      </c>
      <c r="BF156" s="118">
        <f>IF(U156="znížená",N156,0)</f>
        <v>0</v>
      </c>
      <c r="BG156" s="118">
        <f>IF(U156="zákl. prenesená",N156,0)</f>
        <v>0</v>
      </c>
      <c r="BH156" s="118">
        <f>IF(U156="zníž. prenesená",N156,0)</f>
        <v>0</v>
      </c>
      <c r="BI156" s="118">
        <f>IF(U156="nulová",N156,0)</f>
        <v>0</v>
      </c>
      <c r="BJ156" s="23" t="s">
        <v>86</v>
      </c>
      <c r="BK156" s="118">
        <f>L156*K156</f>
        <v>0</v>
      </c>
    </row>
    <row r="157" spans="2:65" s="1" customFormat="1" ht="22.35" customHeight="1">
      <c r="B157" s="39"/>
      <c r="C157" s="209" t="s">
        <v>5</v>
      </c>
      <c r="D157" s="209" t="s">
        <v>165</v>
      </c>
      <c r="E157" s="210" t="s">
        <v>5</v>
      </c>
      <c r="F157" s="308" t="s">
        <v>5</v>
      </c>
      <c r="G157" s="308"/>
      <c r="H157" s="308"/>
      <c r="I157" s="308"/>
      <c r="J157" s="211" t="s">
        <v>5</v>
      </c>
      <c r="K157" s="212"/>
      <c r="L157" s="290"/>
      <c r="M157" s="309"/>
      <c r="N157" s="309"/>
      <c r="O157" s="309"/>
      <c r="P157" s="309"/>
      <c r="Q157" s="309"/>
      <c r="R157" s="41"/>
      <c r="T157" s="174" t="s">
        <v>5</v>
      </c>
      <c r="U157" s="213" t="s">
        <v>41</v>
      </c>
      <c r="V157" s="40"/>
      <c r="W157" s="40"/>
      <c r="X157" s="40"/>
      <c r="Y157" s="40"/>
      <c r="Z157" s="40"/>
      <c r="AA157" s="78"/>
      <c r="AT157" s="23" t="s">
        <v>445</v>
      </c>
      <c r="AU157" s="23" t="s">
        <v>81</v>
      </c>
      <c r="AY157" s="23" t="s">
        <v>445</v>
      </c>
      <c r="BE157" s="118">
        <f>IF(U157="základná",N157,0)</f>
        <v>0</v>
      </c>
      <c r="BF157" s="118">
        <f>IF(U157="znížená",N157,0)</f>
        <v>0</v>
      </c>
      <c r="BG157" s="118">
        <f>IF(U157="zákl. prenesená",N157,0)</f>
        <v>0</v>
      </c>
      <c r="BH157" s="118">
        <f>IF(U157="zníž. prenesená",N157,0)</f>
        <v>0</v>
      </c>
      <c r="BI157" s="118">
        <f>IF(U157="nulová",N157,0)</f>
        <v>0</v>
      </c>
      <c r="BJ157" s="23" t="s">
        <v>86</v>
      </c>
      <c r="BK157" s="118">
        <f>L157*K157</f>
        <v>0</v>
      </c>
    </row>
    <row r="158" spans="2:65" s="1" customFormat="1" ht="22.35" customHeight="1">
      <c r="B158" s="39"/>
      <c r="C158" s="209" t="s">
        <v>5</v>
      </c>
      <c r="D158" s="209" t="s">
        <v>165</v>
      </c>
      <c r="E158" s="210" t="s">
        <v>5</v>
      </c>
      <c r="F158" s="308" t="s">
        <v>5</v>
      </c>
      <c r="G158" s="308"/>
      <c r="H158" s="308"/>
      <c r="I158" s="308"/>
      <c r="J158" s="211" t="s">
        <v>5</v>
      </c>
      <c r="K158" s="212"/>
      <c r="L158" s="290"/>
      <c r="M158" s="309"/>
      <c r="N158" s="309"/>
      <c r="O158" s="309"/>
      <c r="P158" s="309"/>
      <c r="Q158" s="309"/>
      <c r="R158" s="41"/>
      <c r="T158" s="174" t="s">
        <v>5</v>
      </c>
      <c r="U158" s="213" t="s">
        <v>41</v>
      </c>
      <c r="V158" s="40"/>
      <c r="W158" s="40"/>
      <c r="X158" s="40"/>
      <c r="Y158" s="40"/>
      <c r="Z158" s="40"/>
      <c r="AA158" s="78"/>
      <c r="AT158" s="23" t="s">
        <v>445</v>
      </c>
      <c r="AU158" s="23" t="s">
        <v>81</v>
      </c>
      <c r="AY158" s="23" t="s">
        <v>445</v>
      </c>
      <c r="BE158" s="118">
        <f>IF(U158="základná",N158,0)</f>
        <v>0</v>
      </c>
      <c r="BF158" s="118">
        <f>IF(U158="znížená",N158,0)</f>
        <v>0</v>
      </c>
      <c r="BG158" s="118">
        <f>IF(U158="zákl. prenesená",N158,0)</f>
        <v>0</v>
      </c>
      <c r="BH158" s="118">
        <f>IF(U158="zníž. prenesená",N158,0)</f>
        <v>0</v>
      </c>
      <c r="BI158" s="118">
        <f>IF(U158="nulová",N158,0)</f>
        <v>0</v>
      </c>
      <c r="BJ158" s="23" t="s">
        <v>86</v>
      </c>
      <c r="BK158" s="118">
        <f>L158*K158</f>
        <v>0</v>
      </c>
    </row>
    <row r="159" spans="2:65" s="1" customFormat="1" ht="22.35" customHeight="1">
      <c r="B159" s="39"/>
      <c r="C159" s="209" t="s">
        <v>5</v>
      </c>
      <c r="D159" s="209" t="s">
        <v>165</v>
      </c>
      <c r="E159" s="210" t="s">
        <v>5</v>
      </c>
      <c r="F159" s="308" t="s">
        <v>5</v>
      </c>
      <c r="G159" s="308"/>
      <c r="H159" s="308"/>
      <c r="I159" s="308"/>
      <c r="J159" s="211" t="s">
        <v>5</v>
      </c>
      <c r="K159" s="212"/>
      <c r="L159" s="290"/>
      <c r="M159" s="309"/>
      <c r="N159" s="309"/>
      <c r="O159" s="309"/>
      <c r="P159" s="309"/>
      <c r="Q159" s="309"/>
      <c r="R159" s="41"/>
      <c r="T159" s="174" t="s">
        <v>5</v>
      </c>
      <c r="U159" s="213" t="s">
        <v>41</v>
      </c>
      <c r="V159" s="60"/>
      <c r="W159" s="60"/>
      <c r="X159" s="60"/>
      <c r="Y159" s="60"/>
      <c r="Z159" s="60"/>
      <c r="AA159" s="62"/>
      <c r="AT159" s="23" t="s">
        <v>445</v>
      </c>
      <c r="AU159" s="23" t="s">
        <v>81</v>
      </c>
      <c r="AY159" s="23" t="s">
        <v>445</v>
      </c>
      <c r="BE159" s="118">
        <f>IF(U159="základná",N159,0)</f>
        <v>0</v>
      </c>
      <c r="BF159" s="118">
        <f>IF(U159="znížená",N159,0)</f>
        <v>0</v>
      </c>
      <c r="BG159" s="118">
        <f>IF(U159="zákl. prenesená",N159,0)</f>
        <v>0</v>
      </c>
      <c r="BH159" s="118">
        <f>IF(U159="zníž. prenesená",N159,0)</f>
        <v>0</v>
      </c>
      <c r="BI159" s="118">
        <f>IF(U159="nulová",N159,0)</f>
        <v>0</v>
      </c>
      <c r="BJ159" s="23" t="s">
        <v>86</v>
      </c>
      <c r="BK159" s="118">
        <f>L159*K159</f>
        <v>0</v>
      </c>
    </row>
    <row r="160" spans="2:65" s="1" customFormat="1" ht="6.95" customHeight="1"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5"/>
    </row>
  </sheetData>
  <mergeCells count="176">
    <mergeCell ref="H1:K1"/>
    <mergeCell ref="S2:AC2"/>
    <mergeCell ref="F158:I158"/>
    <mergeCell ref="L158:M158"/>
    <mergeCell ref="N158:Q158"/>
    <mergeCell ref="F159:I159"/>
    <mergeCell ref="L159:M159"/>
    <mergeCell ref="N159:Q159"/>
    <mergeCell ref="N121:Q121"/>
    <mergeCell ref="N122:Q122"/>
    <mergeCell ref="N123:Q123"/>
    <mergeCell ref="N146:Q146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155:D160" xr:uid="{00000000-0002-0000-0700-000000000000}">
      <formula1>"K, M"</formula1>
    </dataValidation>
    <dataValidation type="list" allowBlank="1" showInputMessage="1" showErrorMessage="1" error="Povolené sú hodnoty základná, znížená, nulová." sqref="U155:U160" xr:uid="{00000000-0002-0000-0700-000001000000}">
      <formula1>"základná, znížená, nulová"</formula1>
    </dataValidation>
  </dataValidations>
  <hyperlinks>
    <hyperlink ref="F1:G1" location="C2" display="1) Krycí list rozpočtu" xr:uid="{00000000-0004-0000-0700-000000000000}"/>
    <hyperlink ref="H1:K1" location="C87" display="2) Rekapitulácia rozpočtu" xr:uid="{00000000-0004-0000-0700-000001000000}"/>
    <hyperlink ref="L1" location="C120" display="3) Rozpočet" xr:uid="{00000000-0004-0000-0700-000002000000}"/>
    <hyperlink ref="S1:T1" location="'Rekapitulácia stavby'!C2" display="Rekapitulácia stavby" xr:uid="{00000000-0004-0000-07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131"/>
  <sheetViews>
    <sheetView showGridLines="0" tabSelected="1" workbookViewId="0">
      <pane ySplit="1" topLeftCell="A2" activePane="bottomLeft" state="frozen"/>
      <selection pane="bottomLeft" activeCell="O10" sqref="O10:P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5"/>
      <c r="B1" s="16"/>
      <c r="C1" s="16"/>
      <c r="D1" s="17" t="s">
        <v>1</v>
      </c>
      <c r="E1" s="16"/>
      <c r="F1" s="18" t="s">
        <v>119</v>
      </c>
      <c r="G1" s="18"/>
      <c r="H1" s="312" t="s">
        <v>120</v>
      </c>
      <c r="I1" s="312"/>
      <c r="J1" s="312"/>
      <c r="K1" s="312"/>
      <c r="L1" s="18" t="s">
        <v>121</v>
      </c>
      <c r="M1" s="16"/>
      <c r="N1" s="16"/>
      <c r="O1" s="17" t="s">
        <v>122</v>
      </c>
      <c r="P1" s="16"/>
      <c r="Q1" s="16"/>
      <c r="R1" s="16"/>
      <c r="S1" s="18" t="s">
        <v>123</v>
      </c>
      <c r="T1" s="18"/>
      <c r="U1" s="125"/>
      <c r="V1" s="12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19" t="s">
        <v>7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S2" s="263" t="s">
        <v>8</v>
      </c>
      <c r="T2" s="264"/>
      <c r="U2" s="264"/>
      <c r="V2" s="264"/>
      <c r="W2" s="264"/>
      <c r="X2" s="264"/>
      <c r="Y2" s="264"/>
      <c r="Z2" s="264"/>
      <c r="AA2" s="264"/>
      <c r="AB2" s="264"/>
      <c r="AC2" s="264"/>
      <c r="AT2" s="23" t="s">
        <v>108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21" t="s">
        <v>124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8"/>
      <c r="T4" s="22" t="s">
        <v>12</v>
      </c>
      <c r="AT4" s="23" t="s">
        <v>6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16</v>
      </c>
      <c r="E6" s="30"/>
      <c r="F6" s="267" t="str">
        <f>'Rekapitulácia stavby'!K6</f>
        <v>Stará Ľubovňa OÚ, Rekonštrukcia a modernizácia objektu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30"/>
      <c r="R6" s="28"/>
    </row>
    <row r="7" spans="1:66" ht="25.35" customHeight="1">
      <c r="B7" s="27"/>
      <c r="C7" s="30"/>
      <c r="D7" s="34" t="s">
        <v>125</v>
      </c>
      <c r="E7" s="30"/>
      <c r="F7" s="267" t="s">
        <v>1826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30"/>
      <c r="R7" s="28"/>
    </row>
    <row r="8" spans="1:66" s="1" customFormat="1" ht="32.85" customHeight="1">
      <c r="B8" s="39"/>
      <c r="C8" s="40"/>
      <c r="D8" s="33" t="s">
        <v>127</v>
      </c>
      <c r="E8" s="40"/>
      <c r="F8" s="227" t="s">
        <v>1813</v>
      </c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40"/>
      <c r="R8" s="41"/>
    </row>
    <row r="9" spans="1:66" s="1" customFormat="1" ht="14.45" customHeight="1">
      <c r="B9" s="39"/>
      <c r="C9" s="40"/>
      <c r="D9" s="34" t="s">
        <v>18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19</v>
      </c>
      <c r="N9" s="40"/>
      <c r="O9" s="32" t="s">
        <v>5</v>
      </c>
      <c r="P9" s="40"/>
      <c r="Q9" s="40"/>
      <c r="R9" s="41"/>
    </row>
    <row r="10" spans="1:66" s="1" customFormat="1" ht="14.45" customHeight="1">
      <c r="B10" s="39"/>
      <c r="C10" s="40"/>
      <c r="D10" s="34" t="s">
        <v>20</v>
      </c>
      <c r="E10" s="40"/>
      <c r="F10" s="32" t="s">
        <v>21</v>
      </c>
      <c r="G10" s="40"/>
      <c r="H10" s="40"/>
      <c r="I10" s="40"/>
      <c r="J10" s="40"/>
      <c r="K10" s="40"/>
      <c r="L10" s="40"/>
      <c r="M10" s="34" t="s">
        <v>22</v>
      </c>
      <c r="N10" s="40"/>
      <c r="O10" s="270"/>
      <c r="P10" s="27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25" t="s">
        <v>5</v>
      </c>
      <c r="P12" s="225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25" t="s">
        <v>5</v>
      </c>
      <c r="P13" s="225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72" t="s">
        <v>5</v>
      </c>
      <c r="P15" s="225"/>
      <c r="Q15" s="40"/>
      <c r="R15" s="41"/>
    </row>
    <row r="16" spans="1:66" s="1" customFormat="1" ht="18" customHeight="1">
      <c r="B16" s="39"/>
      <c r="C16" s="40"/>
      <c r="D16" s="40"/>
      <c r="E16" s="272" t="s">
        <v>129</v>
      </c>
      <c r="F16" s="273"/>
      <c r="G16" s="273"/>
      <c r="H16" s="273"/>
      <c r="I16" s="273"/>
      <c r="J16" s="273"/>
      <c r="K16" s="273"/>
      <c r="L16" s="273"/>
      <c r="M16" s="34" t="s">
        <v>26</v>
      </c>
      <c r="N16" s="40"/>
      <c r="O16" s="272" t="s">
        <v>5</v>
      </c>
      <c r="P16" s="225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25" t="s">
        <v>5</v>
      </c>
      <c r="P18" s="225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25" t="s">
        <v>5</v>
      </c>
      <c r="P19" s="225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32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25" t="str">
        <f>IF('Rekapitulácia stavby'!AN19="","",'Rekapitulácia stavby'!AN19)</f>
        <v/>
      </c>
      <c r="P21" s="225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25" t="str">
        <f>IF('Rekapitulácia stavby'!AN20="","",'Rekapitulácia stavby'!AN20)</f>
        <v/>
      </c>
      <c r="P22" s="225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30" t="s">
        <v>5</v>
      </c>
      <c r="F25" s="230"/>
      <c r="G25" s="230"/>
      <c r="H25" s="230"/>
      <c r="I25" s="230"/>
      <c r="J25" s="230"/>
      <c r="K25" s="230"/>
      <c r="L25" s="23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6" t="s">
        <v>130</v>
      </c>
      <c r="E28" s="40"/>
      <c r="F28" s="40"/>
      <c r="G28" s="40"/>
      <c r="H28" s="40"/>
      <c r="I28" s="40"/>
      <c r="J28" s="40"/>
      <c r="K28" s="40"/>
      <c r="L28" s="40"/>
      <c r="M28" s="231"/>
      <c r="N28" s="231"/>
      <c r="O28" s="231"/>
      <c r="P28" s="231"/>
      <c r="Q28" s="40"/>
      <c r="R28" s="41"/>
    </row>
    <row r="29" spans="2:18" s="1" customFormat="1" ht="14.45" customHeight="1">
      <c r="B29" s="39"/>
      <c r="C29" s="40"/>
      <c r="D29" s="38" t="s">
        <v>112</v>
      </c>
      <c r="E29" s="40"/>
      <c r="F29" s="40"/>
      <c r="G29" s="40"/>
      <c r="H29" s="40"/>
      <c r="I29" s="40"/>
      <c r="J29" s="40"/>
      <c r="K29" s="40"/>
      <c r="L29" s="40"/>
      <c r="M29" s="231"/>
      <c r="N29" s="231"/>
      <c r="O29" s="231"/>
      <c r="P29" s="23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7" t="s">
        <v>37</v>
      </c>
      <c r="E31" s="40"/>
      <c r="F31" s="40"/>
      <c r="G31" s="40"/>
      <c r="H31" s="40"/>
      <c r="I31" s="40"/>
      <c r="J31" s="40"/>
      <c r="K31" s="40"/>
      <c r="L31" s="40"/>
      <c r="M31" s="274"/>
      <c r="N31" s="269"/>
      <c r="O31" s="269"/>
      <c r="P31" s="26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8" t="s">
        <v>40</v>
      </c>
      <c r="H33" s="275">
        <f>ROUND((((SUM(BE93:BE100)+SUM(BE119:BE124))+SUM(BE126:BE130))),2)</f>
        <v>0</v>
      </c>
      <c r="I33" s="269"/>
      <c r="J33" s="269"/>
      <c r="K33" s="40"/>
      <c r="L33" s="40"/>
      <c r="M33" s="275"/>
      <c r="N33" s="269"/>
      <c r="O33" s="269"/>
      <c r="P33" s="26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8" t="s">
        <v>40</v>
      </c>
      <c r="H34" s="275">
        <f>ROUND((((SUM(BF93:BF100)+SUM(BF119:BF124))+SUM(BF126:BF130))),2)</f>
        <v>0</v>
      </c>
      <c r="I34" s="269"/>
      <c r="J34" s="269"/>
      <c r="K34" s="40"/>
      <c r="L34" s="40"/>
      <c r="M34" s="275"/>
      <c r="N34" s="269"/>
      <c r="O34" s="269"/>
      <c r="P34" s="26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8" t="s">
        <v>40</v>
      </c>
      <c r="H35" s="275">
        <f>ROUND((((SUM(BG93:BG100)+SUM(BG119:BG124))+SUM(BG126:BG130))),2)</f>
        <v>0</v>
      </c>
      <c r="I35" s="269"/>
      <c r="J35" s="269"/>
      <c r="K35" s="40"/>
      <c r="L35" s="40"/>
      <c r="M35" s="275"/>
      <c r="N35" s="269"/>
      <c r="O35" s="269"/>
      <c r="P35" s="26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8" t="s">
        <v>40</v>
      </c>
      <c r="H36" s="275">
        <f>ROUND((((SUM(BH93:BH100)+SUM(BH119:BH124))+SUM(BH126:BH130))),2)</f>
        <v>0</v>
      </c>
      <c r="I36" s="269"/>
      <c r="J36" s="269"/>
      <c r="K36" s="40"/>
      <c r="L36" s="40"/>
      <c r="M36" s="275"/>
      <c r="N36" s="269"/>
      <c r="O36" s="269"/>
      <c r="P36" s="26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8" t="s">
        <v>40</v>
      </c>
      <c r="H37" s="275">
        <f>ROUND((((SUM(BI93:BI100)+SUM(BI119:BI124))+SUM(BI126:BI130))),2)</f>
        <v>0</v>
      </c>
      <c r="I37" s="269"/>
      <c r="J37" s="269"/>
      <c r="K37" s="40"/>
      <c r="L37" s="40"/>
      <c r="M37" s="275"/>
      <c r="N37" s="269"/>
      <c r="O37" s="269"/>
      <c r="P37" s="26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4"/>
      <c r="D39" s="129" t="s">
        <v>45</v>
      </c>
      <c r="E39" s="79"/>
      <c r="F39" s="79"/>
      <c r="G39" s="130" t="s">
        <v>46</v>
      </c>
      <c r="H39" s="131" t="s">
        <v>47</v>
      </c>
      <c r="I39" s="79"/>
      <c r="J39" s="79"/>
      <c r="K39" s="79"/>
      <c r="L39" s="276"/>
      <c r="M39" s="276"/>
      <c r="N39" s="276"/>
      <c r="O39" s="276"/>
      <c r="P39" s="277"/>
      <c r="Q39" s="124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21" t="s">
        <v>131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16</v>
      </c>
      <c r="D78" s="40"/>
      <c r="E78" s="40"/>
      <c r="F78" s="267" t="str">
        <f>F6</f>
        <v>Stará Ľubovňa OÚ, Rekonštrukcia a modernizácia objektu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40"/>
      <c r="R78" s="41"/>
    </row>
    <row r="79" spans="2:18" ht="30" customHeight="1">
      <c r="B79" s="27"/>
      <c r="C79" s="34" t="s">
        <v>125</v>
      </c>
      <c r="D79" s="30"/>
      <c r="E79" s="30"/>
      <c r="F79" s="267" t="s">
        <v>1826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30"/>
      <c r="R79" s="28"/>
    </row>
    <row r="80" spans="2:18" s="1" customFormat="1" ht="36.950000000000003" customHeight="1">
      <c r="B80" s="39"/>
      <c r="C80" s="73" t="s">
        <v>127</v>
      </c>
      <c r="D80" s="40"/>
      <c r="E80" s="40"/>
      <c r="F80" s="241" t="str">
        <f>F8</f>
        <v>01 - Ostatné</v>
      </c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40"/>
      <c r="R80" s="41"/>
    </row>
    <row r="81" spans="2:65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65" s="1" customFormat="1" ht="18" customHeight="1">
      <c r="B82" s="39"/>
      <c r="C82" s="34" t="s">
        <v>20</v>
      </c>
      <c r="D82" s="40"/>
      <c r="E82" s="40"/>
      <c r="F82" s="32" t="str">
        <f>F10</f>
        <v>Stará Ľubovňa</v>
      </c>
      <c r="G82" s="40"/>
      <c r="H82" s="40"/>
      <c r="I82" s="40"/>
      <c r="J82" s="40"/>
      <c r="K82" s="34" t="s">
        <v>22</v>
      </c>
      <c r="L82" s="40"/>
      <c r="M82" s="271"/>
      <c r="N82" s="271"/>
      <c r="O82" s="271"/>
      <c r="P82" s="271"/>
      <c r="Q82" s="40"/>
      <c r="R82" s="41"/>
    </row>
    <row r="83" spans="2:65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65" s="1" customFormat="1" ht="15">
      <c r="B84" s="39"/>
      <c r="C84" s="34" t="s">
        <v>23</v>
      </c>
      <c r="D84" s="40"/>
      <c r="E84" s="40"/>
      <c r="F84" s="32" t="str">
        <f>E13</f>
        <v>Ministerstvo vnútra Slovenskej republiky</v>
      </c>
      <c r="G84" s="40"/>
      <c r="H84" s="40"/>
      <c r="I84" s="40"/>
      <c r="J84" s="40"/>
      <c r="K84" s="34" t="s">
        <v>29</v>
      </c>
      <c r="L84" s="40"/>
      <c r="M84" s="225" t="str">
        <f>E19</f>
        <v>KApAR, s.r.o., Prešov</v>
      </c>
      <c r="N84" s="225"/>
      <c r="O84" s="225"/>
      <c r="P84" s="225"/>
      <c r="Q84" s="225"/>
      <c r="R84" s="41"/>
    </row>
    <row r="85" spans="2:65" s="1" customFormat="1" ht="14.45" customHeight="1">
      <c r="B85" s="39"/>
      <c r="C85" s="34" t="s">
        <v>27</v>
      </c>
      <c r="D85" s="40"/>
      <c r="E85" s="40"/>
      <c r="F85" s="32" t="str">
        <f>IF(E16="","",E16)</f>
        <v>Výber</v>
      </c>
      <c r="G85" s="40"/>
      <c r="H85" s="40"/>
      <c r="I85" s="40"/>
      <c r="J85" s="40"/>
      <c r="K85" s="34" t="s">
        <v>32</v>
      </c>
      <c r="L85" s="40"/>
      <c r="M85" s="225" t="str">
        <f>E22</f>
        <v xml:space="preserve"> </v>
      </c>
      <c r="N85" s="225"/>
      <c r="O85" s="225"/>
      <c r="P85" s="225"/>
      <c r="Q85" s="225"/>
      <c r="R85" s="41"/>
    </row>
    <row r="86" spans="2:65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65" s="1" customFormat="1" ht="29.25" customHeight="1">
      <c r="B87" s="39"/>
      <c r="C87" s="278" t="s">
        <v>132</v>
      </c>
      <c r="D87" s="279"/>
      <c r="E87" s="279"/>
      <c r="F87" s="279"/>
      <c r="G87" s="279"/>
      <c r="H87" s="124"/>
      <c r="I87" s="124"/>
      <c r="J87" s="124"/>
      <c r="K87" s="124"/>
      <c r="L87" s="124"/>
      <c r="M87" s="124"/>
      <c r="N87" s="278" t="s">
        <v>133</v>
      </c>
      <c r="O87" s="279"/>
      <c r="P87" s="279"/>
      <c r="Q87" s="279"/>
      <c r="R87" s="41"/>
    </row>
    <row r="88" spans="2:65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65" s="1" customFormat="1" ht="29.25" customHeight="1">
      <c r="B89" s="39"/>
      <c r="C89" s="132" t="s">
        <v>134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57"/>
      <c r="O89" s="280"/>
      <c r="P89" s="280"/>
      <c r="Q89" s="280"/>
      <c r="R89" s="41"/>
      <c r="AU89" s="23" t="s">
        <v>135</v>
      </c>
    </row>
    <row r="90" spans="2:65" s="7" customFormat="1" ht="24.95" customHeight="1">
      <c r="B90" s="133"/>
      <c r="C90" s="134"/>
      <c r="D90" s="135" t="s">
        <v>659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81"/>
      <c r="O90" s="282"/>
      <c r="P90" s="282"/>
      <c r="Q90" s="282"/>
      <c r="R90" s="136"/>
    </row>
    <row r="91" spans="2:65" s="7" customFormat="1" ht="21.75" customHeight="1">
      <c r="B91" s="133"/>
      <c r="C91" s="134"/>
      <c r="D91" s="135" t="s">
        <v>140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83"/>
      <c r="O91" s="282"/>
      <c r="P91" s="282"/>
      <c r="Q91" s="282"/>
      <c r="R91" s="136"/>
    </row>
    <row r="92" spans="2:65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2:65" s="1" customFormat="1" ht="29.25" customHeight="1">
      <c r="B93" s="39"/>
      <c r="C93" s="132" t="s">
        <v>141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280"/>
      <c r="O93" s="284"/>
      <c r="P93" s="284"/>
      <c r="Q93" s="284"/>
      <c r="R93" s="41"/>
      <c r="T93" s="139"/>
      <c r="U93" s="140" t="s">
        <v>38</v>
      </c>
    </row>
    <row r="94" spans="2:65" s="1" customFormat="1" ht="18" customHeight="1">
      <c r="B94" s="141"/>
      <c r="C94" s="142"/>
      <c r="D94" s="265" t="s">
        <v>142</v>
      </c>
      <c r="E94" s="285"/>
      <c r="F94" s="285"/>
      <c r="G94" s="285"/>
      <c r="H94" s="285"/>
      <c r="I94" s="142"/>
      <c r="J94" s="142"/>
      <c r="K94" s="142"/>
      <c r="L94" s="142"/>
      <c r="M94" s="142"/>
      <c r="N94" s="261"/>
      <c r="O94" s="286"/>
      <c r="P94" s="286"/>
      <c r="Q94" s="286"/>
      <c r="R94" s="144"/>
      <c r="S94" s="145"/>
      <c r="T94" s="146"/>
      <c r="U94" s="147" t="s">
        <v>41</v>
      </c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8" t="s">
        <v>143</v>
      </c>
      <c r="AZ94" s="145"/>
      <c r="BA94" s="145"/>
      <c r="BB94" s="145"/>
      <c r="BC94" s="145"/>
      <c r="BD94" s="145"/>
      <c r="BE94" s="149">
        <f t="shared" ref="BE94:BE99" si="0">IF(U94="základná",N94,0)</f>
        <v>0</v>
      </c>
      <c r="BF94" s="149">
        <f t="shared" ref="BF94:BF99" si="1">IF(U94="znížená",N94,0)</f>
        <v>0</v>
      </c>
      <c r="BG94" s="149">
        <f t="shared" ref="BG94:BG99" si="2">IF(U94="zákl. prenesená",N94,0)</f>
        <v>0</v>
      </c>
      <c r="BH94" s="149">
        <f t="shared" ref="BH94:BH99" si="3">IF(U94="zníž. prenesená",N94,0)</f>
        <v>0</v>
      </c>
      <c r="BI94" s="149">
        <f t="shared" ref="BI94:BI99" si="4">IF(U94="nulová",N94,0)</f>
        <v>0</v>
      </c>
      <c r="BJ94" s="148" t="s">
        <v>86</v>
      </c>
      <c r="BK94" s="145"/>
      <c r="BL94" s="145"/>
      <c r="BM94" s="145"/>
    </row>
    <row r="95" spans="2:65" s="1" customFormat="1" ht="18" customHeight="1">
      <c r="B95" s="141"/>
      <c r="C95" s="142"/>
      <c r="D95" s="265" t="s">
        <v>144</v>
      </c>
      <c r="E95" s="285"/>
      <c r="F95" s="285"/>
      <c r="G95" s="285"/>
      <c r="H95" s="285"/>
      <c r="I95" s="142"/>
      <c r="J95" s="142"/>
      <c r="K95" s="142"/>
      <c r="L95" s="142"/>
      <c r="M95" s="142"/>
      <c r="N95" s="261"/>
      <c r="O95" s="286"/>
      <c r="P95" s="286"/>
      <c r="Q95" s="286"/>
      <c r="R95" s="144"/>
      <c r="S95" s="145"/>
      <c r="T95" s="146"/>
      <c r="U95" s="147" t="s">
        <v>41</v>
      </c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8" t="s">
        <v>143</v>
      </c>
      <c r="AZ95" s="145"/>
      <c r="BA95" s="145"/>
      <c r="BB95" s="145"/>
      <c r="BC95" s="145"/>
      <c r="BD95" s="145"/>
      <c r="BE95" s="149">
        <f t="shared" si="0"/>
        <v>0</v>
      </c>
      <c r="BF95" s="149">
        <f t="shared" si="1"/>
        <v>0</v>
      </c>
      <c r="BG95" s="149">
        <f t="shared" si="2"/>
        <v>0</v>
      </c>
      <c r="BH95" s="149">
        <f t="shared" si="3"/>
        <v>0</v>
      </c>
      <c r="BI95" s="149">
        <f t="shared" si="4"/>
        <v>0</v>
      </c>
      <c r="BJ95" s="148" t="s">
        <v>86</v>
      </c>
      <c r="BK95" s="145"/>
      <c r="BL95" s="145"/>
      <c r="BM95" s="145"/>
    </row>
    <row r="96" spans="2:65" s="1" customFormat="1" ht="18" customHeight="1">
      <c r="B96" s="141"/>
      <c r="C96" s="142"/>
      <c r="D96" s="265" t="s">
        <v>145</v>
      </c>
      <c r="E96" s="285"/>
      <c r="F96" s="285"/>
      <c r="G96" s="285"/>
      <c r="H96" s="285"/>
      <c r="I96" s="142"/>
      <c r="J96" s="142"/>
      <c r="K96" s="142"/>
      <c r="L96" s="142"/>
      <c r="M96" s="142"/>
      <c r="N96" s="261"/>
      <c r="O96" s="286"/>
      <c r="P96" s="286"/>
      <c r="Q96" s="286"/>
      <c r="R96" s="144"/>
      <c r="S96" s="145"/>
      <c r="T96" s="146"/>
      <c r="U96" s="147" t="s">
        <v>41</v>
      </c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8" t="s">
        <v>143</v>
      </c>
      <c r="AZ96" s="145"/>
      <c r="BA96" s="145"/>
      <c r="BB96" s="145"/>
      <c r="BC96" s="145"/>
      <c r="BD96" s="145"/>
      <c r="BE96" s="149">
        <f t="shared" si="0"/>
        <v>0</v>
      </c>
      <c r="BF96" s="149">
        <f t="shared" si="1"/>
        <v>0</v>
      </c>
      <c r="BG96" s="149">
        <f t="shared" si="2"/>
        <v>0</v>
      </c>
      <c r="BH96" s="149">
        <f t="shared" si="3"/>
        <v>0</v>
      </c>
      <c r="BI96" s="149">
        <f t="shared" si="4"/>
        <v>0</v>
      </c>
      <c r="BJ96" s="148" t="s">
        <v>86</v>
      </c>
      <c r="BK96" s="145"/>
      <c r="BL96" s="145"/>
      <c r="BM96" s="145"/>
    </row>
    <row r="97" spans="2:65" s="1" customFormat="1" ht="18" customHeight="1">
      <c r="B97" s="141"/>
      <c r="C97" s="142"/>
      <c r="D97" s="265" t="s">
        <v>146</v>
      </c>
      <c r="E97" s="285"/>
      <c r="F97" s="285"/>
      <c r="G97" s="285"/>
      <c r="H97" s="285"/>
      <c r="I97" s="142"/>
      <c r="J97" s="142"/>
      <c r="K97" s="142"/>
      <c r="L97" s="142"/>
      <c r="M97" s="142"/>
      <c r="N97" s="261"/>
      <c r="O97" s="286"/>
      <c r="P97" s="286"/>
      <c r="Q97" s="286"/>
      <c r="R97" s="144"/>
      <c r="S97" s="145"/>
      <c r="T97" s="146"/>
      <c r="U97" s="147" t="s">
        <v>41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8" t="s">
        <v>143</v>
      </c>
      <c r="AZ97" s="145"/>
      <c r="BA97" s="145"/>
      <c r="BB97" s="145"/>
      <c r="BC97" s="145"/>
      <c r="BD97" s="145"/>
      <c r="BE97" s="149">
        <f t="shared" si="0"/>
        <v>0</v>
      </c>
      <c r="BF97" s="149">
        <f t="shared" si="1"/>
        <v>0</v>
      </c>
      <c r="BG97" s="149">
        <f t="shared" si="2"/>
        <v>0</v>
      </c>
      <c r="BH97" s="149">
        <f t="shared" si="3"/>
        <v>0</v>
      </c>
      <c r="BI97" s="149">
        <f t="shared" si="4"/>
        <v>0</v>
      </c>
      <c r="BJ97" s="148" t="s">
        <v>86</v>
      </c>
      <c r="BK97" s="145"/>
      <c r="BL97" s="145"/>
      <c r="BM97" s="145"/>
    </row>
    <row r="98" spans="2:65" s="1" customFormat="1" ht="18" customHeight="1">
      <c r="B98" s="141"/>
      <c r="C98" s="142"/>
      <c r="D98" s="265" t="s">
        <v>147</v>
      </c>
      <c r="E98" s="285"/>
      <c r="F98" s="285"/>
      <c r="G98" s="285"/>
      <c r="H98" s="285"/>
      <c r="I98" s="142"/>
      <c r="J98" s="142"/>
      <c r="K98" s="142"/>
      <c r="L98" s="142"/>
      <c r="M98" s="142"/>
      <c r="N98" s="261"/>
      <c r="O98" s="286"/>
      <c r="P98" s="286"/>
      <c r="Q98" s="286"/>
      <c r="R98" s="144"/>
      <c r="S98" s="145"/>
      <c r="T98" s="146"/>
      <c r="U98" s="147" t="s">
        <v>41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143</v>
      </c>
      <c r="AZ98" s="145"/>
      <c r="BA98" s="145"/>
      <c r="BB98" s="145"/>
      <c r="BC98" s="145"/>
      <c r="BD98" s="145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86</v>
      </c>
      <c r="BK98" s="145"/>
      <c r="BL98" s="145"/>
      <c r="BM98" s="145"/>
    </row>
    <row r="99" spans="2:65" s="1" customFormat="1" ht="18" customHeight="1">
      <c r="B99" s="141"/>
      <c r="C99" s="142"/>
      <c r="D99" s="143" t="s">
        <v>148</v>
      </c>
      <c r="E99" s="142"/>
      <c r="F99" s="142"/>
      <c r="G99" s="142"/>
      <c r="H99" s="142"/>
      <c r="I99" s="142"/>
      <c r="J99" s="142"/>
      <c r="K99" s="142"/>
      <c r="L99" s="142"/>
      <c r="M99" s="142"/>
      <c r="N99" s="261"/>
      <c r="O99" s="286"/>
      <c r="P99" s="286"/>
      <c r="Q99" s="286"/>
      <c r="R99" s="144"/>
      <c r="S99" s="145"/>
      <c r="T99" s="150"/>
      <c r="U99" s="151" t="s">
        <v>41</v>
      </c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8" t="s">
        <v>149</v>
      </c>
      <c r="AZ99" s="145"/>
      <c r="BA99" s="145"/>
      <c r="BB99" s="145"/>
      <c r="BC99" s="145"/>
      <c r="BD99" s="145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86</v>
      </c>
      <c r="BK99" s="145"/>
      <c r="BL99" s="145"/>
      <c r="BM99" s="145"/>
    </row>
    <row r="100" spans="2:65" s="1" customForma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65" s="1" customFormat="1" ht="29.25" customHeight="1">
      <c r="B101" s="39"/>
      <c r="C101" s="123" t="s">
        <v>118</v>
      </c>
      <c r="D101" s="124"/>
      <c r="E101" s="124"/>
      <c r="F101" s="124"/>
      <c r="G101" s="124"/>
      <c r="H101" s="124"/>
      <c r="I101" s="124"/>
      <c r="J101" s="124"/>
      <c r="K101" s="124"/>
      <c r="L101" s="262"/>
      <c r="M101" s="262"/>
      <c r="N101" s="262"/>
      <c r="O101" s="262"/>
      <c r="P101" s="262"/>
      <c r="Q101" s="262"/>
      <c r="R101" s="41"/>
    </row>
    <row r="102" spans="2:65" s="1" customFormat="1" ht="6.95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6" spans="2:65" s="1" customFormat="1" ht="6.95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65" s="1" customFormat="1" ht="36.950000000000003" customHeight="1">
      <c r="B107" s="39"/>
      <c r="C107" s="221" t="s">
        <v>150</v>
      </c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41"/>
    </row>
    <row r="108" spans="2:65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65" s="1" customFormat="1" ht="30" customHeight="1">
      <c r="B109" s="39"/>
      <c r="C109" s="34" t="s">
        <v>16</v>
      </c>
      <c r="D109" s="40"/>
      <c r="E109" s="40"/>
      <c r="F109" s="267" t="str">
        <f>F6</f>
        <v>Stará Ľubovňa OÚ, Rekonštrukcia a modernizácia objektu</v>
      </c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40"/>
      <c r="R109" s="41"/>
    </row>
    <row r="110" spans="2:65" ht="30" customHeight="1">
      <c r="B110" s="27"/>
      <c r="C110" s="34" t="s">
        <v>125</v>
      </c>
      <c r="D110" s="30"/>
      <c r="E110" s="30"/>
      <c r="F110" s="267" t="s">
        <v>1826</v>
      </c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30"/>
      <c r="R110" s="28"/>
    </row>
    <row r="111" spans="2:65" s="1" customFormat="1" ht="36.950000000000003" customHeight="1">
      <c r="B111" s="39"/>
      <c r="C111" s="73" t="s">
        <v>127</v>
      </c>
      <c r="D111" s="40"/>
      <c r="E111" s="40"/>
      <c r="F111" s="241" t="str">
        <f>F8</f>
        <v>01 - Ostatné</v>
      </c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40"/>
      <c r="R111" s="41"/>
    </row>
    <row r="112" spans="2:65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spans="2:65" s="1" customFormat="1" ht="18" customHeight="1">
      <c r="B113" s="39"/>
      <c r="C113" s="34" t="s">
        <v>20</v>
      </c>
      <c r="D113" s="40"/>
      <c r="E113" s="40"/>
      <c r="F113" s="32" t="str">
        <f>F10</f>
        <v>Stará Ľubovňa</v>
      </c>
      <c r="G113" s="40"/>
      <c r="H113" s="40"/>
      <c r="I113" s="40"/>
      <c r="J113" s="40"/>
      <c r="K113" s="34" t="s">
        <v>22</v>
      </c>
      <c r="L113" s="40"/>
      <c r="M113" s="271" t="str">
        <f>IF(O10="","",O10)</f>
        <v/>
      </c>
      <c r="N113" s="271"/>
      <c r="O113" s="271"/>
      <c r="P113" s="271"/>
      <c r="Q113" s="40"/>
      <c r="R113" s="41"/>
    </row>
    <row r="114" spans="2:65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65" s="1" customFormat="1" ht="15">
      <c r="B115" s="39"/>
      <c r="C115" s="34" t="s">
        <v>23</v>
      </c>
      <c r="D115" s="40"/>
      <c r="E115" s="40"/>
      <c r="F115" s="32" t="str">
        <f>E13</f>
        <v>Ministerstvo vnútra Slovenskej republiky</v>
      </c>
      <c r="G115" s="40"/>
      <c r="H115" s="40"/>
      <c r="I115" s="40"/>
      <c r="J115" s="40"/>
      <c r="K115" s="34" t="s">
        <v>29</v>
      </c>
      <c r="L115" s="40"/>
      <c r="M115" s="225" t="str">
        <f>E19</f>
        <v>KApAR, s.r.o., Prešov</v>
      </c>
      <c r="N115" s="225"/>
      <c r="O115" s="225"/>
      <c r="P115" s="225"/>
      <c r="Q115" s="225"/>
      <c r="R115" s="41"/>
    </row>
    <row r="116" spans="2:65" s="1" customFormat="1" ht="14.45" customHeight="1">
      <c r="B116" s="39"/>
      <c r="C116" s="34" t="s">
        <v>27</v>
      </c>
      <c r="D116" s="40"/>
      <c r="E116" s="40"/>
      <c r="F116" s="32" t="str">
        <f>IF(E16="","",E16)</f>
        <v>Výber</v>
      </c>
      <c r="G116" s="40"/>
      <c r="H116" s="40"/>
      <c r="I116" s="40"/>
      <c r="J116" s="40"/>
      <c r="K116" s="34" t="s">
        <v>32</v>
      </c>
      <c r="L116" s="40"/>
      <c r="M116" s="225" t="str">
        <f>E22</f>
        <v xml:space="preserve"> </v>
      </c>
      <c r="N116" s="225"/>
      <c r="O116" s="225"/>
      <c r="P116" s="225"/>
      <c r="Q116" s="225"/>
      <c r="R116" s="41"/>
    </row>
    <row r="117" spans="2:65" s="1" customFormat="1" ht="10.3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9" customFormat="1" ht="29.25" customHeight="1">
      <c r="B118" s="152"/>
      <c r="C118" s="153" t="s">
        <v>151</v>
      </c>
      <c r="D118" s="154" t="s">
        <v>152</v>
      </c>
      <c r="E118" s="154" t="s">
        <v>56</v>
      </c>
      <c r="F118" s="287" t="s">
        <v>153</v>
      </c>
      <c r="G118" s="287"/>
      <c r="H118" s="287"/>
      <c r="I118" s="287"/>
      <c r="J118" s="154" t="s">
        <v>154</v>
      </c>
      <c r="K118" s="154" t="s">
        <v>155</v>
      </c>
      <c r="L118" s="287" t="s">
        <v>156</v>
      </c>
      <c r="M118" s="287"/>
      <c r="N118" s="287" t="s">
        <v>133</v>
      </c>
      <c r="O118" s="287"/>
      <c r="P118" s="287"/>
      <c r="Q118" s="288"/>
      <c r="R118" s="155"/>
      <c r="T118" s="80" t="s">
        <v>157</v>
      </c>
      <c r="U118" s="81" t="s">
        <v>38</v>
      </c>
      <c r="V118" s="81" t="s">
        <v>158</v>
      </c>
      <c r="W118" s="81" t="s">
        <v>159</v>
      </c>
      <c r="X118" s="81" t="s">
        <v>160</v>
      </c>
      <c r="Y118" s="81" t="s">
        <v>161</v>
      </c>
      <c r="Z118" s="81" t="s">
        <v>162</v>
      </c>
      <c r="AA118" s="82" t="s">
        <v>163</v>
      </c>
    </row>
    <row r="119" spans="2:65" s="1" customFormat="1" ht="29.25" customHeight="1">
      <c r="B119" s="39"/>
      <c r="C119" s="84" t="s">
        <v>130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294"/>
      <c r="O119" s="295"/>
      <c r="P119" s="295"/>
      <c r="Q119" s="295"/>
      <c r="R119" s="41"/>
      <c r="T119" s="83"/>
      <c r="U119" s="55"/>
      <c r="V119" s="55"/>
      <c r="W119" s="156">
        <f>W120+W125</f>
        <v>0</v>
      </c>
      <c r="X119" s="55"/>
      <c r="Y119" s="156">
        <f>Y120+Y125</f>
        <v>0</v>
      </c>
      <c r="Z119" s="55"/>
      <c r="AA119" s="157">
        <f>AA120+AA125</f>
        <v>0</v>
      </c>
      <c r="AT119" s="23" t="s">
        <v>73</v>
      </c>
      <c r="AU119" s="23" t="s">
        <v>135</v>
      </c>
      <c r="BK119" s="158">
        <f>BK120+BK125</f>
        <v>0</v>
      </c>
    </row>
    <row r="120" spans="2:65" s="10" customFormat="1" ht="37.35" customHeight="1">
      <c r="B120" s="159"/>
      <c r="C120" s="160"/>
      <c r="D120" s="161" t="s">
        <v>659</v>
      </c>
      <c r="E120" s="161"/>
      <c r="F120" s="161"/>
      <c r="G120" s="161"/>
      <c r="H120" s="161"/>
      <c r="I120" s="161"/>
      <c r="J120" s="161"/>
      <c r="K120" s="161"/>
      <c r="L120" s="161"/>
      <c r="M120" s="161"/>
      <c r="N120" s="320"/>
      <c r="O120" s="321"/>
      <c r="P120" s="321"/>
      <c r="Q120" s="321"/>
      <c r="R120" s="162"/>
      <c r="T120" s="163"/>
      <c r="U120" s="160"/>
      <c r="V120" s="160"/>
      <c r="W120" s="164">
        <f>SUM(W121:W124)</f>
        <v>0</v>
      </c>
      <c r="X120" s="160"/>
      <c r="Y120" s="164">
        <f>SUM(Y121:Y124)</f>
        <v>0</v>
      </c>
      <c r="Z120" s="160"/>
      <c r="AA120" s="165">
        <f>SUM(AA121:AA124)</f>
        <v>0</v>
      </c>
      <c r="AR120" s="166" t="s">
        <v>169</v>
      </c>
      <c r="AT120" s="167" t="s">
        <v>73</v>
      </c>
      <c r="AU120" s="167" t="s">
        <v>74</v>
      </c>
      <c r="AY120" s="166" t="s">
        <v>164</v>
      </c>
      <c r="BK120" s="168">
        <f>SUM(BK121:BK124)</f>
        <v>0</v>
      </c>
    </row>
    <row r="121" spans="2:65" s="1" customFormat="1" ht="16.5" customHeight="1">
      <c r="B121" s="141"/>
      <c r="C121" s="170" t="s">
        <v>81</v>
      </c>
      <c r="D121" s="170" t="s">
        <v>165</v>
      </c>
      <c r="E121" s="171" t="s">
        <v>1814</v>
      </c>
      <c r="F121" s="289" t="s">
        <v>1815</v>
      </c>
      <c r="G121" s="289"/>
      <c r="H121" s="289"/>
      <c r="I121" s="289"/>
      <c r="J121" s="172" t="s">
        <v>566</v>
      </c>
      <c r="K121" s="173">
        <v>1</v>
      </c>
      <c r="L121" s="290"/>
      <c r="M121" s="290"/>
      <c r="N121" s="291"/>
      <c r="O121" s="291"/>
      <c r="P121" s="291"/>
      <c r="Q121" s="291"/>
      <c r="R121" s="144"/>
      <c r="T121" s="174" t="s">
        <v>5</v>
      </c>
      <c r="U121" s="48" t="s">
        <v>41</v>
      </c>
      <c r="V121" s="40"/>
      <c r="W121" s="175">
        <f>V121*K121</f>
        <v>0</v>
      </c>
      <c r="X121" s="175">
        <v>0</v>
      </c>
      <c r="Y121" s="175">
        <f>X121*K121</f>
        <v>0</v>
      </c>
      <c r="Z121" s="175">
        <v>0</v>
      </c>
      <c r="AA121" s="176">
        <f>Z121*K121</f>
        <v>0</v>
      </c>
      <c r="AR121" s="23" t="s">
        <v>1256</v>
      </c>
      <c r="AT121" s="23" t="s">
        <v>165</v>
      </c>
      <c r="AU121" s="23" t="s">
        <v>81</v>
      </c>
      <c r="AY121" s="23" t="s">
        <v>164</v>
      </c>
      <c r="BE121" s="118">
        <f>IF(U121="základná",N121,0)</f>
        <v>0</v>
      </c>
      <c r="BF121" s="118">
        <f>IF(U121="znížená",N121,0)</f>
        <v>0</v>
      </c>
      <c r="BG121" s="118">
        <f>IF(U121="zákl. prenesená",N121,0)</f>
        <v>0</v>
      </c>
      <c r="BH121" s="118">
        <f>IF(U121="zníž. prenesená",N121,0)</f>
        <v>0</v>
      </c>
      <c r="BI121" s="118">
        <f>IF(U121="nulová",N121,0)</f>
        <v>0</v>
      </c>
      <c r="BJ121" s="23" t="s">
        <v>86</v>
      </c>
      <c r="BK121" s="118">
        <f>ROUND(L121*K121,2)</f>
        <v>0</v>
      </c>
      <c r="BL121" s="23" t="s">
        <v>1256</v>
      </c>
      <c r="BM121" s="23" t="s">
        <v>1816</v>
      </c>
    </row>
    <row r="122" spans="2:65" s="1" customFormat="1" ht="25.5" customHeight="1">
      <c r="B122" s="141"/>
      <c r="C122" s="214" t="s">
        <v>86</v>
      </c>
      <c r="D122" s="214" t="s">
        <v>456</v>
      </c>
      <c r="E122" s="215" t="s">
        <v>1817</v>
      </c>
      <c r="F122" s="313" t="s">
        <v>1818</v>
      </c>
      <c r="G122" s="313"/>
      <c r="H122" s="313"/>
      <c r="I122" s="313"/>
      <c r="J122" s="216" t="s">
        <v>566</v>
      </c>
      <c r="K122" s="217">
        <v>1</v>
      </c>
      <c r="L122" s="314"/>
      <c r="M122" s="314"/>
      <c r="N122" s="315"/>
      <c r="O122" s="291"/>
      <c r="P122" s="291"/>
      <c r="Q122" s="291"/>
      <c r="R122" s="144"/>
      <c r="T122" s="174" t="s">
        <v>5</v>
      </c>
      <c r="U122" s="48" t="s">
        <v>41</v>
      </c>
      <c r="V122" s="40"/>
      <c r="W122" s="175">
        <f>V122*K122</f>
        <v>0</v>
      </c>
      <c r="X122" s="175">
        <v>0</v>
      </c>
      <c r="Y122" s="175">
        <f>X122*K122</f>
        <v>0</v>
      </c>
      <c r="Z122" s="175">
        <v>0</v>
      </c>
      <c r="AA122" s="176">
        <f>Z122*K122</f>
        <v>0</v>
      </c>
      <c r="AR122" s="23" t="s">
        <v>1256</v>
      </c>
      <c r="AT122" s="23" t="s">
        <v>456</v>
      </c>
      <c r="AU122" s="23" t="s">
        <v>81</v>
      </c>
      <c r="AY122" s="23" t="s">
        <v>164</v>
      </c>
      <c r="BE122" s="118">
        <f>IF(U122="základná",N122,0)</f>
        <v>0</v>
      </c>
      <c r="BF122" s="118">
        <f>IF(U122="znížená",N122,0)</f>
        <v>0</v>
      </c>
      <c r="BG122" s="118">
        <f>IF(U122="zákl. prenesená",N122,0)</f>
        <v>0</v>
      </c>
      <c r="BH122" s="118">
        <f>IF(U122="zníž. prenesená",N122,0)</f>
        <v>0</v>
      </c>
      <c r="BI122" s="118">
        <f>IF(U122="nulová",N122,0)</f>
        <v>0</v>
      </c>
      <c r="BJ122" s="23" t="s">
        <v>86</v>
      </c>
      <c r="BK122" s="118">
        <f>ROUND(L122*K122,2)</f>
        <v>0</v>
      </c>
      <c r="BL122" s="23" t="s">
        <v>1256</v>
      </c>
      <c r="BM122" s="23" t="s">
        <v>1819</v>
      </c>
    </row>
    <row r="123" spans="2:65" s="1" customFormat="1" ht="16.5" customHeight="1">
      <c r="B123" s="141"/>
      <c r="C123" s="170" t="s">
        <v>179</v>
      </c>
      <c r="D123" s="170" t="s">
        <v>165</v>
      </c>
      <c r="E123" s="171" t="s">
        <v>1820</v>
      </c>
      <c r="F123" s="289" t="s">
        <v>1821</v>
      </c>
      <c r="G123" s="289"/>
      <c r="H123" s="289"/>
      <c r="I123" s="289"/>
      <c r="J123" s="172" t="s">
        <v>566</v>
      </c>
      <c r="K123" s="173">
        <v>2</v>
      </c>
      <c r="L123" s="290"/>
      <c r="M123" s="290"/>
      <c r="N123" s="291"/>
      <c r="O123" s="291"/>
      <c r="P123" s="291"/>
      <c r="Q123" s="291"/>
      <c r="R123" s="144"/>
      <c r="T123" s="174" t="s">
        <v>5</v>
      </c>
      <c r="U123" s="48" t="s">
        <v>41</v>
      </c>
      <c r="V123" s="40"/>
      <c r="W123" s="175">
        <f>V123*K123</f>
        <v>0</v>
      </c>
      <c r="X123" s="175">
        <v>0</v>
      </c>
      <c r="Y123" s="175">
        <f>X123*K123</f>
        <v>0</v>
      </c>
      <c r="Z123" s="175">
        <v>0</v>
      </c>
      <c r="AA123" s="176">
        <f>Z123*K123</f>
        <v>0</v>
      </c>
      <c r="AR123" s="23" t="s">
        <v>1256</v>
      </c>
      <c r="AT123" s="23" t="s">
        <v>165</v>
      </c>
      <c r="AU123" s="23" t="s">
        <v>81</v>
      </c>
      <c r="AY123" s="23" t="s">
        <v>164</v>
      </c>
      <c r="BE123" s="118">
        <f>IF(U123="základná",N123,0)</f>
        <v>0</v>
      </c>
      <c r="BF123" s="118">
        <f>IF(U123="znížená",N123,0)</f>
        <v>0</v>
      </c>
      <c r="BG123" s="118">
        <f>IF(U123="zákl. prenesená",N123,0)</f>
        <v>0</v>
      </c>
      <c r="BH123" s="118">
        <f>IF(U123="zníž. prenesená",N123,0)</f>
        <v>0</v>
      </c>
      <c r="BI123" s="118">
        <f>IF(U123="nulová",N123,0)</f>
        <v>0</v>
      </c>
      <c r="BJ123" s="23" t="s">
        <v>86</v>
      </c>
      <c r="BK123" s="118">
        <f>ROUND(L123*K123,2)</f>
        <v>0</v>
      </c>
      <c r="BL123" s="23" t="s">
        <v>1256</v>
      </c>
      <c r="BM123" s="23" t="s">
        <v>1822</v>
      </c>
    </row>
    <row r="124" spans="2:65" s="1" customFormat="1" ht="25.5" customHeight="1">
      <c r="B124" s="141"/>
      <c r="C124" s="214" t="s">
        <v>169</v>
      </c>
      <c r="D124" s="214" t="s">
        <v>456</v>
      </c>
      <c r="E124" s="215" t="s">
        <v>1823</v>
      </c>
      <c r="F124" s="313" t="s">
        <v>1824</v>
      </c>
      <c r="G124" s="313"/>
      <c r="H124" s="313"/>
      <c r="I124" s="313"/>
      <c r="J124" s="216" t="s">
        <v>566</v>
      </c>
      <c r="K124" s="217">
        <v>2</v>
      </c>
      <c r="L124" s="314"/>
      <c r="M124" s="314"/>
      <c r="N124" s="315"/>
      <c r="O124" s="291"/>
      <c r="P124" s="291"/>
      <c r="Q124" s="291"/>
      <c r="R124" s="144"/>
      <c r="T124" s="174" t="s">
        <v>5</v>
      </c>
      <c r="U124" s="48" t="s">
        <v>41</v>
      </c>
      <c r="V124" s="40"/>
      <c r="W124" s="175">
        <f>V124*K124</f>
        <v>0</v>
      </c>
      <c r="X124" s="175">
        <v>0</v>
      </c>
      <c r="Y124" s="175">
        <f>X124*K124</f>
        <v>0</v>
      </c>
      <c r="Z124" s="175">
        <v>0</v>
      </c>
      <c r="AA124" s="176">
        <f>Z124*K124</f>
        <v>0</v>
      </c>
      <c r="AR124" s="23" t="s">
        <v>1256</v>
      </c>
      <c r="AT124" s="23" t="s">
        <v>456</v>
      </c>
      <c r="AU124" s="23" t="s">
        <v>81</v>
      </c>
      <c r="AY124" s="23" t="s">
        <v>164</v>
      </c>
      <c r="BE124" s="118">
        <f>IF(U124="základná",N124,0)</f>
        <v>0</v>
      </c>
      <c r="BF124" s="118">
        <f>IF(U124="znížená",N124,0)</f>
        <v>0</v>
      </c>
      <c r="BG124" s="118">
        <f>IF(U124="zákl. prenesená",N124,0)</f>
        <v>0</v>
      </c>
      <c r="BH124" s="118">
        <f>IF(U124="zníž. prenesená",N124,0)</f>
        <v>0</v>
      </c>
      <c r="BI124" s="118">
        <f>IF(U124="nulová",N124,0)</f>
        <v>0</v>
      </c>
      <c r="BJ124" s="23" t="s">
        <v>86</v>
      </c>
      <c r="BK124" s="118">
        <f>ROUND(L124*K124,2)</f>
        <v>0</v>
      </c>
      <c r="BL124" s="23" t="s">
        <v>1256</v>
      </c>
      <c r="BM124" s="23" t="s">
        <v>1825</v>
      </c>
    </row>
    <row r="125" spans="2:65" s="1" customFormat="1" ht="49.9" customHeight="1">
      <c r="B125" s="39"/>
      <c r="C125" s="40"/>
      <c r="D125" s="161" t="s">
        <v>444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310"/>
      <c r="O125" s="311"/>
      <c r="P125" s="311"/>
      <c r="Q125" s="311"/>
      <c r="R125" s="41"/>
      <c r="T125" s="208"/>
      <c r="U125" s="40"/>
      <c r="V125" s="40"/>
      <c r="W125" s="40"/>
      <c r="X125" s="40"/>
      <c r="Y125" s="40"/>
      <c r="Z125" s="40"/>
      <c r="AA125" s="78"/>
      <c r="AT125" s="23" t="s">
        <v>73</v>
      </c>
      <c r="AU125" s="23" t="s">
        <v>74</v>
      </c>
      <c r="AY125" s="23" t="s">
        <v>445</v>
      </c>
      <c r="BK125" s="118">
        <f>SUM(BK126:BK130)</f>
        <v>0</v>
      </c>
    </row>
    <row r="126" spans="2:65" s="1" customFormat="1" ht="22.35" customHeight="1">
      <c r="B126" s="39"/>
      <c r="C126" s="209" t="s">
        <v>5</v>
      </c>
      <c r="D126" s="209" t="s">
        <v>165</v>
      </c>
      <c r="E126" s="210" t="s">
        <v>5</v>
      </c>
      <c r="F126" s="308" t="s">
        <v>5</v>
      </c>
      <c r="G126" s="308"/>
      <c r="H126" s="308"/>
      <c r="I126" s="308"/>
      <c r="J126" s="211" t="s">
        <v>5</v>
      </c>
      <c r="K126" s="212"/>
      <c r="L126" s="290"/>
      <c r="M126" s="309"/>
      <c r="N126" s="309"/>
      <c r="O126" s="309"/>
      <c r="P126" s="309"/>
      <c r="Q126" s="309"/>
      <c r="R126" s="41"/>
      <c r="T126" s="174" t="s">
        <v>5</v>
      </c>
      <c r="U126" s="213" t="s">
        <v>41</v>
      </c>
      <c r="V126" s="40"/>
      <c r="W126" s="40"/>
      <c r="X126" s="40"/>
      <c r="Y126" s="40"/>
      <c r="Z126" s="40"/>
      <c r="AA126" s="78"/>
      <c r="AT126" s="23" t="s">
        <v>445</v>
      </c>
      <c r="AU126" s="23" t="s">
        <v>81</v>
      </c>
      <c r="AY126" s="23" t="s">
        <v>445</v>
      </c>
      <c r="BE126" s="118">
        <f>IF(U126="základná",N126,0)</f>
        <v>0</v>
      </c>
      <c r="BF126" s="118">
        <f>IF(U126="znížená",N126,0)</f>
        <v>0</v>
      </c>
      <c r="BG126" s="118">
        <f>IF(U126="zákl. prenesená",N126,0)</f>
        <v>0</v>
      </c>
      <c r="BH126" s="118">
        <f>IF(U126="zníž. prenesená",N126,0)</f>
        <v>0</v>
      </c>
      <c r="BI126" s="118">
        <f>IF(U126="nulová",N126,0)</f>
        <v>0</v>
      </c>
      <c r="BJ126" s="23" t="s">
        <v>86</v>
      </c>
      <c r="BK126" s="118">
        <f>L126*K126</f>
        <v>0</v>
      </c>
    </row>
    <row r="127" spans="2:65" s="1" customFormat="1" ht="22.35" customHeight="1">
      <c r="B127" s="39"/>
      <c r="C127" s="209" t="s">
        <v>5</v>
      </c>
      <c r="D127" s="209" t="s">
        <v>165</v>
      </c>
      <c r="E127" s="210" t="s">
        <v>5</v>
      </c>
      <c r="F127" s="308" t="s">
        <v>5</v>
      </c>
      <c r="G127" s="308"/>
      <c r="H127" s="308"/>
      <c r="I127" s="308"/>
      <c r="J127" s="211" t="s">
        <v>5</v>
      </c>
      <c r="K127" s="212"/>
      <c r="L127" s="290"/>
      <c r="M127" s="309"/>
      <c r="N127" s="309"/>
      <c r="O127" s="309"/>
      <c r="P127" s="309"/>
      <c r="Q127" s="309"/>
      <c r="R127" s="41"/>
      <c r="T127" s="174" t="s">
        <v>5</v>
      </c>
      <c r="U127" s="213" t="s">
        <v>41</v>
      </c>
      <c r="V127" s="40"/>
      <c r="W127" s="40"/>
      <c r="X127" s="40"/>
      <c r="Y127" s="40"/>
      <c r="Z127" s="40"/>
      <c r="AA127" s="78"/>
      <c r="AT127" s="23" t="s">
        <v>445</v>
      </c>
      <c r="AU127" s="23" t="s">
        <v>81</v>
      </c>
      <c r="AY127" s="23" t="s">
        <v>445</v>
      </c>
      <c r="BE127" s="118">
        <f>IF(U127="základná",N127,0)</f>
        <v>0</v>
      </c>
      <c r="BF127" s="118">
        <f>IF(U127="znížená",N127,0)</f>
        <v>0</v>
      </c>
      <c r="BG127" s="118">
        <f>IF(U127="zákl. prenesená",N127,0)</f>
        <v>0</v>
      </c>
      <c r="BH127" s="118">
        <f>IF(U127="zníž. prenesená",N127,0)</f>
        <v>0</v>
      </c>
      <c r="BI127" s="118">
        <f>IF(U127="nulová",N127,0)</f>
        <v>0</v>
      </c>
      <c r="BJ127" s="23" t="s">
        <v>86</v>
      </c>
      <c r="BK127" s="118">
        <f>L127*K127</f>
        <v>0</v>
      </c>
    </row>
    <row r="128" spans="2:65" s="1" customFormat="1" ht="22.35" customHeight="1">
      <c r="B128" s="39"/>
      <c r="C128" s="209" t="s">
        <v>5</v>
      </c>
      <c r="D128" s="209" t="s">
        <v>165</v>
      </c>
      <c r="E128" s="210" t="s">
        <v>5</v>
      </c>
      <c r="F128" s="308" t="s">
        <v>5</v>
      </c>
      <c r="G128" s="308"/>
      <c r="H128" s="308"/>
      <c r="I128" s="308"/>
      <c r="J128" s="211" t="s">
        <v>5</v>
      </c>
      <c r="K128" s="212"/>
      <c r="L128" s="290"/>
      <c r="M128" s="309"/>
      <c r="N128" s="309"/>
      <c r="O128" s="309"/>
      <c r="P128" s="309"/>
      <c r="Q128" s="309"/>
      <c r="R128" s="41"/>
      <c r="T128" s="174" t="s">
        <v>5</v>
      </c>
      <c r="U128" s="213" t="s">
        <v>41</v>
      </c>
      <c r="V128" s="40"/>
      <c r="W128" s="40"/>
      <c r="X128" s="40"/>
      <c r="Y128" s="40"/>
      <c r="Z128" s="40"/>
      <c r="AA128" s="78"/>
      <c r="AT128" s="23" t="s">
        <v>445</v>
      </c>
      <c r="AU128" s="23" t="s">
        <v>81</v>
      </c>
      <c r="AY128" s="23" t="s">
        <v>445</v>
      </c>
      <c r="BE128" s="118">
        <f>IF(U128="základná",N128,0)</f>
        <v>0</v>
      </c>
      <c r="BF128" s="118">
        <f>IF(U128="znížená",N128,0)</f>
        <v>0</v>
      </c>
      <c r="BG128" s="118">
        <f>IF(U128="zákl. prenesená",N128,0)</f>
        <v>0</v>
      </c>
      <c r="BH128" s="118">
        <f>IF(U128="zníž. prenesená",N128,0)</f>
        <v>0</v>
      </c>
      <c r="BI128" s="118">
        <f>IF(U128="nulová",N128,0)</f>
        <v>0</v>
      </c>
      <c r="BJ128" s="23" t="s">
        <v>86</v>
      </c>
      <c r="BK128" s="118">
        <f>L128*K128</f>
        <v>0</v>
      </c>
    </row>
    <row r="129" spans="2:63" s="1" customFormat="1" ht="22.35" customHeight="1">
      <c r="B129" s="39"/>
      <c r="C129" s="209" t="s">
        <v>5</v>
      </c>
      <c r="D129" s="209" t="s">
        <v>165</v>
      </c>
      <c r="E129" s="210" t="s">
        <v>5</v>
      </c>
      <c r="F129" s="308" t="s">
        <v>5</v>
      </c>
      <c r="G129" s="308"/>
      <c r="H129" s="308"/>
      <c r="I129" s="308"/>
      <c r="J129" s="211" t="s">
        <v>5</v>
      </c>
      <c r="K129" s="212"/>
      <c r="L129" s="290"/>
      <c r="M129" s="309"/>
      <c r="N129" s="309"/>
      <c r="O129" s="309"/>
      <c r="P129" s="309"/>
      <c r="Q129" s="309"/>
      <c r="R129" s="41"/>
      <c r="T129" s="174" t="s">
        <v>5</v>
      </c>
      <c r="U129" s="213" t="s">
        <v>41</v>
      </c>
      <c r="V129" s="40"/>
      <c r="W129" s="40"/>
      <c r="X129" s="40"/>
      <c r="Y129" s="40"/>
      <c r="Z129" s="40"/>
      <c r="AA129" s="78"/>
      <c r="AT129" s="23" t="s">
        <v>445</v>
      </c>
      <c r="AU129" s="23" t="s">
        <v>81</v>
      </c>
      <c r="AY129" s="23" t="s">
        <v>445</v>
      </c>
      <c r="BE129" s="118">
        <f>IF(U129="základná",N129,0)</f>
        <v>0</v>
      </c>
      <c r="BF129" s="118">
        <f>IF(U129="znížená",N129,0)</f>
        <v>0</v>
      </c>
      <c r="BG129" s="118">
        <f>IF(U129="zákl. prenesená",N129,0)</f>
        <v>0</v>
      </c>
      <c r="BH129" s="118">
        <f>IF(U129="zníž. prenesená",N129,0)</f>
        <v>0</v>
      </c>
      <c r="BI129" s="118">
        <f>IF(U129="nulová",N129,0)</f>
        <v>0</v>
      </c>
      <c r="BJ129" s="23" t="s">
        <v>86</v>
      </c>
      <c r="BK129" s="118">
        <f>L129*K129</f>
        <v>0</v>
      </c>
    </row>
    <row r="130" spans="2:63" s="1" customFormat="1" ht="22.35" customHeight="1">
      <c r="B130" s="39"/>
      <c r="C130" s="209" t="s">
        <v>5</v>
      </c>
      <c r="D130" s="209" t="s">
        <v>165</v>
      </c>
      <c r="E130" s="210" t="s">
        <v>5</v>
      </c>
      <c r="F130" s="308" t="s">
        <v>5</v>
      </c>
      <c r="G130" s="308"/>
      <c r="H130" s="308"/>
      <c r="I130" s="308"/>
      <c r="J130" s="211" t="s">
        <v>5</v>
      </c>
      <c r="K130" s="212"/>
      <c r="L130" s="290"/>
      <c r="M130" s="309"/>
      <c r="N130" s="309"/>
      <c r="O130" s="309"/>
      <c r="P130" s="309"/>
      <c r="Q130" s="309"/>
      <c r="R130" s="41"/>
      <c r="T130" s="174" t="s">
        <v>5</v>
      </c>
      <c r="U130" s="213" t="s">
        <v>41</v>
      </c>
      <c r="V130" s="60"/>
      <c r="W130" s="60"/>
      <c r="X130" s="60"/>
      <c r="Y130" s="60"/>
      <c r="Z130" s="60"/>
      <c r="AA130" s="62"/>
      <c r="AT130" s="23" t="s">
        <v>445</v>
      </c>
      <c r="AU130" s="23" t="s">
        <v>81</v>
      </c>
      <c r="AY130" s="23" t="s">
        <v>445</v>
      </c>
      <c r="BE130" s="118">
        <f>IF(U130="základná",N130,0)</f>
        <v>0</v>
      </c>
      <c r="BF130" s="118">
        <f>IF(U130="znížená",N130,0)</f>
        <v>0</v>
      </c>
      <c r="BG130" s="118">
        <f>IF(U130="zákl. prenesená",N130,0)</f>
        <v>0</v>
      </c>
      <c r="BH130" s="118">
        <f>IF(U130="zníž. prenesená",N130,0)</f>
        <v>0</v>
      </c>
      <c r="BI130" s="118">
        <f>IF(U130="nulová",N130,0)</f>
        <v>0</v>
      </c>
      <c r="BJ130" s="23" t="s">
        <v>86</v>
      </c>
      <c r="BK130" s="118">
        <f>L130*K130</f>
        <v>0</v>
      </c>
    </row>
    <row r="131" spans="2:63" s="1" customFormat="1" ht="6.95" customHeight="1"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</sheetData>
  <mergeCells count="97">
    <mergeCell ref="H1:K1"/>
    <mergeCell ref="S2:AC2"/>
    <mergeCell ref="F130:I130"/>
    <mergeCell ref="L130:M130"/>
    <mergeCell ref="N130:Q130"/>
    <mergeCell ref="N119:Q119"/>
    <mergeCell ref="N120:Q120"/>
    <mergeCell ref="N125:Q125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1:P111"/>
    <mergeCell ref="M113:P113"/>
    <mergeCell ref="M115:Q115"/>
    <mergeCell ref="M116:Q116"/>
    <mergeCell ref="F118:I118"/>
    <mergeCell ref="L118:M118"/>
    <mergeCell ref="N118:Q118"/>
    <mergeCell ref="N99:Q99"/>
    <mergeCell ref="L101:Q101"/>
    <mergeCell ref="C107:Q107"/>
    <mergeCell ref="F109:P109"/>
    <mergeCell ref="F110:P110"/>
    <mergeCell ref="D96:H96"/>
    <mergeCell ref="N96:Q96"/>
    <mergeCell ref="D97:H97"/>
    <mergeCell ref="N97:Q97"/>
    <mergeCell ref="D98:H98"/>
    <mergeCell ref="N98:Q98"/>
    <mergeCell ref="N93:Q93"/>
    <mergeCell ref="D94:H94"/>
    <mergeCell ref="N94:Q94"/>
    <mergeCell ref="D95:H95"/>
    <mergeCell ref="N95:Q95"/>
    <mergeCell ref="C87:G87"/>
    <mergeCell ref="N87:Q87"/>
    <mergeCell ref="N89:Q89"/>
    <mergeCell ref="N90:Q90"/>
    <mergeCell ref="N91:Q91"/>
    <mergeCell ref="F79:P79"/>
    <mergeCell ref="F80:P80"/>
    <mergeCell ref="M82:P82"/>
    <mergeCell ref="M84:Q84"/>
    <mergeCell ref="M85:Q85"/>
    <mergeCell ref="H37:J37"/>
    <mergeCell ref="M37:P37"/>
    <mergeCell ref="L39:P39"/>
    <mergeCell ref="C76:Q76"/>
    <mergeCell ref="F78:P78"/>
    <mergeCell ref="H34:J34"/>
    <mergeCell ref="M34:P34"/>
    <mergeCell ref="H35:J35"/>
    <mergeCell ref="M35:P35"/>
    <mergeCell ref="H36:J36"/>
    <mergeCell ref="M36:P36"/>
    <mergeCell ref="M28:P28"/>
    <mergeCell ref="M29:P29"/>
    <mergeCell ref="M31:P31"/>
    <mergeCell ref="H33:J33"/>
    <mergeCell ref="M33:P33"/>
    <mergeCell ref="O18:P18"/>
    <mergeCell ref="O19:P19"/>
    <mergeCell ref="O21:P21"/>
    <mergeCell ref="O22:P22"/>
    <mergeCell ref="E25:L25"/>
    <mergeCell ref="O10:P10"/>
    <mergeCell ref="O12:P12"/>
    <mergeCell ref="O13:P13"/>
    <mergeCell ref="O15:P15"/>
    <mergeCell ref="E16:L16"/>
    <mergeCell ref="O16:P16"/>
    <mergeCell ref="C2:Q2"/>
    <mergeCell ref="C4:Q4"/>
    <mergeCell ref="F6:P6"/>
    <mergeCell ref="F7:P7"/>
    <mergeCell ref="F8:P8"/>
  </mergeCells>
  <dataValidations count="2">
    <dataValidation type="list" allowBlank="1" showInputMessage="1" showErrorMessage="1" error="Povolené sú hodnoty K, M." sqref="D126:D131" xr:uid="{00000000-0002-0000-0800-000000000000}">
      <formula1>"K, M"</formula1>
    </dataValidation>
    <dataValidation type="list" allowBlank="1" showInputMessage="1" showErrorMessage="1" error="Povolené sú hodnoty základná, znížená, nulová." sqref="U126:U131" xr:uid="{00000000-0002-0000-0800-000001000000}">
      <formula1>"základná, znížená, nulová"</formula1>
    </dataValidation>
  </dataValidations>
  <hyperlinks>
    <hyperlink ref="F1:G1" location="C2" display="1) Krycí list rozpočtu" xr:uid="{00000000-0004-0000-0800-000000000000}"/>
    <hyperlink ref="H1:K1" location="C87" display="2) Rekapitulácia rozpočtu" xr:uid="{00000000-0004-0000-0800-000001000000}"/>
    <hyperlink ref="L1" location="C118" display="3) Rozpočet" xr:uid="{00000000-0004-0000-0800-000002000000}"/>
    <hyperlink ref="S1:T1" location="'Rekapitulácia stavby'!C2" display="Rekapitulácia stavby" xr:uid="{00000000-0004-0000-08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4_tm5 xmlns="5c3d183f-05cf-4a48-a8dc-aa0c00b3d8a0" xsi:nil="true"/>
    <xarc xmlns="5c3d183f-05cf-4a48-a8dc-aa0c00b3d8a0" xsi:nil="true"/>
    <f_x00e1_za_x0020_II_x002e_ xmlns="5c3d183f-05cf-4a48-a8dc-aa0c00b3d8a0" xsi:nil="true"/>
    <jm6r xmlns="5c3d183f-05cf-4a48-a8dc-aa0c00b3d8a0" xsi:nil="true"/>
    <Kraj xmlns="5c3d183f-05cf-4a48-a8dc-aa0c00b3d8a0" xsi:nil="true"/>
    <ngkv xmlns="5c3d183f-05cf-4a48-a8dc-aa0c00b3d8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CE84EFE4267142818355DA9FC0BF94" ma:contentTypeVersion="6" ma:contentTypeDescription="Umožňuje vytvoriť nový dokument." ma:contentTypeScope="" ma:versionID="8b6467c2cbbb71cec7b26b98159dc633">
  <xsd:schema xmlns:xsd="http://www.w3.org/2001/XMLSchema" xmlns:xs="http://www.w3.org/2001/XMLSchema" xmlns:p="http://schemas.microsoft.com/office/2006/metadata/properties" xmlns:ns2="5c3d183f-05cf-4a48-a8dc-aa0c00b3d8a0" targetNamespace="http://schemas.microsoft.com/office/2006/metadata/properties" ma:root="true" ma:fieldsID="ec4a6c7fbcbdf421c0613ca55bf9dce2" ns2:_="">
    <xsd:import namespace="5c3d183f-05cf-4a48-a8dc-aa0c00b3d8a0"/>
    <xsd:element name="properties">
      <xsd:complexType>
        <xsd:sequence>
          <xsd:element name="documentManagement">
            <xsd:complexType>
              <xsd:all>
                <xsd:element ref="ns2:Kraj" minOccurs="0"/>
                <xsd:element ref="ns2:jm6r" minOccurs="0"/>
                <xsd:element ref="ns2:f_x00e1_za_x0020_II_x002e_" minOccurs="0"/>
                <xsd:element ref="ns2:_x0064_tm5" minOccurs="0"/>
                <xsd:element ref="ns2:xarc" minOccurs="0"/>
                <xsd:element ref="ns2:ngk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d183f-05cf-4a48-a8dc-aa0c00b3d8a0" elementFormDefault="qualified">
    <xsd:import namespace="http://schemas.microsoft.com/office/2006/documentManagement/types"/>
    <xsd:import namespace="http://schemas.microsoft.com/office/infopath/2007/PartnerControls"/>
    <xsd:element name="Kraj" ma:index="8" nillable="true" ma:displayName="Kraj" ma:internalName="Kraj">
      <xsd:simpleType>
        <xsd:restriction base="dms:Text">
          <xsd:maxLength value="255"/>
        </xsd:restriction>
      </xsd:simpleType>
    </xsd:element>
    <xsd:element name="jm6r" ma:index="9" nillable="true" ma:displayName="PODANÁ ŽoNFP" ma:internalName="jm6r">
      <xsd:simpleType>
        <xsd:restriction base="dms:Text">
          <xsd:maxLength value="255"/>
        </xsd:restriction>
      </xsd:simpleType>
    </xsd:element>
    <xsd:element name="f_x00e1_za_x0020_II_x002e_" ma:index="10" nillable="true" ma:displayName="Fáza II." ma:internalName="f_x00e1_za_x0020_II_x002e_">
      <xsd:simpleType>
        <xsd:restriction base="dms:Text">
          <xsd:maxLength value="255"/>
        </xsd:restriction>
      </xsd:simpleType>
    </xsd:element>
    <xsd:element name="_x0064_tm5" ma:index="11" nillable="true" ma:displayName="Stav" ma:internalName="_x0064_tm5">
      <xsd:simpleType>
        <xsd:restriction base="dms:Text"/>
      </xsd:simpleType>
    </xsd:element>
    <xsd:element name="xarc" ma:index="12" nillable="true" ma:displayName="STAV ŽoNFP" ma:internalName="xarc">
      <xsd:simpleType>
        <xsd:restriction base="dms:Text"/>
      </xsd:simpleType>
    </xsd:element>
    <xsd:element name="ngkv" ma:index="13" nillable="true" ma:displayName="Dodatok po VO" ma:internalName="ngk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22DC48-0281-44CF-B9CC-447C235929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38263-E20D-43BE-A4C3-EF2BABBD31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c3d183f-05cf-4a48-a8dc-aa0c00b3d8a0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43CA392-0385-4F11-9EDF-5B78D05F8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d183f-05cf-4a48-a8dc-aa0c00b3d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01 - Zateplenie obvodovéh...</vt:lpstr>
      <vt:lpstr>02 - Zateplenie strešného...</vt:lpstr>
      <vt:lpstr>03 - Výmena otvorových ko...</vt:lpstr>
      <vt:lpstr>04 - Ostatné</vt:lpstr>
      <vt:lpstr>04.1 - Ostatné - Ústredné...</vt:lpstr>
      <vt:lpstr>04.2 - Ostatné - Osvetlen...</vt:lpstr>
      <vt:lpstr>04.3 - Ostatné - Bleskozvod</vt:lpstr>
      <vt:lpstr>01 - Ostatné</vt:lpstr>
      <vt:lpstr>'01 - Ostatné'!Názvy_tlače</vt:lpstr>
      <vt:lpstr>'01 - Zateplenie obvodovéh...'!Názvy_tlače</vt:lpstr>
      <vt:lpstr>'02 - Zateplenie strešného...'!Názvy_tlače</vt:lpstr>
      <vt:lpstr>'03 - Výmena otvorových ko...'!Názvy_tlače</vt:lpstr>
      <vt:lpstr>'04 - Ostatné'!Názvy_tlače</vt:lpstr>
      <vt:lpstr>'04.1 - Ostatné - Ústredné...'!Názvy_tlače</vt:lpstr>
      <vt:lpstr>'04.2 - Ostatné - Osvetlen...'!Názvy_tlače</vt:lpstr>
      <vt:lpstr>'04.3 - Ostatné - Bleskozvod'!Názvy_tlače</vt:lpstr>
      <vt:lpstr>'Rekapitulácia stavby'!Názvy_tlače</vt:lpstr>
      <vt:lpstr>'01 - Ostatné'!Oblasť_tlače</vt:lpstr>
      <vt:lpstr>'01 - Zateplenie obvodovéh...'!Oblasť_tlače</vt:lpstr>
      <vt:lpstr>'02 - Zateplenie strešného...'!Oblasť_tlače</vt:lpstr>
      <vt:lpstr>'03 - Výmena otvorových ko...'!Oblasť_tlače</vt:lpstr>
      <vt:lpstr>'04 - Ostatné'!Oblasť_tlače</vt:lpstr>
      <vt:lpstr>'04.1 - Ostatné - Ústredné...'!Oblasť_tlače</vt:lpstr>
      <vt:lpstr>'04.2 - Ostatné - Osvetlen...'!Oblasť_tlače</vt:lpstr>
      <vt:lpstr>'04.3 - Ostatné - Bleskozvod'!Oblasť_tlače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SOKOLSKA-HP\sokolska</dc:creator>
  <cp:lastModifiedBy>rnovosad</cp:lastModifiedBy>
  <dcterms:created xsi:type="dcterms:W3CDTF">2018-06-29T13:09:07Z</dcterms:created>
  <dcterms:modified xsi:type="dcterms:W3CDTF">2021-01-12T12:00:46Z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0x010100B7CE84EFE4267142818355DA9FC0BF94</vt:lpwstr>
  </property>
</Properties>
</file>