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P:\Office\Ružinov\MŠ Prešovská-pracovisko Palkovičova-zateplenie\"/>
    </mc:Choice>
  </mc:AlternateContent>
  <xr:revisionPtr revIDLastSave="0" documentId="8_{88B5FC6E-BD89-4148-999A-3F928B1EA563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ekapitulácia stavby" sheetId="1" r:id="rId1"/>
    <sheet name="01 - Zateplenie strechy" sheetId="2" r:id="rId2"/>
    <sheet name="02 - Zateplenie obvodovéh..." sheetId="3" r:id="rId3"/>
  </sheets>
  <definedNames>
    <definedName name="_xlnm._FilterDatabase" localSheetId="1" hidden="1">'01 - Zateplenie strechy'!$C$127:$K$182</definedName>
    <definedName name="_xlnm._FilterDatabase" localSheetId="2" hidden="1">'02 - Zateplenie obvodovéh...'!$C$124:$K$187</definedName>
    <definedName name="_xlnm.Print_Titles" localSheetId="1">'01 - Zateplenie strechy'!$127:$127</definedName>
    <definedName name="_xlnm.Print_Titles" localSheetId="2">'02 - Zateplenie obvodovéh...'!$124:$124</definedName>
    <definedName name="_xlnm.Print_Titles" localSheetId="0">'Rekapitulácia stavby'!$92:$92</definedName>
    <definedName name="_xlnm.Print_Area" localSheetId="1">'01 - Zateplenie strechy'!$C$4:$J$76,'01 - Zateplenie strechy'!$C$82:$J$109,'01 - Zateplenie strechy'!$C$115:$K$182</definedName>
    <definedName name="_xlnm.Print_Area" localSheetId="2">'02 - Zateplenie obvodovéh...'!$C$4:$J$76,'02 - Zateplenie obvodovéh...'!$C$82:$J$106,'02 - Zateplenie obvodovéh...'!$C$112:$K$187</definedName>
    <definedName name="_xlnm.Print_Area" localSheetId="0">'Rekapitulácia stavby'!$D$4:$AO$76,'Rekapitulácia stavby'!$C$82:$AQ$97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87" i="3"/>
  <c r="BH187" i="3"/>
  <c r="BG187" i="3"/>
  <c r="BE187" i="3"/>
  <c r="T187" i="3"/>
  <c r="R187" i="3"/>
  <c r="P187" i="3"/>
  <c r="BK187" i="3"/>
  <c r="J187" i="3"/>
  <c r="BF187" i="3"/>
  <c r="BI186" i="3"/>
  <c r="BH186" i="3"/>
  <c r="BG186" i="3"/>
  <c r="BE186" i="3"/>
  <c r="T186" i="3"/>
  <c r="R186" i="3"/>
  <c r="P186" i="3"/>
  <c r="BK186" i="3"/>
  <c r="J186" i="3"/>
  <c r="BF186" i="3"/>
  <c r="BI185" i="3"/>
  <c r="BH185" i="3"/>
  <c r="BG185" i="3"/>
  <c r="BE185" i="3"/>
  <c r="T185" i="3"/>
  <c r="R185" i="3"/>
  <c r="P185" i="3"/>
  <c r="BK185" i="3"/>
  <c r="BK183" i="3" s="1"/>
  <c r="J183" i="3" s="1"/>
  <c r="J105" i="3" s="1"/>
  <c r="J185" i="3"/>
  <c r="BF185" i="3"/>
  <c r="BI184" i="3"/>
  <c r="BH184" i="3"/>
  <c r="BG184" i="3"/>
  <c r="BE184" i="3"/>
  <c r="T184" i="3"/>
  <c r="T183" i="3"/>
  <c r="R184" i="3"/>
  <c r="R183" i="3"/>
  <c r="P184" i="3"/>
  <c r="P183" i="3"/>
  <c r="BK184" i="3"/>
  <c r="J184" i="3"/>
  <c r="BF184" i="3"/>
  <c r="BI182" i="3"/>
  <c r="BH182" i="3"/>
  <c r="BG182" i="3"/>
  <c r="BE182" i="3"/>
  <c r="T182" i="3"/>
  <c r="R182" i="3"/>
  <c r="P182" i="3"/>
  <c r="BK182" i="3"/>
  <c r="J182" i="3"/>
  <c r="BF182" i="3"/>
  <c r="BI181" i="3"/>
  <c r="BH181" i="3"/>
  <c r="BG181" i="3"/>
  <c r="BE181" i="3"/>
  <c r="T181" i="3"/>
  <c r="T179" i="3" s="1"/>
  <c r="T178" i="3" s="1"/>
  <c r="R181" i="3"/>
  <c r="P181" i="3"/>
  <c r="BK181" i="3"/>
  <c r="J181" i="3"/>
  <c r="BF181" i="3" s="1"/>
  <c r="BI180" i="3"/>
  <c r="BH180" i="3"/>
  <c r="BG180" i="3"/>
  <c r="BE180" i="3"/>
  <c r="T180" i="3"/>
  <c r="R180" i="3"/>
  <c r="R179" i="3" s="1"/>
  <c r="R178" i="3" s="1"/>
  <c r="P180" i="3"/>
  <c r="P179" i="3" s="1"/>
  <c r="P178" i="3" s="1"/>
  <c r="BK180" i="3"/>
  <c r="BK179" i="3"/>
  <c r="J179" i="3" s="1"/>
  <c r="J104" i="3" s="1"/>
  <c r="J180" i="3"/>
  <c r="BF180" i="3" s="1"/>
  <c r="BI177" i="3"/>
  <c r="BH177" i="3"/>
  <c r="BG177" i="3"/>
  <c r="BE177" i="3"/>
  <c r="T177" i="3"/>
  <c r="T176" i="3" s="1"/>
  <c r="R177" i="3"/>
  <c r="R176" i="3"/>
  <c r="P177" i="3"/>
  <c r="P176" i="3" s="1"/>
  <c r="BK177" i="3"/>
  <c r="BK176" i="3"/>
  <c r="J176" i="3"/>
  <c r="J102" i="3" s="1"/>
  <c r="J177" i="3"/>
  <c r="BF177" i="3"/>
  <c r="BI175" i="3"/>
  <c r="BH175" i="3"/>
  <c r="BG175" i="3"/>
  <c r="BE175" i="3"/>
  <c r="T175" i="3"/>
  <c r="R175" i="3"/>
  <c r="P175" i="3"/>
  <c r="BK175" i="3"/>
  <c r="J175" i="3"/>
  <c r="BF175" i="3" s="1"/>
  <c r="BI173" i="3"/>
  <c r="BH173" i="3"/>
  <c r="BG173" i="3"/>
  <c r="BE173" i="3"/>
  <c r="T173" i="3"/>
  <c r="R173" i="3"/>
  <c r="P173" i="3"/>
  <c r="BK173" i="3"/>
  <c r="J173" i="3"/>
  <c r="BF173" i="3"/>
  <c r="BI172" i="3"/>
  <c r="BH172" i="3"/>
  <c r="BG172" i="3"/>
  <c r="BE172" i="3"/>
  <c r="T172" i="3"/>
  <c r="R172" i="3"/>
  <c r="P172" i="3"/>
  <c r="BK172" i="3"/>
  <c r="J172" i="3"/>
  <c r="BF172" i="3" s="1"/>
  <c r="BI170" i="3"/>
  <c r="BH170" i="3"/>
  <c r="BG170" i="3"/>
  <c r="BE170" i="3"/>
  <c r="T170" i="3"/>
  <c r="R170" i="3"/>
  <c r="P170" i="3"/>
  <c r="BK170" i="3"/>
  <c r="J170" i="3"/>
  <c r="BF170" i="3"/>
  <c r="BI169" i="3"/>
  <c r="BH169" i="3"/>
  <c r="BG169" i="3"/>
  <c r="BE169" i="3"/>
  <c r="T169" i="3"/>
  <c r="R169" i="3"/>
  <c r="P169" i="3"/>
  <c r="BK169" i="3"/>
  <c r="J169" i="3"/>
  <c r="BF169" i="3" s="1"/>
  <c r="BI168" i="3"/>
  <c r="BH168" i="3"/>
  <c r="BG168" i="3"/>
  <c r="BE168" i="3"/>
  <c r="T168" i="3"/>
  <c r="R168" i="3"/>
  <c r="P168" i="3"/>
  <c r="BK168" i="3"/>
  <c r="J168" i="3"/>
  <c r="BF168" i="3"/>
  <c r="BI167" i="3"/>
  <c r="BH167" i="3"/>
  <c r="BG167" i="3"/>
  <c r="BE167" i="3"/>
  <c r="T167" i="3"/>
  <c r="R167" i="3"/>
  <c r="P167" i="3"/>
  <c r="BK167" i="3"/>
  <c r="J167" i="3"/>
  <c r="BF167" i="3" s="1"/>
  <c r="BI166" i="3"/>
  <c r="BH166" i="3"/>
  <c r="BG166" i="3"/>
  <c r="BE166" i="3"/>
  <c r="T166" i="3"/>
  <c r="R166" i="3"/>
  <c r="P166" i="3"/>
  <c r="BK166" i="3"/>
  <c r="J166" i="3"/>
  <c r="BF166" i="3"/>
  <c r="BI165" i="3"/>
  <c r="BH165" i="3"/>
  <c r="BG165" i="3"/>
  <c r="BE165" i="3"/>
  <c r="T165" i="3"/>
  <c r="R165" i="3"/>
  <c r="P165" i="3"/>
  <c r="BK165" i="3"/>
  <c r="J165" i="3"/>
  <c r="BF165" i="3" s="1"/>
  <c r="BI164" i="3"/>
  <c r="BH164" i="3"/>
  <c r="BG164" i="3"/>
  <c r="BE164" i="3"/>
  <c r="T164" i="3"/>
  <c r="R164" i="3"/>
  <c r="P164" i="3"/>
  <c r="BK164" i="3"/>
  <c r="J164" i="3"/>
  <c r="BF164" i="3"/>
  <c r="BI163" i="3"/>
  <c r="BH163" i="3"/>
  <c r="BG163" i="3"/>
  <c r="BE163" i="3"/>
  <c r="T163" i="3"/>
  <c r="R163" i="3"/>
  <c r="P163" i="3"/>
  <c r="BK163" i="3"/>
  <c r="J163" i="3"/>
  <c r="BF163" i="3" s="1"/>
  <c r="BI162" i="3"/>
  <c r="BH162" i="3"/>
  <c r="BG162" i="3"/>
  <c r="BE162" i="3"/>
  <c r="T162" i="3"/>
  <c r="R162" i="3"/>
  <c r="P162" i="3"/>
  <c r="BK162" i="3"/>
  <c r="J162" i="3"/>
  <c r="BF162" i="3"/>
  <c r="BI161" i="3"/>
  <c r="BH161" i="3"/>
  <c r="BG161" i="3"/>
  <c r="BE161" i="3"/>
  <c r="T161" i="3"/>
  <c r="R161" i="3"/>
  <c r="P161" i="3"/>
  <c r="BK161" i="3"/>
  <c r="J161" i="3"/>
  <c r="BF161" i="3" s="1"/>
  <c r="BI160" i="3"/>
  <c r="BH160" i="3"/>
  <c r="BG160" i="3"/>
  <c r="BE160" i="3"/>
  <c r="T160" i="3"/>
  <c r="R160" i="3"/>
  <c r="P160" i="3"/>
  <c r="BK160" i="3"/>
  <c r="J160" i="3"/>
  <c r="BF160" i="3"/>
  <c r="BI159" i="3"/>
  <c r="BH159" i="3"/>
  <c r="BG159" i="3"/>
  <c r="BE159" i="3"/>
  <c r="T159" i="3"/>
  <c r="R159" i="3"/>
  <c r="P159" i="3"/>
  <c r="BK159" i="3"/>
  <c r="J159" i="3"/>
  <c r="BF159" i="3" s="1"/>
  <c r="BI158" i="3"/>
  <c r="BH158" i="3"/>
  <c r="BG158" i="3"/>
  <c r="BE158" i="3"/>
  <c r="T158" i="3"/>
  <c r="R158" i="3"/>
  <c r="P158" i="3"/>
  <c r="BK158" i="3"/>
  <c r="J158" i="3"/>
  <c r="BF158" i="3"/>
  <c r="BI157" i="3"/>
  <c r="BH157" i="3"/>
  <c r="BG157" i="3"/>
  <c r="BE157" i="3"/>
  <c r="T157" i="3"/>
  <c r="R157" i="3"/>
  <c r="P157" i="3"/>
  <c r="BK157" i="3"/>
  <c r="J157" i="3"/>
  <c r="BF157" i="3" s="1"/>
  <c r="BI156" i="3"/>
  <c r="BH156" i="3"/>
  <c r="BG156" i="3"/>
  <c r="BE156" i="3"/>
  <c r="T156" i="3"/>
  <c r="R156" i="3"/>
  <c r="P156" i="3"/>
  <c r="P153" i="3" s="1"/>
  <c r="BK156" i="3"/>
  <c r="J156" i="3"/>
  <c r="BF156" i="3"/>
  <c r="BI155" i="3"/>
  <c r="BH155" i="3"/>
  <c r="BG155" i="3"/>
  <c r="BE155" i="3"/>
  <c r="T155" i="3"/>
  <c r="T153" i="3" s="1"/>
  <c r="R155" i="3"/>
  <c r="P155" i="3"/>
  <c r="BK155" i="3"/>
  <c r="J155" i="3"/>
  <c r="BF155" i="3" s="1"/>
  <c r="BI154" i="3"/>
  <c r="BH154" i="3"/>
  <c r="BG154" i="3"/>
  <c r="BE154" i="3"/>
  <c r="T154" i="3"/>
  <c r="R154" i="3"/>
  <c r="R153" i="3" s="1"/>
  <c r="R126" i="3" s="1"/>
  <c r="R125" i="3" s="1"/>
  <c r="P154" i="3"/>
  <c r="BK154" i="3"/>
  <c r="BK153" i="3" s="1"/>
  <c r="J153" i="3" s="1"/>
  <c r="J101" i="3" s="1"/>
  <c r="J154" i="3"/>
  <c r="BF154" i="3"/>
  <c r="BI152" i="3"/>
  <c r="BH152" i="3"/>
  <c r="BG152" i="3"/>
  <c r="BE152" i="3"/>
  <c r="T152" i="3"/>
  <c r="R152" i="3"/>
  <c r="P152" i="3"/>
  <c r="BK152" i="3"/>
  <c r="J152" i="3"/>
  <c r="BF152" i="3"/>
  <c r="BI151" i="3"/>
  <c r="BH151" i="3"/>
  <c r="BG151" i="3"/>
  <c r="BE151" i="3"/>
  <c r="T151" i="3"/>
  <c r="R151" i="3"/>
  <c r="P151" i="3"/>
  <c r="BK151" i="3"/>
  <c r="J151" i="3"/>
  <c r="BF151" i="3" s="1"/>
  <c r="BI150" i="3"/>
  <c r="BH150" i="3"/>
  <c r="BG150" i="3"/>
  <c r="BE150" i="3"/>
  <c r="T150" i="3"/>
  <c r="R150" i="3"/>
  <c r="P150" i="3"/>
  <c r="BK150" i="3"/>
  <c r="J150" i="3"/>
  <c r="BF150" i="3"/>
  <c r="BI149" i="3"/>
  <c r="BH149" i="3"/>
  <c r="BG149" i="3"/>
  <c r="BE149" i="3"/>
  <c r="T149" i="3"/>
  <c r="R149" i="3"/>
  <c r="P149" i="3"/>
  <c r="BK149" i="3"/>
  <c r="J149" i="3"/>
  <c r="BF149" i="3" s="1"/>
  <c r="BI148" i="3"/>
  <c r="BH148" i="3"/>
  <c r="BG148" i="3"/>
  <c r="BE148" i="3"/>
  <c r="T148" i="3"/>
  <c r="R148" i="3"/>
  <c r="P148" i="3"/>
  <c r="BK148" i="3"/>
  <c r="J148" i="3"/>
  <c r="BF148" i="3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P146" i="3"/>
  <c r="BK146" i="3"/>
  <c r="J146" i="3"/>
  <c r="BF146" i="3"/>
  <c r="BI145" i="3"/>
  <c r="BH145" i="3"/>
  <c r="BG145" i="3"/>
  <c r="BE145" i="3"/>
  <c r="T145" i="3"/>
  <c r="R145" i="3"/>
  <c r="P145" i="3"/>
  <c r="BK145" i="3"/>
  <c r="J145" i="3"/>
  <c r="BF145" i="3" s="1"/>
  <c r="BI144" i="3"/>
  <c r="BH144" i="3"/>
  <c r="BG144" i="3"/>
  <c r="BE144" i="3"/>
  <c r="T144" i="3"/>
  <c r="R144" i="3"/>
  <c r="P144" i="3"/>
  <c r="BK144" i="3"/>
  <c r="J144" i="3"/>
  <c r="BF144" i="3"/>
  <c r="BI143" i="3"/>
  <c r="BH143" i="3"/>
  <c r="BG143" i="3"/>
  <c r="BE143" i="3"/>
  <c r="T143" i="3"/>
  <c r="T142" i="3" s="1"/>
  <c r="R143" i="3"/>
  <c r="R142" i="3"/>
  <c r="P143" i="3"/>
  <c r="P142" i="3" s="1"/>
  <c r="BK143" i="3"/>
  <c r="BK142" i="3"/>
  <c r="J142" i="3"/>
  <c r="J100" i="3" s="1"/>
  <c r="J143" i="3"/>
  <c r="BF143" i="3" s="1"/>
  <c r="BI141" i="3"/>
  <c r="BH141" i="3"/>
  <c r="BG141" i="3"/>
  <c r="BE141" i="3"/>
  <c r="T141" i="3"/>
  <c r="T140" i="3" s="1"/>
  <c r="R141" i="3"/>
  <c r="R140" i="3"/>
  <c r="P141" i="3"/>
  <c r="P140" i="3" s="1"/>
  <c r="BK141" i="3"/>
  <c r="BK140" i="3"/>
  <c r="J140" i="3"/>
  <c r="J99" i="3" s="1"/>
  <c r="J141" i="3"/>
  <c r="BF141" i="3" s="1"/>
  <c r="BI139" i="3"/>
  <c r="BH139" i="3"/>
  <c r="BG139" i="3"/>
  <c r="BE139" i="3"/>
  <c r="T139" i="3"/>
  <c r="R139" i="3"/>
  <c r="P139" i="3"/>
  <c r="BK139" i="3"/>
  <c r="J139" i="3"/>
  <c r="BF139" i="3" s="1"/>
  <c r="BI138" i="3"/>
  <c r="BH138" i="3"/>
  <c r="BG138" i="3"/>
  <c r="BE138" i="3"/>
  <c r="T138" i="3"/>
  <c r="R138" i="3"/>
  <c r="P138" i="3"/>
  <c r="BK138" i="3"/>
  <c r="J138" i="3"/>
  <c r="BF138" i="3"/>
  <c r="BI137" i="3"/>
  <c r="BH137" i="3"/>
  <c r="BG137" i="3"/>
  <c r="BE137" i="3"/>
  <c r="T137" i="3"/>
  <c r="R137" i="3"/>
  <c r="P137" i="3"/>
  <c r="BK137" i="3"/>
  <c r="J137" i="3"/>
  <c r="BF137" i="3" s="1"/>
  <c r="BI136" i="3"/>
  <c r="BH136" i="3"/>
  <c r="BG136" i="3"/>
  <c r="BE136" i="3"/>
  <c r="T136" i="3"/>
  <c r="R136" i="3"/>
  <c r="P136" i="3"/>
  <c r="BK136" i="3"/>
  <c r="J136" i="3"/>
  <c r="BF136" i="3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/>
  <c r="BI132" i="3"/>
  <c r="BH132" i="3"/>
  <c r="BG132" i="3"/>
  <c r="BE132" i="3"/>
  <c r="T132" i="3"/>
  <c r="R132" i="3"/>
  <c r="P132" i="3"/>
  <c r="BK132" i="3"/>
  <c r="J132" i="3"/>
  <c r="BF132" i="3" s="1"/>
  <c r="BI131" i="3"/>
  <c r="BH131" i="3"/>
  <c r="BG131" i="3"/>
  <c r="BE131" i="3"/>
  <c r="T131" i="3"/>
  <c r="R131" i="3"/>
  <c r="P131" i="3"/>
  <c r="BK131" i="3"/>
  <c r="J131" i="3"/>
  <c r="BF131" i="3"/>
  <c r="BI130" i="3"/>
  <c r="BH130" i="3"/>
  <c r="BG130" i="3"/>
  <c r="BE130" i="3"/>
  <c r="T130" i="3"/>
  <c r="T127" i="3" s="1"/>
  <c r="T126" i="3" s="1"/>
  <c r="T125" i="3" s="1"/>
  <c r="R130" i="3"/>
  <c r="P130" i="3"/>
  <c r="BK130" i="3"/>
  <c r="J130" i="3"/>
  <c r="BF130" i="3" s="1"/>
  <c r="BI129" i="3"/>
  <c r="BH129" i="3"/>
  <c r="BG129" i="3"/>
  <c r="F35" i="3" s="1"/>
  <c r="BB96" i="1" s="1"/>
  <c r="BE129" i="3"/>
  <c r="T129" i="3"/>
  <c r="R129" i="3"/>
  <c r="P129" i="3"/>
  <c r="P127" i="3" s="1"/>
  <c r="P126" i="3" s="1"/>
  <c r="P125" i="3" s="1"/>
  <c r="AU96" i="1" s="1"/>
  <c r="BK129" i="3"/>
  <c r="J129" i="3"/>
  <c r="BF129" i="3"/>
  <c r="BI128" i="3"/>
  <c r="F37" i="3" s="1"/>
  <c r="BD96" i="1" s="1"/>
  <c r="BH128" i="3"/>
  <c r="F36" i="3"/>
  <c r="BC96" i="1" s="1"/>
  <c r="BG128" i="3"/>
  <c r="BE128" i="3"/>
  <c r="J33" i="3" s="1"/>
  <c r="AV96" i="1" s="1"/>
  <c r="F33" i="3"/>
  <c r="AZ96" i="1" s="1"/>
  <c r="T128" i="3"/>
  <c r="R128" i="3"/>
  <c r="R127" i="3"/>
  <c r="P128" i="3"/>
  <c r="BK128" i="3"/>
  <c r="BK127" i="3"/>
  <c r="J127" i="3" s="1"/>
  <c r="J98" i="3" s="1"/>
  <c r="J128" i="3"/>
  <c r="BF128" i="3"/>
  <c r="J121" i="3"/>
  <c r="F121" i="3"/>
  <c r="F119" i="3"/>
  <c r="E117" i="3"/>
  <c r="J91" i="3"/>
  <c r="F91" i="3"/>
  <c r="F89" i="3"/>
  <c r="E87" i="3"/>
  <c r="J24" i="3"/>
  <c r="E24" i="3"/>
  <c r="J92" i="3" s="1"/>
  <c r="J122" i="3"/>
  <c r="J23" i="3"/>
  <c r="J18" i="3"/>
  <c r="E18" i="3"/>
  <c r="F122" i="3" s="1"/>
  <c r="J17" i="3"/>
  <c r="J12" i="3"/>
  <c r="J119" i="3" s="1"/>
  <c r="E7" i="3"/>
  <c r="E85" i="3" s="1"/>
  <c r="E115" i="3"/>
  <c r="J37" i="2"/>
  <c r="J36" i="2"/>
  <c r="AY95" i="1"/>
  <c r="J35" i="2"/>
  <c r="AX95" i="1"/>
  <c r="BI182" i="2"/>
  <c r="BH182" i="2"/>
  <c r="BG182" i="2"/>
  <c r="BE182" i="2"/>
  <c r="T182" i="2"/>
  <c r="T181" i="2"/>
  <c r="T180" i="2" s="1"/>
  <c r="R182" i="2"/>
  <c r="R181" i="2"/>
  <c r="R180" i="2"/>
  <c r="P182" i="2"/>
  <c r="P181" i="2"/>
  <c r="P180" i="2"/>
  <c r="BK182" i="2"/>
  <c r="BK181" i="2" s="1"/>
  <c r="J182" i="2"/>
  <c r="BF182" i="2"/>
  <c r="BI179" i="2"/>
  <c r="BH179" i="2"/>
  <c r="BG179" i="2"/>
  <c r="BE179" i="2"/>
  <c r="T179" i="2"/>
  <c r="T178" i="2"/>
  <c r="R179" i="2"/>
  <c r="R178" i="2"/>
  <c r="P179" i="2"/>
  <c r="P178" i="2"/>
  <c r="BK179" i="2"/>
  <c r="BK178" i="2"/>
  <c r="J178" i="2" s="1"/>
  <c r="J106" i="2" s="1"/>
  <c r="J179" i="2"/>
  <c r="BF179" i="2"/>
  <c r="BI177" i="2"/>
  <c r="BH177" i="2"/>
  <c r="BG177" i="2"/>
  <c r="BE177" i="2"/>
  <c r="T177" i="2"/>
  <c r="R177" i="2"/>
  <c r="P177" i="2"/>
  <c r="BK177" i="2"/>
  <c r="J177" i="2"/>
  <c r="BF177" i="2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/>
  <c r="BI173" i="2"/>
  <c r="BH173" i="2"/>
  <c r="BG173" i="2"/>
  <c r="BE173" i="2"/>
  <c r="T173" i="2"/>
  <c r="R173" i="2"/>
  <c r="P173" i="2"/>
  <c r="P170" i="2" s="1"/>
  <c r="BK173" i="2"/>
  <c r="J173" i="2"/>
  <c r="BF173" i="2"/>
  <c r="BI172" i="2"/>
  <c r="BH172" i="2"/>
  <c r="BG172" i="2"/>
  <c r="BE172" i="2"/>
  <c r="T172" i="2"/>
  <c r="T170" i="2" s="1"/>
  <c r="R172" i="2"/>
  <c r="P172" i="2"/>
  <c r="BK172" i="2"/>
  <c r="J172" i="2"/>
  <c r="BF172" i="2"/>
  <c r="BI171" i="2"/>
  <c r="BH171" i="2"/>
  <c r="BG171" i="2"/>
  <c r="BE171" i="2"/>
  <c r="T171" i="2"/>
  <c r="R171" i="2"/>
  <c r="R170" i="2"/>
  <c r="P171" i="2"/>
  <c r="BK171" i="2"/>
  <c r="BK170" i="2"/>
  <c r="J170" i="2" s="1"/>
  <c r="J105" i="2" s="1"/>
  <c r="J171" i="2"/>
  <c r="BF171" i="2"/>
  <c r="BI169" i="2"/>
  <c r="BH169" i="2"/>
  <c r="BG169" i="2"/>
  <c r="BE169" i="2"/>
  <c r="T169" i="2"/>
  <c r="R169" i="2"/>
  <c r="P169" i="2"/>
  <c r="BK169" i="2"/>
  <c r="J169" i="2"/>
  <c r="BF169" i="2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R163" i="2" s="1"/>
  <c r="P166" i="2"/>
  <c r="BK166" i="2"/>
  <c r="J166" i="2"/>
  <c r="BF166" i="2"/>
  <c r="BI165" i="2"/>
  <c r="BH165" i="2"/>
  <c r="BG165" i="2"/>
  <c r="BE165" i="2"/>
  <c r="T165" i="2"/>
  <c r="R165" i="2"/>
  <c r="P165" i="2"/>
  <c r="BK165" i="2"/>
  <c r="BK163" i="2" s="1"/>
  <c r="J163" i="2" s="1"/>
  <c r="J104" i="2" s="1"/>
  <c r="J165" i="2"/>
  <c r="BF165" i="2"/>
  <c r="BI164" i="2"/>
  <c r="BH164" i="2"/>
  <c r="BG164" i="2"/>
  <c r="BE164" i="2"/>
  <c r="T164" i="2"/>
  <c r="T163" i="2"/>
  <c r="R164" i="2"/>
  <c r="P164" i="2"/>
  <c r="P163" i="2"/>
  <c r="BK164" i="2"/>
  <c r="J164" i="2"/>
  <c r="BF164" i="2" s="1"/>
  <c r="J34" i="2" s="1"/>
  <c r="AW95" i="1" s="1"/>
  <c r="BI162" i="2"/>
  <c r="BH162" i="2"/>
  <c r="BG162" i="2"/>
  <c r="BE162" i="2"/>
  <c r="T162" i="2"/>
  <c r="R162" i="2"/>
  <c r="R159" i="2" s="1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BK159" i="2" s="1"/>
  <c r="J159" i="2" s="1"/>
  <c r="J103" i="2" s="1"/>
  <c r="J161" i="2"/>
  <c r="BF161" i="2"/>
  <c r="BI160" i="2"/>
  <c r="BH160" i="2"/>
  <c r="BG160" i="2"/>
  <c r="BE160" i="2"/>
  <c r="T160" i="2"/>
  <c r="T159" i="2"/>
  <c r="R160" i="2"/>
  <c r="P160" i="2"/>
  <c r="P159" i="2"/>
  <c r="BK160" i="2"/>
  <c r="J160" i="2"/>
  <c r="BF160" i="2" s="1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P150" i="2" s="1"/>
  <c r="BK153" i="2"/>
  <c r="J153" i="2"/>
  <c r="BF153" i="2"/>
  <c r="BI152" i="2"/>
  <c r="BH152" i="2"/>
  <c r="BG152" i="2"/>
  <c r="BE152" i="2"/>
  <c r="T152" i="2"/>
  <c r="T150" i="2" s="1"/>
  <c r="R152" i="2"/>
  <c r="P152" i="2"/>
  <c r="BK152" i="2"/>
  <c r="J152" i="2"/>
  <c r="BF152" i="2"/>
  <c r="BI151" i="2"/>
  <c r="BH151" i="2"/>
  <c r="BG151" i="2"/>
  <c r="BE151" i="2"/>
  <c r="T151" i="2"/>
  <c r="R151" i="2"/>
  <c r="R150" i="2"/>
  <c r="P151" i="2"/>
  <c r="BK151" i="2"/>
  <c r="BK150" i="2"/>
  <c r="J150" i="2" s="1"/>
  <c r="J102" i="2" s="1"/>
  <c r="J151" i="2"/>
  <c r="BF151" i="2"/>
  <c r="BI149" i="2"/>
  <c r="BH149" i="2"/>
  <c r="BG149" i="2"/>
  <c r="BE149" i="2"/>
  <c r="T149" i="2"/>
  <c r="R149" i="2"/>
  <c r="P149" i="2"/>
  <c r="BK149" i="2"/>
  <c r="J149" i="2"/>
  <c r="BF149" i="2"/>
  <c r="BI148" i="2"/>
  <c r="BH148" i="2"/>
  <c r="BG148" i="2"/>
  <c r="BE148" i="2"/>
  <c r="T148" i="2"/>
  <c r="R148" i="2"/>
  <c r="R145" i="2" s="1"/>
  <c r="P148" i="2"/>
  <c r="BK148" i="2"/>
  <c r="J148" i="2"/>
  <c r="BF148" i="2"/>
  <c r="BI147" i="2"/>
  <c r="BH147" i="2"/>
  <c r="BG147" i="2"/>
  <c r="BE147" i="2"/>
  <c r="T147" i="2"/>
  <c r="R147" i="2"/>
  <c r="P147" i="2"/>
  <c r="BK147" i="2"/>
  <c r="BK145" i="2" s="1"/>
  <c r="J145" i="2" s="1"/>
  <c r="J101" i="2" s="1"/>
  <c r="J147" i="2"/>
  <c r="BF147" i="2"/>
  <c r="BI146" i="2"/>
  <c r="BH146" i="2"/>
  <c r="BG146" i="2"/>
  <c r="BE146" i="2"/>
  <c r="T146" i="2"/>
  <c r="T145" i="2"/>
  <c r="R146" i="2"/>
  <c r="P146" i="2"/>
  <c r="P145" i="2"/>
  <c r="BK146" i="2"/>
  <c r="J146" i="2"/>
  <c r="BF146" i="2" s="1"/>
  <c r="BI144" i="2"/>
  <c r="BH144" i="2"/>
  <c r="BG144" i="2"/>
  <c r="BE144" i="2"/>
  <c r="T144" i="2"/>
  <c r="R144" i="2"/>
  <c r="P144" i="2"/>
  <c r="BK144" i="2"/>
  <c r="J144" i="2"/>
  <c r="BF144" i="2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/>
  <c r="BI140" i="2"/>
  <c r="BH140" i="2"/>
  <c r="BG140" i="2"/>
  <c r="BE140" i="2"/>
  <c r="T140" i="2"/>
  <c r="R140" i="2"/>
  <c r="P140" i="2"/>
  <c r="BK140" i="2"/>
  <c r="J140" i="2"/>
  <c r="BF140" i="2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P138" i="2"/>
  <c r="BK138" i="2"/>
  <c r="J138" i="2"/>
  <c r="BF138" i="2"/>
  <c r="BI136" i="2"/>
  <c r="BH136" i="2"/>
  <c r="BG136" i="2"/>
  <c r="BE136" i="2"/>
  <c r="T136" i="2"/>
  <c r="R136" i="2"/>
  <c r="R133" i="2" s="1"/>
  <c r="R132" i="2" s="1"/>
  <c r="P136" i="2"/>
  <c r="BK136" i="2"/>
  <c r="J136" i="2"/>
  <c r="BF136" i="2"/>
  <c r="BI135" i="2"/>
  <c r="BH135" i="2"/>
  <c r="BG135" i="2"/>
  <c r="BE135" i="2"/>
  <c r="J33" i="2" s="1"/>
  <c r="AV95" i="1" s="1"/>
  <c r="T135" i="2"/>
  <c r="R135" i="2"/>
  <c r="P135" i="2"/>
  <c r="P133" i="2" s="1"/>
  <c r="BK135" i="2"/>
  <c r="J135" i="2"/>
  <c r="BF135" i="2"/>
  <c r="BI134" i="2"/>
  <c r="F37" i="2" s="1"/>
  <c r="BD95" i="1" s="1"/>
  <c r="BD94" i="1" s="1"/>
  <c r="BH134" i="2"/>
  <c r="BG134" i="2"/>
  <c r="BE134" i="2"/>
  <c r="T134" i="2"/>
  <c r="T133" i="2"/>
  <c r="T132" i="2" s="1"/>
  <c r="R134" i="2"/>
  <c r="P134" i="2"/>
  <c r="BK134" i="2"/>
  <c r="BK133" i="2" s="1"/>
  <c r="J134" i="2"/>
  <c r="BF134" i="2"/>
  <c r="BI131" i="2"/>
  <c r="BH131" i="2"/>
  <c r="F36" i="2" s="1"/>
  <c r="BC95" i="1" s="1"/>
  <c r="BG131" i="2"/>
  <c r="F35" i="2"/>
  <c r="BB95" i="1" s="1"/>
  <c r="BB94" i="1" s="1"/>
  <c r="AX94" i="1" s="1"/>
  <c r="BE131" i="2"/>
  <c r="F33" i="2" s="1"/>
  <c r="AZ95" i="1" s="1"/>
  <c r="AZ94" i="1" s="1"/>
  <c r="AV94" i="1" s="1"/>
  <c r="AK29" i="1" s="1"/>
  <c r="T131" i="2"/>
  <c r="T130" i="2"/>
  <c r="T129" i="2" s="1"/>
  <c r="T128" i="2" s="1"/>
  <c r="R131" i="2"/>
  <c r="R130" i="2"/>
  <c r="R129" i="2" s="1"/>
  <c r="P131" i="2"/>
  <c r="P130" i="2"/>
  <c r="P129" i="2" s="1"/>
  <c r="BK131" i="2"/>
  <c r="BK130" i="2" s="1"/>
  <c r="J131" i="2"/>
  <c r="BF131" i="2"/>
  <c r="J124" i="2"/>
  <c r="F124" i="2"/>
  <c r="F122" i="2"/>
  <c r="E120" i="2"/>
  <c r="J91" i="2"/>
  <c r="F91" i="2"/>
  <c r="F89" i="2"/>
  <c r="E87" i="2"/>
  <c r="J24" i="2"/>
  <c r="E24" i="2"/>
  <c r="J23" i="2"/>
  <c r="J18" i="2"/>
  <c r="E18" i="2"/>
  <c r="F125" i="2"/>
  <c r="F92" i="2"/>
  <c r="J17" i="2"/>
  <c r="J12" i="2"/>
  <c r="J122" i="2"/>
  <c r="J89" i="2"/>
  <c r="E7" i="2"/>
  <c r="W33" i="1"/>
  <c r="W31" i="1"/>
  <c r="W29" i="1"/>
  <c r="AS94" i="1"/>
  <c r="L90" i="1"/>
  <c r="AM90" i="1"/>
  <c r="AM89" i="1"/>
  <c r="L89" i="1"/>
  <c r="AM87" i="1"/>
  <c r="L87" i="1"/>
  <c r="L85" i="1"/>
  <c r="L84" i="1"/>
  <c r="E118" i="2" l="1"/>
  <c r="E85" i="2"/>
  <c r="BC94" i="1"/>
  <c r="BK132" i="2"/>
  <c r="J132" i="2" s="1"/>
  <c r="J99" i="2" s="1"/>
  <c r="J133" i="2"/>
  <c r="J100" i="2" s="1"/>
  <c r="P132" i="2"/>
  <c r="P128" i="2" s="1"/>
  <c r="AU95" i="1" s="1"/>
  <c r="AU94" i="1" s="1"/>
  <c r="BK180" i="2"/>
  <c r="J180" i="2" s="1"/>
  <c r="J107" i="2" s="1"/>
  <c r="J181" i="2"/>
  <c r="J108" i="2" s="1"/>
  <c r="F34" i="3"/>
  <c r="BA96" i="1" s="1"/>
  <c r="J34" i="3"/>
  <c r="AW96" i="1" s="1"/>
  <c r="AT96" i="1" s="1"/>
  <c r="R128" i="2"/>
  <c r="AT95" i="1"/>
  <c r="J125" i="2"/>
  <c r="J92" i="2"/>
  <c r="F34" i="2"/>
  <c r="BA95" i="1" s="1"/>
  <c r="BA94" i="1" s="1"/>
  <c r="BK129" i="2"/>
  <c r="J130" i="2"/>
  <c r="J98" i="2" s="1"/>
  <c r="J89" i="3"/>
  <c r="F92" i="3"/>
  <c r="BK126" i="3"/>
  <c r="BK178" i="3"/>
  <c r="J178" i="3" s="1"/>
  <c r="J103" i="3" s="1"/>
  <c r="AY94" i="1" l="1"/>
  <c r="W32" i="1"/>
  <c r="AW94" i="1"/>
  <c r="W30" i="1"/>
  <c r="J126" i="3"/>
  <c r="J97" i="3" s="1"/>
  <c r="BK125" i="3"/>
  <c r="J125" i="3" s="1"/>
  <c r="BK128" i="2"/>
  <c r="J128" i="2" s="1"/>
  <c r="J129" i="2"/>
  <c r="J97" i="2" s="1"/>
  <c r="J96" i="2" l="1"/>
  <c r="J30" i="2"/>
  <c r="J30" i="3"/>
  <c r="J96" i="3"/>
  <c r="AT94" i="1"/>
  <c r="AK30" i="1"/>
  <c r="AG96" i="1" l="1"/>
  <c r="AN96" i="1" s="1"/>
  <c r="J39" i="3"/>
  <c r="AG95" i="1"/>
  <c r="J39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<sst xmlns="http://schemas.openxmlformats.org/spreadsheetml/2006/main" count="1913" uniqueCount="458">
  <si>
    <t>Export Komplet</t>
  </si>
  <si>
    <t/>
  </si>
  <si>
    <t>2.0</t>
  </si>
  <si>
    <t>ZAMOK</t>
  </si>
  <si>
    <t>False</t>
  </si>
  <si>
    <t>{1f3842aa-77dd-4936-ab38-806abf3fc66d}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</si>
  <si>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</si>
  <si>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</si>
  <si>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</si>
  <si>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</si>
  <si>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</si>
  <si>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</si>
  <si>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11-03-2019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</si>
  <si>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</si>
  <si>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</si>
  <si>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1204 - Zvýšenie energetickej efektívnosti budovy EP Palkovičova 11-A, Bratislava</t>
  </si>
  <si>
    <t>JKSO:</t>
  </si>
  <si>
    <t>KS:</t>
  </si>
  <si>
    <t>Miesto:</t>
  </si>
  <si>
    <t>Palkovičova 11-A</t>
  </si>
  <si>
    <t>Dátum:</t>
  </si>
  <si>
    <t>11. 3. 2019</t>
  </si>
  <si>
    <t>Objednávateľ:</t>
  </si>
  <si>
    <t>IČO:</t>
  </si>
  <si>
    <t>MŠ Prešovská 28, Bratislava</t>
  </si>
  <si>
    <t>IČ DPH:</t>
  </si>
  <si>
    <t>Zhotoviteľ:</t>
  </si>
  <si>
    <t>Vyplň údaj</t>
  </si>
  <si>
    <t>Projektant:</t>
  </si>
  <si>
    <t>Doc. Ing. Marián Mikuláš, PhD.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</si>
  <si>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</si>
  <si>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</si>
  <si>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</si>
  <si>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</si>
  <si>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</si>
  <si>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</si>
  <si>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</si>
  <si>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</si>
  <si>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</si>
  <si>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</si>
  <si>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</si>
  <si>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</si>
  <si>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</si>
  <si>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</si>
  <si>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</si>
  <si>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</si>
  <si>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</si>
  <si>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</si>
  <si>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</si>
  <si>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</si>
  <si>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</si>
  <si>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</si>
  <si>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</si>
  <si>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</si>
  <si>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</si>
  <si>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</si>
  <si>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</si>
  <si>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</si>
  <si>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</si>
  <si>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</si>
  <si>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</si>
  <si>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</si>
  <si>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</si>
  <si>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</si>
  <si>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</si>
  <si>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</si>
  <si>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</si>
  <si>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</si>
  <si>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</si>
  <si>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</si>
  <si>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</si>
  <si>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</si>
  <si>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</si>
  <si>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</si>
  <si>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</si>
  <si>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</si>
  <si>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</si>
  <si>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</si>
  <si>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</si>
  <si>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</si>
  <si>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</si>
  <si>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Zateplenie strechy</t>
  </si>
  <si>
    <t>STA</t>
  </si>
  <si>
    <t>1</t>
  </si>
  <si>
    <t>{a106e7ef-9a48-4a62-b202-7fbdeb00a9a1}</t>
  </si>
  <si>
    <t>02</t>
  </si>
  <si>
    <t>Zateplenie obvodového plášťa</t>
  </si>
  <si>
    <t>{e2ac5606-d972-4249-b3c4-1b5f6f4c326d}</t>
  </si>
  <si>
    <t>KRYCÍ LIST ROZPOČTU</t>
  </si>
  <si>
    <t>Objekt:</t>
  </si>
  <si>
    <t>01 - Zateplenie strechy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</si>
  <si>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</si>
  <si>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</si>
  <si>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</si>
  <si>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</si>
  <si>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</si>
  <si>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</si>
  <si>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</si>
  <si>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</si>
  <si>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</si>
  <si>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</si>
  <si>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</si>
  <si>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762 - Konštrukcie tesárske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</si>
  <si>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</si>
  <si>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</si>
  <si>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</si>
  <si>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</si>
  <si>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</si>
  <si>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</si>
  <si>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</si>
  <si>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</si>
  <si>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</si>
  <si>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</si>
  <si>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</si>
  <si>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</si>
  <si>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</si>
  <si>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</si>
  <si>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</si>
  <si>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</si>
  <si>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</si>
  <si>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</si>
  <si>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</si>
  <si>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</si>
  <si>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99</t>
  </si>
  <si>
    <t>Presun hmôt HSV</t>
  </si>
  <si>
    <t>K</t>
  </si>
  <si>
    <t>999281111</t>
  </si>
  <si>
    <t>Presun hmôt pre opravy a údržbu objektov vrátane vonkajších plášťov výšky do 25 m</t>
  </si>
  <si>
    <t>t</t>
  </si>
  <si>
    <t>CS CENEKON 2019 01</t>
  </si>
  <si>
    <t>4</t>
  </si>
  <si>
    <t>2</t>
  </si>
  <si>
    <t>48</t>
  </si>
  <si>
    <t>PSV</t>
  </si>
  <si>
    <t>Práce a dodávky PSV</t>
  </si>
  <si>
    <t>712</t>
  </si>
  <si>
    <t>Izolácie striech, povlakové krytiny</t>
  </si>
  <si>
    <t>712300842</t>
  </si>
  <si>
    <t>Odstránenie povlakovej krytiny na strechách plochých do 10° - očistenie pôvodnej krytiny od nečistôt</t>
  </si>
  <si>
    <t>m2</t>
  </si>
  <si>
    <t>16</t>
  </si>
  <si>
    <t>50</t>
  </si>
  <si>
    <t>3</t>
  </si>
  <si>
    <t>712370070</t>
  </si>
  <si>
    <t>Zhotovenie povlakovej krytiny striech plochých do 10° PVC-P fóliou upevnenou prikotvením so zvarením spoju</t>
  </si>
  <si>
    <t>52</t>
  </si>
  <si>
    <t>M</t>
  </si>
  <si>
    <t>283220002000</t>
  </si>
  <si>
    <t>Hydroizolačná fólia PVC-P FATRAFOL 810, hr. 1,5 mm, š. 1,3 m, izolácia plochých striech, farba sivá, FATRA IZOLFA</t>
  </si>
  <si>
    <t>32</t>
  </si>
  <si>
    <t>54</t>
  </si>
  <si>
    <t>VV</t>
  </si>
  <si>
    <t>2051,558*1,2 'Přepočítané koeficientom množstva</t>
  </si>
  <si>
    <t>5</t>
  </si>
  <si>
    <t>311970001405</t>
  </si>
  <si>
    <t>Kotvy</t>
  </si>
  <si>
    <t>ks</t>
  </si>
  <si>
    <t>56</t>
  </si>
  <si>
    <t>6</t>
  </si>
  <si>
    <t>712990040</t>
  </si>
  <si>
    <t>Položenie geotextílie vodorovne alebo zvislo na strechy ploché do 10°</t>
  </si>
  <si>
    <t>58</t>
  </si>
  <si>
    <t>7</t>
  </si>
  <si>
    <t>693110001305</t>
  </si>
  <si>
    <t>Geotextília 300g/m2</t>
  </si>
  <si>
    <t>60</t>
  </si>
  <si>
    <t>3518,602*1,1 'Přepočítané koeficientom množstva</t>
  </si>
  <si>
    <t>8</t>
  </si>
  <si>
    <t>712991040</t>
  </si>
  <si>
    <t>Montáž podkladnej konštrukcie z OSB dosiek atike šírky 411 - 620 mm pod klampiarske konštrukcie</t>
  </si>
  <si>
    <t>m</t>
  </si>
  <si>
    <t>62</t>
  </si>
  <si>
    <t>9</t>
  </si>
  <si>
    <t>607260000300</t>
  </si>
  <si>
    <t>Doska OSB 3 Superfinish ECO nebrúsené hrxlxš 18x2500x1250 mm, JAFHOLZ</t>
  </si>
  <si>
    <t>64</t>
  </si>
  <si>
    <t>10</t>
  </si>
  <si>
    <t>998712202</t>
  </si>
  <si>
    <t>Presun hmôt pre izoláciu povlakovej krytiny v objektoch výšky nad 6 do 12 m</t>
  </si>
  <si>
    <t>%</t>
  </si>
  <si>
    <t>66</t>
  </si>
  <si>
    <t>713</t>
  </si>
  <si>
    <t>Izolácie tepelné</t>
  </si>
  <si>
    <t>11</t>
  </si>
  <si>
    <t>713141155</t>
  </si>
  <si>
    <t>Montáž TI striech plochých do 10° minerálnou vlnou, rozloženej v jednej vrstve, prikotvením</t>
  </si>
  <si>
    <t>68</t>
  </si>
  <si>
    <t>12</t>
  </si>
  <si>
    <t>1181</t>
  </si>
  <si>
    <t>PUREN FD-L, 160</t>
  </si>
  <si>
    <t>70</t>
  </si>
  <si>
    <t>13</t>
  </si>
  <si>
    <t>713158211</t>
  </si>
  <si>
    <t>Vyrovnanie podkladu Liapor max. hr. 50 mm, fr. 4-8 mm</t>
  </si>
  <si>
    <t>72</t>
  </si>
  <si>
    <t>14</t>
  </si>
  <si>
    <t>998713202</t>
  </si>
  <si>
    <t>Presun hmôt pre izolácie tepelné v objektoch výšky nad 6 m do 12 m</t>
  </si>
  <si>
    <t>74</t>
  </si>
  <si>
    <t>721</t>
  </si>
  <si>
    <t>Zdravotechnika - vnútorná kanalizácia</t>
  </si>
  <si>
    <t>15</t>
  </si>
  <si>
    <t>721172393</t>
  </si>
  <si>
    <t>Montáž vetracej hlavice pre HT potrubie DN 100</t>
  </si>
  <si>
    <t>76</t>
  </si>
  <si>
    <t>429720000600</t>
  </si>
  <si>
    <t>Hlavica vetracia DN 110, materiál PP</t>
  </si>
  <si>
    <t>78</t>
  </si>
  <si>
    <t>17</t>
  </si>
  <si>
    <t>721172893</t>
  </si>
  <si>
    <t>Deontáž vetracej hlavice pre HT potrubie DN 100</t>
  </si>
  <si>
    <t>80</t>
  </si>
  <si>
    <t>18</t>
  </si>
  <si>
    <t>721210823</t>
  </si>
  <si>
    <t>Demontáž strešného vtoku DN 125,  -0,02011t</t>
  </si>
  <si>
    <t>82</t>
  </si>
  <si>
    <t>19</t>
  </si>
  <si>
    <t>721230100</t>
  </si>
  <si>
    <t>Montáž strešného vtoku pre mPVC izolácie DN 125</t>
  </si>
  <si>
    <t>84</t>
  </si>
  <si>
    <t>286630005000</t>
  </si>
  <si>
    <t>Strešný vtok HL62P/2, DN 125, (10,75 l/s), PVC izolačná fólia, vertikálny odtok, záchytný kôš D 180 mm, PP/PVC</t>
  </si>
  <si>
    <t>86</t>
  </si>
  <si>
    <t>21</t>
  </si>
  <si>
    <t>286630052000</t>
  </si>
  <si>
    <t>Nadstavec HL65P, D 125 mm, výška 345 mm, s PVC límcom, vertikálny odtok, pre strešné vtoky, PVC</t>
  </si>
  <si>
    <t>88</t>
  </si>
  <si>
    <t>22</t>
  </si>
  <si>
    <t>998721202</t>
  </si>
  <si>
    <t>Presun hmôt pre vnútornú kanalizáciu v objektoch výšky nad 6 do 12 m</t>
  </si>
  <si>
    <t>90</t>
  </si>
  <si>
    <t>762</t>
  </si>
  <si>
    <t>Konštrukcie tesárske</t>
  </si>
  <si>
    <t>23</t>
  </si>
  <si>
    <t>762332130</t>
  </si>
  <si>
    <t>Montáž viazaných konštrukcií krovov striech z reziva priemernej plochy 224-288 cm2</t>
  </si>
  <si>
    <t>450733292</t>
  </si>
  <si>
    <t>24</t>
  </si>
  <si>
    <t>605120007000.1</t>
  </si>
  <si>
    <t>Hranoly 80x300,360mm, dl. 4000mm</t>
  </si>
  <si>
    <t>m3</t>
  </si>
  <si>
    <t>-667243634</t>
  </si>
  <si>
    <t>25</t>
  </si>
  <si>
    <t>762395000</t>
  </si>
  <si>
    <t>Spojovacie prostriedky pre viazané konštrukcie krovov, debnenie a laťovanie, nadstrešné konštr., spádové kliny - svorky, dosky, klince, pásová oceľ, vruty</t>
  </si>
  <si>
    <t>1557409549</t>
  </si>
  <si>
    <t>764</t>
  </si>
  <si>
    <t>Konštrukcie klampiarske</t>
  </si>
  <si>
    <t>26</t>
  </si>
  <si>
    <t>764430500.1</t>
  </si>
  <si>
    <t>Oplechovanie muriva a atík z poplastovaného plechu, vrátane rohov r.š. 360 mm</t>
  </si>
  <si>
    <t>-588324976</t>
  </si>
  <si>
    <t>27</t>
  </si>
  <si>
    <t>764430530.1</t>
  </si>
  <si>
    <t>Oplechovanie muriva a atík z poplastovaného plechu, vrátane rohov r.š. 420 mm-K6</t>
  </si>
  <si>
    <t>-746488812</t>
  </si>
  <si>
    <t>28</t>
  </si>
  <si>
    <t>764430540.1</t>
  </si>
  <si>
    <t>Oplechovanie muriva a atík z poplastovaného plechu, vrátane rohov r.š. 450 mm-K3</t>
  </si>
  <si>
    <t>-1731267951</t>
  </si>
  <si>
    <t>29</t>
  </si>
  <si>
    <t>764430550.1</t>
  </si>
  <si>
    <t>Oplechovanie muriva a atík z poplastovaného plechu, vrátane rohov r.š. 500 mm-K4</t>
  </si>
  <si>
    <t>-1458306233</t>
  </si>
  <si>
    <t>30</t>
  </si>
  <si>
    <t>764430840</t>
  </si>
  <si>
    <t>Demontáž oplechovania múrov a nadmuroviek rš od 330 do 500 mm,  -0,00230t</t>
  </si>
  <si>
    <t>106</t>
  </si>
  <si>
    <t>31</t>
  </si>
  <si>
    <t>998764202</t>
  </si>
  <si>
    <t>Presun hmôt pre konštrukcie klampiarske v objektoch výšky nad 6 do 12 m</t>
  </si>
  <si>
    <t>108</t>
  </si>
  <si>
    <t>767</t>
  </si>
  <si>
    <t>Konštrukcie doplnkové kovové</t>
  </si>
  <si>
    <t>767310010</t>
  </si>
  <si>
    <t>Montáž strešného svetlíka neotváravého do plochej strechy - SV</t>
  </si>
  <si>
    <t>110</t>
  </si>
  <si>
    <t>33</t>
  </si>
  <si>
    <t>611310008100</t>
  </si>
  <si>
    <t>Strešné okno PVC pevné VELUX CFP S00A, šxv 1000x1000 mm, do plochej strechy</t>
  </si>
  <si>
    <t>112</t>
  </si>
  <si>
    <t>34</t>
  </si>
  <si>
    <t>767310045</t>
  </si>
  <si>
    <t>Montáž zdvíhacieho rámu pre zvýšenie rámu svetlíka o 15 cm</t>
  </si>
  <si>
    <t>114</t>
  </si>
  <si>
    <t>35</t>
  </si>
  <si>
    <t>611310010700</t>
  </si>
  <si>
    <t>Zdvíhací rám PVC VELUX ZCE, šxvxhr 1000x1000x150 mm, pre zvýšenie rámu svetlíka o 150 mm</t>
  </si>
  <si>
    <t>116</t>
  </si>
  <si>
    <t>36</t>
  </si>
  <si>
    <t>767311823</t>
  </si>
  <si>
    <t>Demontáž svetlíka polykarbonátového bodového, štvorhranného alebo obdĺžnikového, priechod svetla nad 1 do 1,5 m2  -0,0353t</t>
  </si>
  <si>
    <t>118</t>
  </si>
  <si>
    <t>37</t>
  </si>
  <si>
    <t>767321000</t>
  </si>
  <si>
    <t>Demontáž a spätná montáž rebríka vrátane jeho očistenia a náteru</t>
  </si>
  <si>
    <t>120</t>
  </si>
  <si>
    <t>38</t>
  </si>
  <si>
    <t>998767202</t>
  </si>
  <si>
    <t>Presun hmôt pre kovové stavebné doplnkové konštrukcie v objektoch výšky nad 6 do 12 m</t>
  </si>
  <si>
    <t>122</t>
  </si>
  <si>
    <t>783</t>
  </si>
  <si>
    <t>Nátery</t>
  </si>
  <si>
    <t>39</t>
  </si>
  <si>
    <t>783782203</t>
  </si>
  <si>
    <t>Nátery tesárskych konštrukcií povrchová impregnácia Bochemitom QB</t>
  </si>
  <si>
    <t>2064140929</t>
  </si>
  <si>
    <t>Práce a dodávky M</t>
  </si>
  <si>
    <t>21-M</t>
  </si>
  <si>
    <t>Elektromontáže</t>
  </si>
  <si>
    <t>40</t>
  </si>
  <si>
    <t>2101000</t>
  </si>
  <si>
    <t>Demontáž a montáž bleskozvodu vrátane revíznych správ</t>
  </si>
  <si>
    <t>418125482</t>
  </si>
  <si>
    <t>02 - Zateplenie obvodového plášťa</t>
  </si>
  <si>
    <t xml:space="preserve">    1 - Zemné práce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</si>
  <si>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</si>
  <si>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</si>
  <si>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</si>
  <si>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711 - Izolácie proti vode a vlhkosti</t>
  </si>
  <si>
    <t>Zemné práce</t>
  </si>
  <si>
    <t>113107131</t>
  </si>
  <si>
    <t>Odstránenie krytu v ploche do 200 m2 z betónu prostého, hr. vrstvy do 150 mm,  -0,22500t</t>
  </si>
  <si>
    <t>1537470320</t>
  </si>
  <si>
    <t>131311101</t>
  </si>
  <si>
    <t>Hĺbenie jám v  hornine tr.4 súdržných - ručným alebo pneumatickým náradím</t>
  </si>
  <si>
    <t>-889998936</t>
  </si>
  <si>
    <t>131311119</t>
  </si>
  <si>
    <t>Príplatok za lepivosť pri hĺbení jám ručným alebo pneumatickým náradím v horninetr. 4</t>
  </si>
  <si>
    <t>-1900817097</t>
  </si>
  <si>
    <t>162201101</t>
  </si>
  <si>
    <t>Vodorovné premiestnenie výkopku z horniny 1-4 do 20m</t>
  </si>
  <si>
    <t>970837599</t>
  </si>
  <si>
    <t>162201102</t>
  </si>
  <si>
    <t>Vodorovné premiestnenie výkopku z horniny 1-4 nad 20-50m</t>
  </si>
  <si>
    <t>-986612029</t>
  </si>
  <si>
    <t>162501102</t>
  </si>
  <si>
    <t>Vodorovné premiestnenie výkopku po spevnenej ceste z horniny tr.1-4, do 100 m3 na vzdialenosť do 3000 m</t>
  </si>
  <si>
    <t>-40144781</t>
  </si>
  <si>
    <t>162501105</t>
  </si>
  <si>
    <t>Vodorovné premiestnenie výkopku po spevnenej ceste z horniny tr.1-4, do 100 m3, príplatok k cene za každých ďalšich a začatých 1000 m</t>
  </si>
  <si>
    <t>1974199375</t>
  </si>
  <si>
    <t>24*7 'Přepočítané koeficientom množstva</t>
  </si>
  <si>
    <t>167101100</t>
  </si>
  <si>
    <t>Nakladanie výkopku tr.1-4 ručne</t>
  </si>
  <si>
    <t>-1451276648</t>
  </si>
  <si>
    <t>171201201</t>
  </si>
  <si>
    <t>Uloženie sypaniny na skládky do 100 m3</t>
  </si>
  <si>
    <t>-20595166</t>
  </si>
  <si>
    <t>171209002</t>
  </si>
  <si>
    <t>Poplatok za skladovanie - zemina a kamenivo (17 05) ostatné</t>
  </si>
  <si>
    <t>479907887</t>
  </si>
  <si>
    <t>181101101</t>
  </si>
  <si>
    <t>Úprava pláne v zárezoch v hornine 1-4 bez zhutnenia</t>
  </si>
  <si>
    <t>-2146494252</t>
  </si>
  <si>
    <t>Komunikácie</t>
  </si>
  <si>
    <t>564651111.1</t>
  </si>
  <si>
    <t>Zásyp okapového chodníka z okrasného štrku - dunajský hr. 50mm</t>
  </si>
  <si>
    <t>1559137621</t>
  </si>
  <si>
    <t>Úpravy povrchov, podlahy, osadenie</t>
  </si>
  <si>
    <t>622421612</t>
  </si>
  <si>
    <t>Oprava vonkajších omietok stien zo suchých zmesí, hladkých, členitosť I, opravovaná plocha nad 50% do 65%</t>
  </si>
  <si>
    <t>-449419134</t>
  </si>
  <si>
    <t>622465306.1</t>
  </si>
  <si>
    <t>Penetrácia podkladu stien STOMIX, Stoplex W -zvetralé omietky</t>
  </si>
  <si>
    <t>-298363170</t>
  </si>
  <si>
    <t>622465361</t>
  </si>
  <si>
    <t>Vonkajšia omietka stien tenkovrstvová STOMIX, silikónová, Betadekor SIF, roztieraná, hr. 1,5 mm</t>
  </si>
  <si>
    <t>622465361.1</t>
  </si>
  <si>
    <t>Vonkajšia omietka stien tenkovrstvová STOMIX, - príplatok za farebný otieň</t>
  </si>
  <si>
    <t>1340121479</t>
  </si>
  <si>
    <t>625253566</t>
  </si>
  <si>
    <t>Kontaktný zatepľovací systém hr. 30 mm STOMIX STX.THERM BETA (MW), skrutkovacie kotvy</t>
  </si>
  <si>
    <t>625253577</t>
  </si>
  <si>
    <t>Kontaktný zatepľovací systém hr. 180 mm STOMIX STX.THERM BETA (MW), skrutkovacie kotvy</t>
  </si>
  <si>
    <t>625253580</t>
  </si>
  <si>
    <t>Kontaktný zatepľovací systém hr. 240 mm STOMIX STX.THERM BETA (MW), skrutkovacie kotvy</t>
  </si>
  <si>
    <t>625253611</t>
  </si>
  <si>
    <t>Kontaktný zatepľovací systém ostenia hr. 30 mm STOMIX STX.THERM BETA (MW)</t>
  </si>
  <si>
    <t>625253706</t>
  </si>
  <si>
    <t>Kontaktný zatepľovací systém hr. 100 mm STOMIX riešenie soklovej časti (EPS), skrutkovacie kotvy</t>
  </si>
  <si>
    <t>625253710</t>
  </si>
  <si>
    <t>Kontaktný zatepľovací systém hr. 150 mm STOMIX riešenie soklovej časti (EPS), skrutkovacie kotvy</t>
  </si>
  <si>
    <t>Ostatné konštrukcie a práce-búranie</t>
  </si>
  <si>
    <t>916531111</t>
  </si>
  <si>
    <t>Osadenie záhonového alebo parkového obrubníka betón., do lôžka z bet. pros. tr. C 12/15 bez bočnej opory</t>
  </si>
  <si>
    <t>-172977563</t>
  </si>
  <si>
    <t>592170001800</t>
  </si>
  <si>
    <t>Obrubník PREMAC parkový, lxšxv 1000x50x200 mm, sivá</t>
  </si>
  <si>
    <t>-961447568</t>
  </si>
  <si>
    <t>938902071</t>
  </si>
  <si>
    <t>Očistenie povrchu betónových konštrukcií tlakovou vodou</t>
  </si>
  <si>
    <t>145307209</t>
  </si>
  <si>
    <t>941941041</t>
  </si>
  <si>
    <t>Montáž lešenia ľahkého pracovného radového s podlahami šírky nad 1,00 do 1,20 m, výšky do 10 m</t>
  </si>
  <si>
    <t>941941291</t>
  </si>
  <si>
    <t>Príplatok za prvý a každý ďalší i začatý mesiac použitia lešenia ľahkého pracovného radového s podlahami šírky nad 1,00 do 1,20 m, výšky do 10 m</t>
  </si>
  <si>
    <t>941941841</t>
  </si>
  <si>
    <t>Demontáž lešenia ľahkého pracovného radového s podlahami šírky nad 1,00 do 1,20 m, výšky do 10 m</t>
  </si>
  <si>
    <t>953947213</t>
  </si>
  <si>
    <t>STOMIX zakladacia lišta 183 mm (hliníková)</t>
  </si>
  <si>
    <t>953947218</t>
  </si>
  <si>
    <t>STOMIX zakladacia lišta 243 mm (hliníková)</t>
  </si>
  <si>
    <t>953997272</t>
  </si>
  <si>
    <t>STOMIX začisťovací okenný profil PVC A/10 (plastový)</t>
  </si>
  <si>
    <t>953997311</t>
  </si>
  <si>
    <t>STOMIX rohový profil Kombi PVC 10/10</t>
  </si>
  <si>
    <t>953997331</t>
  </si>
  <si>
    <t>STOMIX lišta s odkvapovým nosom PVC UV 10/10</t>
  </si>
  <si>
    <t>978015271</t>
  </si>
  <si>
    <t>Otlčenie omietok vonkajších priečelí jednoduchých, s vyškriabaním škár, očistením muriva, v rozsahu do 65 %,  -0,03700t</t>
  </si>
  <si>
    <t>-1410037224</t>
  </si>
  <si>
    <t>978059631</t>
  </si>
  <si>
    <t>Odsekanie a odobratie obkladov stien z obkladačiek vonkajších vrátane podkladovej omietky nad 2 m2,  -0,08900t</t>
  </si>
  <si>
    <t>979011111</t>
  </si>
  <si>
    <t>Zvislá doprava sutiny a vybúraných hmôt za prvé podlažie nad alebo pod základným podlažím</t>
  </si>
  <si>
    <t>979011121</t>
  </si>
  <si>
    <t>Zvislá doprava sutiny a vybúraných hmôt za každé ďalšie podlažie</t>
  </si>
  <si>
    <t>979081111</t>
  </si>
  <si>
    <t>Odvoz sutiny a vybúraných hmôt na skládku do 1 km</t>
  </si>
  <si>
    <t>979081121</t>
  </si>
  <si>
    <t>Odvoz sutiny a vybúraných hmôt na skládku za každý ďalší 1 km</t>
  </si>
  <si>
    <t>91,808*12 'Přepočítané koeficientom množstva</t>
  </si>
  <si>
    <t>979082111</t>
  </si>
  <si>
    <t>Vnútrostavenisková doprava sutiny a vybúraných hmôt do 10 m</t>
  </si>
  <si>
    <t>42</t>
  </si>
  <si>
    <t>41</t>
  </si>
  <si>
    <t>979082121</t>
  </si>
  <si>
    <t>Vnútrostavenisková doprava sutiny a vybúraných hmôt za každých ďalších 5 m</t>
  </si>
  <si>
    <t>44</t>
  </si>
  <si>
    <t>91,808*5 'Přepočítané koeficientom množstva</t>
  </si>
  <si>
    <t>979089012</t>
  </si>
  <si>
    <t>Poplatok za skladovanie - betón, tehly, dlaždice (17 01 ), ostatné</t>
  </si>
  <si>
    <t>46</t>
  </si>
  <si>
    <t>43</t>
  </si>
  <si>
    <t>711</t>
  </si>
  <si>
    <t>Izolácie proti vode a vlhkosti</t>
  </si>
  <si>
    <t>711131102</t>
  </si>
  <si>
    <t>Zhotovenie geotextílie alebo tkaniny na plochu vodorovnú</t>
  </si>
  <si>
    <t>-720946519</t>
  </si>
  <si>
    <t>45</t>
  </si>
  <si>
    <t>693110001200</t>
  </si>
  <si>
    <t>Geotextília polypropylénová Tatratex GTX N PP 300, šírka 1,27; 1,75-3,5 m, dĺžka 20-60; 90 m, hrúbka 2,7 mm, netkaná, MIVA</t>
  </si>
  <si>
    <t>753026002</t>
  </si>
  <si>
    <t>998711202</t>
  </si>
  <si>
    <t>Presun hmôt pre izoláciu proti vode v objektoch výšky nad 6 do 12 m</t>
  </si>
  <si>
    <t>538296296</t>
  </si>
  <si>
    <t>47</t>
  </si>
  <si>
    <t>764410770</t>
  </si>
  <si>
    <t>Oplechovanie parapetov z hliníkového farebného Al plechu, vrátane rohov r.š. 520 mm - K1</t>
  </si>
  <si>
    <t>92</t>
  </si>
  <si>
    <t>764410780</t>
  </si>
  <si>
    <t>Oplechovanie parapetov z hliníkového farebného Al plechu, vrátane rohov r.š. 600 mm - K2</t>
  </si>
  <si>
    <t>94</t>
  </si>
  <si>
    <t>49</t>
  </si>
  <si>
    <t>764410850</t>
  </si>
  <si>
    <t>Demontáž oplechovania parapetov rš od 100 do 330 mm,  -0,00135t</t>
  </si>
  <si>
    <t>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</si>
</sst>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7" fontId="22" fillId="0" borderId="0" xfId="0" applyNumberFormat="1" applyFont="1" applyAlignment="1" applyProtection="1"/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167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/>
  </sheetViews>
  <sheetFormatPr defaultRowHeight="1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 x14ac:dyDescent="0.2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 x14ac:dyDescent="0.2"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S2" s="14" t="s">
        <v>6</v>
      </c>
      <c r="BT2" s="14" t="s">
        <v>7</v>
      </c>
    </row>
    <row r="3" spans="1:74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ht="24.95" customHeight="1" x14ac:dyDescent="0.2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pans="1:74" ht="12" customHeight="1" x14ac:dyDescent="0.2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50" t="s">
        <v>12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19"/>
      <c r="AQ5" s="19"/>
      <c r="AR5" s="17"/>
      <c r="BE5" s="229" t="s">
        <v>13</v>
      </c>
      <c r="BS5" s="14" t="s">
        <v>6</v>
      </c>
    </row>
    <row r="6" spans="1:74" ht="36.950000000000003" customHeight="1" x14ac:dyDescent="0.2">
      <c r="B6" s="18"/>
      <c r="C6" s="19"/>
      <c r="D6" s="25" t="s">
        <v>14</v>
      </c>
      <c r="E6" s="19"/>
      <c r="F6" s="19"/>
      <c r="G6" s="19"/>
      <c r="H6" s="19"/>
      <c r="I6" s="19"/>
      <c r="J6" s="19"/>
      <c r="K6" s="252" t="s">
        <v>15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19"/>
      <c r="AQ6" s="19"/>
      <c r="AR6" s="17"/>
      <c r="BE6" s="230"/>
      <c r="BS6" s="14" t="s">
        <v>6</v>
      </c>
    </row>
    <row r="7" spans="1:74" ht="12" customHeight="1" x14ac:dyDescent="0.2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4" t="s">
        <v>1</v>
      </c>
      <c r="AO7" s="19"/>
      <c r="AP7" s="19"/>
      <c r="AQ7" s="19"/>
      <c r="AR7" s="17"/>
      <c r="BE7" s="230"/>
      <c r="BS7" s="14" t="s">
        <v>6</v>
      </c>
    </row>
    <row r="8" spans="1:74" ht="12" customHeight="1" x14ac:dyDescent="0.2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7" t="s">
        <v>21</v>
      </c>
      <c r="AO8" s="19"/>
      <c r="AP8" s="19"/>
      <c r="AQ8" s="19"/>
      <c r="AR8" s="17"/>
      <c r="BE8" s="230"/>
      <c r="BS8" s="14" t="s">
        <v>6</v>
      </c>
    </row>
    <row r="9" spans="1:74" ht="14.45" customHeight="1" x14ac:dyDescent="0.2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30"/>
      <c r="BS9" s="14" t="s">
        <v>6</v>
      </c>
    </row>
    <row r="10" spans="1:74" ht="12" customHeight="1" x14ac:dyDescent="0.2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30"/>
      <c r="BS10" s="14" t="s">
        <v>6</v>
      </c>
    </row>
    <row r="11" spans="1:74" ht="18.399999999999999" customHeight="1" x14ac:dyDescent="0.2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30"/>
      <c r="BS11" s="14" t="s">
        <v>6</v>
      </c>
    </row>
    <row r="12" spans="1:74" ht="6.95" customHeight="1" x14ac:dyDescent="0.2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30"/>
      <c r="BS12" s="14" t="s">
        <v>6</v>
      </c>
    </row>
    <row r="13" spans="1:74" ht="12" customHeight="1" x14ac:dyDescent="0.2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8" t="s">
        <v>27</v>
      </c>
      <c r="AO13" s="19"/>
      <c r="AP13" s="19"/>
      <c r="AQ13" s="19"/>
      <c r="AR13" s="17"/>
      <c r="BE13" s="230"/>
      <c r="BS13" s="14" t="s">
        <v>6</v>
      </c>
    </row>
    <row r="14" spans="1:74" ht="12.75" x14ac:dyDescent="0.2">
      <c r="B14" s="18"/>
      <c r="C14" s="19"/>
      <c r="D14" s="19"/>
      <c r="E14" s="253" t="s">
        <v>27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6" t="s">
        <v>25</v>
      </c>
      <c r="AL14" s="19"/>
      <c r="AM14" s="19"/>
      <c r="AN14" s="28" t="s">
        <v>27</v>
      </c>
      <c r="AO14" s="19"/>
      <c r="AP14" s="19"/>
      <c r="AQ14" s="19"/>
      <c r="AR14" s="17"/>
      <c r="BE14" s="230"/>
      <c r="BS14" s="14" t="s">
        <v>6</v>
      </c>
    </row>
    <row r="15" spans="1:74" ht="6.95" customHeight="1" x14ac:dyDescent="0.2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30"/>
      <c r="BS15" s="14" t="s">
        <v>4</v>
      </c>
    </row>
    <row r="16" spans="1:74" ht="12" customHeight="1" x14ac:dyDescent="0.2">
      <c r="B16" s="18"/>
      <c r="C16" s="19"/>
      <c r="D16" s="26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30"/>
      <c r="BS16" s="14" t="s">
        <v>4</v>
      </c>
    </row>
    <row r="17" spans="2:71" ht="18.399999999999999" customHeight="1" x14ac:dyDescent="0.2">
      <c r="B17" s="18"/>
      <c r="C17" s="19"/>
      <c r="D17" s="19"/>
      <c r="E17" s="24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30"/>
      <c r="BS17" s="14" t="s">
        <v>30</v>
      </c>
    </row>
    <row r="18" spans="2:71" ht="6.95" customHeight="1" x14ac:dyDescent="0.2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30"/>
      <c r="BS18" s="14" t="s">
        <v>31</v>
      </c>
    </row>
    <row r="19" spans="2:71" ht="12" customHeight="1" x14ac:dyDescent="0.2">
      <c r="B19" s="18"/>
      <c r="C19" s="19"/>
      <c r="D19" s="26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30"/>
      <c r="BS19" s="14" t="s">
        <v>31</v>
      </c>
    </row>
    <row r="20" spans="2:71" ht="18.399999999999999" customHeight="1" x14ac:dyDescent="0.2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30"/>
      <c r="BS20" s="14" t="s">
        <v>30</v>
      </c>
    </row>
    <row r="21" spans="2:71" ht="6.95" customHeight="1" x14ac:dyDescent="0.2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30"/>
    </row>
    <row r="22" spans="2:71" ht="12" customHeight="1" x14ac:dyDescent="0.2">
      <c r="B22" s="18"/>
      <c r="C22" s="19"/>
      <c r="D22" s="26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30"/>
    </row>
    <row r="23" spans="2:71" ht="16.5" customHeight="1" x14ac:dyDescent="0.2">
      <c r="B23" s="18"/>
      <c r="C23" s="19"/>
      <c r="D23" s="19"/>
      <c r="E23" s="255" t="s">
        <v>1</v>
      </c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19"/>
      <c r="AP23" s="19"/>
      <c r="AQ23" s="19"/>
      <c r="AR23" s="17"/>
      <c r="BE23" s="230"/>
    </row>
    <row r="24" spans="2:71" ht="6.95" customHeight="1" x14ac:dyDescent="0.2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30"/>
    </row>
    <row r="25" spans="2:71" ht="6.95" customHeight="1" x14ac:dyDescent="0.2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30"/>
    </row>
    <row r="26" spans="2:71" s="1" customFormat="1" ht="25.9" customHeight="1" x14ac:dyDescent="0.2">
      <c r="B26" s="31"/>
      <c r="C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2">
        <f>ROUND(AG94,2)</f>
        <v>0</v>
      </c>
      <c r="AL26" s="233"/>
      <c r="AM26" s="233"/>
      <c r="AN26" s="233"/>
      <c r="AO26" s="233"/>
      <c r="AP26" s="32"/>
      <c r="AQ26" s="32"/>
      <c r="AR26" s="35"/>
      <c r="BE26" s="230"/>
    </row>
    <row r="27" spans="2:71" s="1" customFormat="1" ht="6.95" customHeight="1" x14ac:dyDescent="0.2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5"/>
      <c r="BE27" s="230"/>
    </row>
    <row r="28" spans="2:71" s="1" customFormat="1" ht="12.75" x14ac:dyDescent="0.2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56" t="s">
        <v>36</v>
      </c>
      <c r="M28" s="256"/>
      <c r="N28" s="256"/>
      <c r="O28" s="256"/>
      <c r="P28" s="256"/>
      <c r="Q28" s="32"/>
      <c r="R28" s="32"/>
      <c r="S28" s="32"/>
      <c r="T28" s="32"/>
      <c r="U28" s="32"/>
      <c r="V28" s="32"/>
      <c r="W28" s="256" t="s">
        <v>37</v>
      </c>
      <c r="X28" s="256"/>
      <c r="Y28" s="256"/>
      <c r="Z28" s="256"/>
      <c r="AA28" s="256"/>
      <c r="AB28" s="256"/>
      <c r="AC28" s="256"/>
      <c r="AD28" s="256"/>
      <c r="AE28" s="256"/>
      <c r="AF28" s="32"/>
      <c r="AG28" s="32"/>
      <c r="AH28" s="32"/>
      <c r="AI28" s="32"/>
      <c r="AJ28" s="32"/>
      <c r="AK28" s="256" t="s">
        <v>38</v>
      </c>
      <c r="AL28" s="256"/>
      <c r="AM28" s="256"/>
      <c r="AN28" s="256"/>
      <c r="AO28" s="256"/>
      <c r="AP28" s="32"/>
      <c r="AQ28" s="32"/>
      <c r="AR28" s="35"/>
      <c r="BE28" s="230"/>
    </row>
    <row r="29" spans="2:71" s="2" customFormat="1" ht="14.45" customHeight="1" x14ac:dyDescent="0.2">
      <c r="B29" s="36"/>
      <c r="C29" s="37"/>
      <c r="D29" s="26" t="s">
        <v>39</v>
      </c>
      <c r="E29" s="37"/>
      <c r="F29" s="26" t="s">
        <v>40</v>
      </c>
      <c r="G29" s="37"/>
      <c r="H29" s="37"/>
      <c r="I29" s="37"/>
      <c r="J29" s="37"/>
      <c r="K29" s="37"/>
      <c r="L29" s="257">
        <v>0.2</v>
      </c>
      <c r="M29" s="228"/>
      <c r="N29" s="228"/>
      <c r="O29" s="228"/>
      <c r="P29" s="228"/>
      <c r="Q29" s="37"/>
      <c r="R29" s="37"/>
      <c r="S29" s="37"/>
      <c r="T29" s="37"/>
      <c r="U29" s="37"/>
      <c r="V29" s="37"/>
      <c r="W29" s="227">
        <f>ROUND(AZ94, 2)</f>
        <v>0</v>
      </c>
      <c r="X29" s="228"/>
      <c r="Y29" s="228"/>
      <c r="Z29" s="228"/>
      <c r="AA29" s="228"/>
      <c r="AB29" s="228"/>
      <c r="AC29" s="228"/>
      <c r="AD29" s="228"/>
      <c r="AE29" s="228"/>
      <c r="AF29" s="37"/>
      <c r="AG29" s="37"/>
      <c r="AH29" s="37"/>
      <c r="AI29" s="37"/>
      <c r="AJ29" s="37"/>
      <c r="AK29" s="227">
        <f>ROUND(AV94, 2)</f>
        <v>0</v>
      </c>
      <c r="AL29" s="228"/>
      <c r="AM29" s="228"/>
      <c r="AN29" s="228"/>
      <c r="AO29" s="228"/>
      <c r="AP29" s="37"/>
      <c r="AQ29" s="37"/>
      <c r="AR29" s="38"/>
      <c r="BE29" s="231"/>
    </row>
    <row r="30" spans="2:71" s="2" customFormat="1" ht="14.45" customHeight="1" x14ac:dyDescent="0.2">
      <c r="B30" s="36"/>
      <c r="C30" s="37"/>
      <c r="D30" s="37"/>
      <c r="E30" s="37"/>
      <c r="F30" s="26" t="s">
        <v>41</v>
      </c>
      <c r="G30" s="37"/>
      <c r="H30" s="37"/>
      <c r="I30" s="37"/>
      <c r="J30" s="37"/>
      <c r="K30" s="37"/>
      <c r="L30" s="257">
        <v>0.2</v>
      </c>
      <c r="M30" s="228"/>
      <c r="N30" s="228"/>
      <c r="O30" s="228"/>
      <c r="P30" s="228"/>
      <c r="Q30" s="37"/>
      <c r="R30" s="37"/>
      <c r="S30" s="37"/>
      <c r="T30" s="37"/>
      <c r="U30" s="37"/>
      <c r="V30" s="37"/>
      <c r="W30" s="227">
        <f>ROUND(BA94, 2)</f>
        <v>0</v>
      </c>
      <c r="X30" s="228"/>
      <c r="Y30" s="228"/>
      <c r="Z30" s="228"/>
      <c r="AA30" s="228"/>
      <c r="AB30" s="228"/>
      <c r="AC30" s="228"/>
      <c r="AD30" s="228"/>
      <c r="AE30" s="228"/>
      <c r="AF30" s="37"/>
      <c r="AG30" s="37"/>
      <c r="AH30" s="37"/>
      <c r="AI30" s="37"/>
      <c r="AJ30" s="37"/>
      <c r="AK30" s="227">
        <f>ROUND(AW94, 2)</f>
        <v>0</v>
      </c>
      <c r="AL30" s="228"/>
      <c r="AM30" s="228"/>
      <c r="AN30" s="228"/>
      <c r="AO30" s="228"/>
      <c r="AP30" s="37"/>
      <c r="AQ30" s="37"/>
      <c r="AR30" s="38"/>
      <c r="BE30" s="231"/>
    </row>
    <row r="31" spans="2:71" s="2" customFormat="1" ht="14.45" hidden="1" customHeight="1" x14ac:dyDescent="0.2">
      <c r="B31" s="36"/>
      <c r="C31" s="37"/>
      <c r="D31" s="37"/>
      <c r="E31" s="37"/>
      <c r="F31" s="26" t="s">
        <v>42</v>
      </c>
      <c r="G31" s="37"/>
      <c r="H31" s="37"/>
      <c r="I31" s="37"/>
      <c r="J31" s="37"/>
      <c r="K31" s="37"/>
      <c r="L31" s="257">
        <v>0.2</v>
      </c>
      <c r="M31" s="228"/>
      <c r="N31" s="228"/>
      <c r="O31" s="228"/>
      <c r="P31" s="228"/>
      <c r="Q31" s="37"/>
      <c r="R31" s="37"/>
      <c r="S31" s="37"/>
      <c r="T31" s="37"/>
      <c r="U31" s="37"/>
      <c r="V31" s="37"/>
      <c r="W31" s="227">
        <f>ROUND(BB94, 2)</f>
        <v>0</v>
      </c>
      <c r="X31" s="228"/>
      <c r="Y31" s="228"/>
      <c r="Z31" s="228"/>
      <c r="AA31" s="228"/>
      <c r="AB31" s="228"/>
      <c r="AC31" s="228"/>
      <c r="AD31" s="228"/>
      <c r="AE31" s="228"/>
      <c r="AF31" s="37"/>
      <c r="AG31" s="37"/>
      <c r="AH31" s="37"/>
      <c r="AI31" s="37"/>
      <c r="AJ31" s="37"/>
      <c r="AK31" s="227">
        <v>0</v>
      </c>
      <c r="AL31" s="228"/>
      <c r="AM31" s="228"/>
      <c r="AN31" s="228"/>
      <c r="AO31" s="228"/>
      <c r="AP31" s="37"/>
      <c r="AQ31" s="37"/>
      <c r="AR31" s="38"/>
      <c r="BE31" s="231"/>
    </row>
    <row r="32" spans="2:71" s="2" customFormat="1" ht="14.45" hidden="1" customHeight="1" x14ac:dyDescent="0.2">
      <c r="B32" s="36"/>
      <c r="C32" s="37"/>
      <c r="D32" s="37"/>
      <c r="E32" s="37"/>
      <c r="F32" s="26" t="s">
        <v>43</v>
      </c>
      <c r="G32" s="37"/>
      <c r="H32" s="37"/>
      <c r="I32" s="37"/>
      <c r="J32" s="37"/>
      <c r="K32" s="37"/>
      <c r="L32" s="257">
        <v>0.2</v>
      </c>
      <c r="M32" s="228"/>
      <c r="N32" s="228"/>
      <c r="O32" s="228"/>
      <c r="P32" s="228"/>
      <c r="Q32" s="37"/>
      <c r="R32" s="37"/>
      <c r="S32" s="37"/>
      <c r="T32" s="37"/>
      <c r="U32" s="37"/>
      <c r="V32" s="37"/>
      <c r="W32" s="227">
        <f>ROUND(BC94, 2)</f>
        <v>0</v>
      </c>
      <c r="X32" s="228"/>
      <c r="Y32" s="228"/>
      <c r="Z32" s="228"/>
      <c r="AA32" s="228"/>
      <c r="AB32" s="228"/>
      <c r="AC32" s="228"/>
      <c r="AD32" s="228"/>
      <c r="AE32" s="228"/>
      <c r="AF32" s="37"/>
      <c r="AG32" s="37"/>
      <c r="AH32" s="37"/>
      <c r="AI32" s="37"/>
      <c r="AJ32" s="37"/>
      <c r="AK32" s="227">
        <v>0</v>
      </c>
      <c r="AL32" s="228"/>
      <c r="AM32" s="228"/>
      <c r="AN32" s="228"/>
      <c r="AO32" s="228"/>
      <c r="AP32" s="37"/>
      <c r="AQ32" s="37"/>
      <c r="AR32" s="38"/>
      <c r="BE32" s="231"/>
    </row>
    <row r="33" spans="2:57" s="2" customFormat="1" ht="14.45" hidden="1" customHeight="1" x14ac:dyDescent="0.2">
      <c r="B33" s="36"/>
      <c r="C33" s="37"/>
      <c r="D33" s="37"/>
      <c r="E33" s="37"/>
      <c r="F33" s="26" t="s">
        <v>44</v>
      </c>
      <c r="G33" s="37"/>
      <c r="H33" s="37"/>
      <c r="I33" s="37"/>
      <c r="J33" s="37"/>
      <c r="K33" s="37"/>
      <c r="L33" s="257">
        <v>0</v>
      </c>
      <c r="M33" s="228"/>
      <c r="N33" s="228"/>
      <c r="O33" s="228"/>
      <c r="P33" s="228"/>
      <c r="Q33" s="37"/>
      <c r="R33" s="37"/>
      <c r="S33" s="37"/>
      <c r="T33" s="37"/>
      <c r="U33" s="37"/>
      <c r="V33" s="37"/>
      <c r="W33" s="227">
        <f>ROUND(BD94, 2)</f>
        <v>0</v>
      </c>
      <c r="X33" s="228"/>
      <c r="Y33" s="228"/>
      <c r="Z33" s="228"/>
      <c r="AA33" s="228"/>
      <c r="AB33" s="228"/>
      <c r="AC33" s="228"/>
      <c r="AD33" s="228"/>
      <c r="AE33" s="228"/>
      <c r="AF33" s="37"/>
      <c r="AG33" s="37"/>
      <c r="AH33" s="37"/>
      <c r="AI33" s="37"/>
      <c r="AJ33" s="37"/>
      <c r="AK33" s="227">
        <v>0</v>
      </c>
      <c r="AL33" s="228"/>
      <c r="AM33" s="228"/>
      <c r="AN33" s="228"/>
      <c r="AO33" s="228"/>
      <c r="AP33" s="37"/>
      <c r="AQ33" s="37"/>
      <c r="AR33" s="38"/>
      <c r="BE33" s="231"/>
    </row>
    <row r="34" spans="2:57" s="1" customFormat="1" ht="6.95" customHeight="1" x14ac:dyDescent="0.2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5"/>
      <c r="BE34" s="230"/>
    </row>
    <row r="35" spans="2:57" s="1" customFormat="1" ht="25.9" customHeight="1" x14ac:dyDescent="0.2">
      <c r="B35" s="31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34" t="s">
        <v>47</v>
      </c>
      <c r="Y35" s="235"/>
      <c r="Z35" s="235"/>
      <c r="AA35" s="235"/>
      <c r="AB35" s="235"/>
      <c r="AC35" s="41"/>
      <c r="AD35" s="41"/>
      <c r="AE35" s="41"/>
      <c r="AF35" s="41"/>
      <c r="AG35" s="41"/>
      <c r="AH35" s="41"/>
      <c r="AI35" s="41"/>
      <c r="AJ35" s="41"/>
      <c r="AK35" s="236">
        <f>SUM(AK26:AK33)</f>
        <v>0</v>
      </c>
      <c r="AL35" s="235"/>
      <c r="AM35" s="235"/>
      <c r="AN35" s="235"/>
      <c r="AO35" s="237"/>
      <c r="AP35" s="39"/>
      <c r="AQ35" s="39"/>
      <c r="AR35" s="35"/>
    </row>
    <row r="36" spans="2:57" s="1" customFormat="1" ht="6.95" customHeight="1" x14ac:dyDescent="0.2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5"/>
    </row>
    <row r="37" spans="2:57" s="1" customFormat="1" ht="14.45" customHeight="1" x14ac:dyDescent="0.2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5"/>
    </row>
    <row r="38" spans="2:57" ht="14.45" customHeight="1" x14ac:dyDescent="0.2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2:57" ht="14.45" customHeight="1" x14ac:dyDescent="0.2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2:57" ht="14.45" customHeight="1" x14ac:dyDescent="0.2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2:57" ht="14.45" customHeight="1" x14ac:dyDescent="0.2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2:57" ht="14.45" customHeight="1" x14ac:dyDescent="0.2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2:57" ht="14.45" customHeight="1" x14ac:dyDescent="0.2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2:57" ht="14.45" customHeight="1" x14ac:dyDescent="0.2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2:57" ht="14.45" customHeight="1" x14ac:dyDescent="0.2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2:57" ht="14.45" customHeight="1" x14ac:dyDescent="0.2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2:57" ht="14.45" customHeight="1" x14ac:dyDescent="0.2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2:57" ht="14.45" customHeight="1" x14ac:dyDescent="0.2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2:44" s="1" customFormat="1" ht="14.45" customHeight="1" x14ac:dyDescent="0.2">
      <c r="B49" s="31"/>
      <c r="C49" s="32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P49" s="32"/>
      <c r="AQ49" s="32"/>
      <c r="AR49" s="35"/>
    </row>
    <row r="50" spans="2:44" ht="11.25" x14ac:dyDescent="0.2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2:44" ht="11.25" x14ac:dyDescent="0.2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2:44" ht="11.25" x14ac:dyDescent="0.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2:44" ht="11.25" x14ac:dyDescent="0.2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2:44" ht="11.25" x14ac:dyDescent="0.2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2:44" ht="11.25" x14ac:dyDescent="0.2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2:44" ht="11.25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2:44" ht="11.25" x14ac:dyDescent="0.2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2:44" ht="11.25" x14ac:dyDescent="0.2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2:44" ht="11.25" x14ac:dyDescent="0.2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2:44" s="1" customFormat="1" ht="12.75" x14ac:dyDescent="0.2">
      <c r="B60" s="31"/>
      <c r="C60" s="32"/>
      <c r="D60" s="45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5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5" t="s">
        <v>50</v>
      </c>
      <c r="AI60" s="34"/>
      <c r="AJ60" s="34"/>
      <c r="AK60" s="34"/>
      <c r="AL60" s="34"/>
      <c r="AM60" s="45" t="s">
        <v>51</v>
      </c>
      <c r="AN60" s="34"/>
      <c r="AO60" s="34"/>
      <c r="AP60" s="32"/>
      <c r="AQ60" s="32"/>
      <c r="AR60" s="35"/>
    </row>
    <row r="61" spans="2:44" ht="11.25" x14ac:dyDescent="0.2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2:44" ht="11.25" x14ac:dyDescent="0.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2:44" ht="11.25" x14ac:dyDescent="0.2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2:44" s="1" customFormat="1" ht="12.75" x14ac:dyDescent="0.2">
      <c r="B64" s="31"/>
      <c r="C64" s="32"/>
      <c r="D64" s="43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53</v>
      </c>
      <c r="AI64" s="44"/>
      <c r="AJ64" s="44"/>
      <c r="AK64" s="44"/>
      <c r="AL64" s="44"/>
      <c r="AM64" s="44"/>
      <c r="AN64" s="44"/>
      <c r="AO64" s="44"/>
      <c r="AP64" s="32"/>
      <c r="AQ64" s="32"/>
      <c r="AR64" s="35"/>
    </row>
    <row r="65" spans="2:44" ht="11.25" x14ac:dyDescent="0.2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2:44" ht="11.25" x14ac:dyDescent="0.2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2:44" ht="11.25" x14ac:dyDescent="0.2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2:44" ht="11.25" x14ac:dyDescent="0.2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2:44" ht="11.25" x14ac:dyDescent="0.2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2:44" ht="11.25" x14ac:dyDescent="0.2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2:44" ht="11.25" x14ac:dyDescent="0.2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2:44" ht="11.25" x14ac:dyDescent="0.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2:44" ht="11.25" x14ac:dyDescent="0.2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2:44" ht="11.25" x14ac:dyDescent="0.2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2:44" s="1" customFormat="1" ht="12.75" x14ac:dyDescent="0.2">
      <c r="B75" s="31"/>
      <c r="C75" s="32"/>
      <c r="D75" s="45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5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5" t="s">
        <v>50</v>
      </c>
      <c r="AI75" s="34"/>
      <c r="AJ75" s="34"/>
      <c r="AK75" s="34"/>
      <c r="AL75" s="34"/>
      <c r="AM75" s="45" t="s">
        <v>51</v>
      </c>
      <c r="AN75" s="34"/>
      <c r="AO75" s="34"/>
      <c r="AP75" s="32"/>
      <c r="AQ75" s="32"/>
      <c r="AR75" s="35"/>
    </row>
    <row r="76" spans="2:44" s="1" customFormat="1" ht="11.25" x14ac:dyDescent="0.2"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5"/>
    </row>
    <row r="77" spans="2:44" s="1" customFormat="1" ht="6.95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5"/>
    </row>
    <row r="81" spans="1:91" s="1" customFormat="1" ht="6.95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5"/>
    </row>
    <row r="82" spans="1:91" s="1" customFormat="1" ht="24.95" customHeight="1" x14ac:dyDescent="0.2">
      <c r="B82" s="31"/>
      <c r="C82" s="20" t="s">
        <v>54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5"/>
    </row>
    <row r="83" spans="1:91" s="1" customFormat="1" ht="6.95" customHeight="1" x14ac:dyDescent="0.2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5"/>
    </row>
    <row r="84" spans="1:91" s="3" customFormat="1" ht="12" customHeight="1" x14ac:dyDescent="0.2">
      <c r="B84" s="50"/>
      <c r="C84" s="26" t="s">
        <v>11</v>
      </c>
      <c r="D84" s="51"/>
      <c r="E84" s="51"/>
      <c r="F84" s="51"/>
      <c r="G84" s="51"/>
      <c r="H84" s="51"/>
      <c r="I84" s="51"/>
      <c r="J84" s="51"/>
      <c r="K84" s="51"/>
      <c r="L84" s="51" t="str">
        <f>K5</f>
        <v>11-03-2019</v>
      </c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2"/>
    </row>
    <row r="85" spans="1:91" s="4" customFormat="1" ht="36.950000000000003" customHeight="1" x14ac:dyDescent="0.2">
      <c r="B85" s="53"/>
      <c r="C85" s="54" t="s">
        <v>14</v>
      </c>
      <c r="D85" s="55"/>
      <c r="E85" s="55"/>
      <c r="F85" s="55"/>
      <c r="G85" s="55"/>
      <c r="H85" s="55"/>
      <c r="I85" s="55"/>
      <c r="J85" s="55"/>
      <c r="K85" s="55"/>
      <c r="L85" s="247" t="str">
        <f>K6</f>
        <v>1204 - Zvýšenie energetickej efektívnosti budovy EP Palkovičova 11-A, Bratislava</v>
      </c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55"/>
      <c r="AQ85" s="55"/>
      <c r="AR85" s="56"/>
    </row>
    <row r="86" spans="1:91" s="1" customFormat="1" ht="6.95" customHeight="1" x14ac:dyDescent="0.2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5"/>
    </row>
    <row r="87" spans="1:91" s="1" customFormat="1" ht="12" customHeight="1" x14ac:dyDescent="0.2">
      <c r="B87" s="31"/>
      <c r="C87" s="26" t="s">
        <v>18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>Palkovičova 11-A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6" t="s">
        <v>20</v>
      </c>
      <c r="AJ87" s="32"/>
      <c r="AK87" s="32"/>
      <c r="AL87" s="32"/>
      <c r="AM87" s="249" t="str">
        <f>IF(AN8= "","",AN8)</f>
        <v>11. 3. 2019</v>
      </c>
      <c r="AN87" s="249"/>
      <c r="AO87" s="32"/>
      <c r="AP87" s="32"/>
      <c r="AQ87" s="32"/>
      <c r="AR87" s="35"/>
    </row>
    <row r="88" spans="1:91" s="1" customFormat="1" ht="6.95" customHeight="1" x14ac:dyDescent="0.2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5"/>
    </row>
    <row r="89" spans="1:91" s="1" customFormat="1" ht="27.95" customHeight="1" x14ac:dyDescent="0.2">
      <c r="B89" s="31"/>
      <c r="C89" s="26" t="s">
        <v>22</v>
      </c>
      <c r="D89" s="32"/>
      <c r="E89" s="32"/>
      <c r="F89" s="32"/>
      <c r="G89" s="32"/>
      <c r="H89" s="32"/>
      <c r="I89" s="32"/>
      <c r="J89" s="32"/>
      <c r="K89" s="32"/>
      <c r="L89" s="51" t="str">
        <f>IF(E11= "","",E11)</f>
        <v>MŠ Prešovská 28, Bratislava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6" t="s">
        <v>28</v>
      </c>
      <c r="AJ89" s="32"/>
      <c r="AK89" s="32"/>
      <c r="AL89" s="32"/>
      <c r="AM89" s="245" t="str">
        <f>IF(E17="","",E17)</f>
        <v>Doc. Ing. Marián Mikuláš, PhD.</v>
      </c>
      <c r="AN89" s="246"/>
      <c r="AO89" s="246"/>
      <c r="AP89" s="246"/>
      <c r="AQ89" s="32"/>
      <c r="AR89" s="35"/>
      <c r="AS89" s="239" t="s">
        <v>55</v>
      </c>
      <c r="AT89" s="240"/>
      <c r="AU89" s="59"/>
      <c r="AV89" s="59"/>
      <c r="AW89" s="59"/>
      <c r="AX89" s="59"/>
      <c r="AY89" s="59"/>
      <c r="AZ89" s="59"/>
      <c r="BA89" s="59"/>
      <c r="BB89" s="59"/>
      <c r="BC89" s="59"/>
      <c r="BD89" s="60"/>
    </row>
    <row r="90" spans="1:91" s="1" customFormat="1" ht="15.2" customHeight="1" x14ac:dyDescent="0.2">
      <c r="B90" s="31"/>
      <c r="C90" s="26" t="s">
        <v>26</v>
      </c>
      <c r="D90" s="32"/>
      <c r="E90" s="32"/>
      <c r="F90" s="32"/>
      <c r="G90" s="32"/>
      <c r="H90" s="32"/>
      <c r="I90" s="32"/>
      <c r="J90" s="32"/>
      <c r="K90" s="32"/>
      <c r="L90" s="51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6" t="s">
        <v>32</v>
      </c>
      <c r="AJ90" s="32"/>
      <c r="AK90" s="32"/>
      <c r="AL90" s="32"/>
      <c r="AM90" s="245" t="str">
        <f>IF(E20="","",E20)</f>
        <v xml:space="preserve"> </v>
      </c>
      <c r="AN90" s="246"/>
      <c r="AO90" s="246"/>
      <c r="AP90" s="246"/>
      <c r="AQ90" s="32"/>
      <c r="AR90" s="35"/>
      <c r="AS90" s="241"/>
      <c r="AT90" s="242"/>
      <c r="AU90" s="61"/>
      <c r="AV90" s="61"/>
      <c r="AW90" s="61"/>
      <c r="AX90" s="61"/>
      <c r="AY90" s="61"/>
      <c r="AZ90" s="61"/>
      <c r="BA90" s="61"/>
      <c r="BB90" s="61"/>
      <c r="BC90" s="61"/>
      <c r="BD90" s="62"/>
    </row>
    <row r="91" spans="1:91" s="1" customFormat="1" ht="10.9" customHeight="1" x14ac:dyDescent="0.2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5"/>
      <c r="AS91" s="243"/>
      <c r="AT91" s="244"/>
      <c r="AU91" s="63"/>
      <c r="AV91" s="63"/>
      <c r="AW91" s="63"/>
      <c r="AX91" s="63"/>
      <c r="AY91" s="63"/>
      <c r="AZ91" s="63"/>
      <c r="BA91" s="63"/>
      <c r="BB91" s="63"/>
      <c r="BC91" s="63"/>
      <c r="BD91" s="64"/>
    </row>
    <row r="92" spans="1:91" s="1" customFormat="1" ht="29.25" customHeight="1" x14ac:dyDescent="0.2">
      <c r="B92" s="31"/>
      <c r="C92" s="258" t="s">
        <v>56</v>
      </c>
      <c r="D92" s="259"/>
      <c r="E92" s="259"/>
      <c r="F92" s="259"/>
      <c r="G92" s="259"/>
      <c r="H92" s="65"/>
      <c r="I92" s="260" t="s">
        <v>57</v>
      </c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61" t="s">
        <v>58</v>
      </c>
      <c r="AH92" s="259"/>
      <c r="AI92" s="259"/>
      <c r="AJ92" s="259"/>
      <c r="AK92" s="259"/>
      <c r="AL92" s="259"/>
      <c r="AM92" s="259"/>
      <c r="AN92" s="260" t="s">
        <v>59</v>
      </c>
      <c r="AO92" s="259"/>
      <c r="AP92" s="262"/>
      <c r="AQ92" s="66" t="s">
        <v>60</v>
      </c>
      <c r="AR92" s="35"/>
      <c r="AS92" s="67" t="s">
        <v>61</v>
      </c>
      <c r="AT92" s="68" t="s">
        <v>62</v>
      </c>
      <c r="AU92" s="68" t="s">
        <v>63</v>
      </c>
      <c r="AV92" s="68" t="s">
        <v>64</v>
      </c>
      <c r="AW92" s="68" t="s">
        <v>65</v>
      </c>
      <c r="AX92" s="68" t="s">
        <v>66</v>
      </c>
      <c r="AY92" s="68" t="s">
        <v>67</v>
      </c>
      <c r="AZ92" s="68" t="s">
        <v>68</v>
      </c>
      <c r="BA92" s="68" t="s">
        <v>69</v>
      </c>
      <c r="BB92" s="68" t="s">
        <v>70</v>
      </c>
      <c r="BC92" s="68" t="s">
        <v>71</v>
      </c>
      <c r="BD92" s="69" t="s">
        <v>72</v>
      </c>
    </row>
    <row r="93" spans="1:91" s="1" customFormat="1" ht="10.9" customHeight="1" x14ac:dyDescent="0.2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5"/>
      <c r="AS93" s="70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2"/>
    </row>
    <row r="94" spans="1:91" s="5" customFormat="1" ht="32.450000000000003" customHeight="1" x14ac:dyDescent="0.2">
      <c r="B94" s="73"/>
      <c r="C94" s="74" t="s">
        <v>73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266">
        <f>ROUND(SUM(AG95:AG96),2)</f>
        <v>0</v>
      </c>
      <c r="AH94" s="266"/>
      <c r="AI94" s="266"/>
      <c r="AJ94" s="266"/>
      <c r="AK94" s="266"/>
      <c r="AL94" s="266"/>
      <c r="AM94" s="266"/>
      <c r="AN94" s="267">
        <f>SUM(AG94,AT94)</f>
        <v>0</v>
      </c>
      <c r="AO94" s="267"/>
      <c r="AP94" s="267"/>
      <c r="AQ94" s="77" t="s">
        <v>1</v>
      </c>
      <c r="AR94" s="78"/>
      <c r="AS94" s="79">
        <f>ROUND(SUM(AS95:AS96),2)</f>
        <v>0</v>
      </c>
      <c r="AT94" s="80">
        <f>ROUND(SUM(AV94:AW94),2)</f>
        <v>0</v>
      </c>
      <c r="AU94" s="81">
        <f>ROUND(SUM(AU95:AU96),5)</f>
        <v>0</v>
      </c>
      <c r="AV94" s="80">
        <f>ROUND(AZ94*L29,2)</f>
        <v>0</v>
      </c>
      <c r="AW94" s="80">
        <f>ROUND(BA94*L30,2)</f>
        <v>0</v>
      </c>
      <c r="AX94" s="80">
        <f>ROUND(BB94*L29,2)</f>
        <v>0</v>
      </c>
      <c r="AY94" s="80">
        <f>ROUND(BC94*L30,2)</f>
        <v>0</v>
      </c>
      <c r="AZ94" s="80">
        <f>ROUND(SUM(AZ95:AZ96),2)</f>
        <v>0</v>
      </c>
      <c r="BA94" s="80">
        <f>ROUND(SUM(BA95:BA96),2)</f>
        <v>0</v>
      </c>
      <c r="BB94" s="80">
        <f>ROUND(SUM(BB95:BB96),2)</f>
        <v>0</v>
      </c>
      <c r="BC94" s="80">
        <f>ROUND(SUM(BC95:BC96),2)</f>
        <v>0</v>
      </c>
      <c r="BD94" s="82">
        <f>ROUND(SUM(BD95:BD96),2)</f>
        <v>0</v>
      </c>
      <c r="BS94" s="83" t="s">
        <v>74</v>
      </c>
      <c r="BT94" s="83" t="s">
        <v>75</v>
      </c>
      <c r="BU94" s="84" t="s">
        <v>76</v>
      </c>
      <c r="BV94" s="83" t="s">
        <v>77</v>
      </c>
      <c r="BW94" s="83" t="s">
        <v>5</v>
      </c>
      <c r="BX94" s="83" t="s">
        <v>78</v>
      </c>
      <c r="CL94" s="83" t="s">
        <v>1</v>
      </c>
    </row>
    <row r="95" spans="1:91" s="6" customFormat="1" ht="16.5" customHeight="1" x14ac:dyDescent="0.2">
      <c r="A95" s="85" t="s">
        <v>79</v>
      </c>
      <c r="B95" s="86"/>
      <c r="C95" s="87"/>
      <c r="D95" s="265" t="s">
        <v>80</v>
      </c>
      <c r="E95" s="265"/>
      <c r="F95" s="265"/>
      <c r="G95" s="265"/>
      <c r="H95" s="265"/>
      <c r="I95" s="88"/>
      <c r="J95" s="265" t="s">
        <v>81</v>
      </c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3">
        <f>'01 - Zateplenie strechy'!J30</f>
        <v>0</v>
      </c>
      <c r="AH95" s="264"/>
      <c r="AI95" s="264"/>
      <c r="AJ95" s="264"/>
      <c r="AK95" s="264"/>
      <c r="AL95" s="264"/>
      <c r="AM95" s="264"/>
      <c r="AN95" s="263">
        <f>SUM(AG95,AT95)</f>
        <v>0</v>
      </c>
      <c r="AO95" s="264"/>
      <c r="AP95" s="264"/>
      <c r="AQ95" s="89" t="s">
        <v>82</v>
      </c>
      <c r="AR95" s="90"/>
      <c r="AS95" s="91">
        <v>0</v>
      </c>
      <c r="AT95" s="92">
        <f>ROUND(SUM(AV95:AW95),2)</f>
        <v>0</v>
      </c>
      <c r="AU95" s="93">
        <f>'01 - Zateplenie strechy'!P128</f>
        <v>0</v>
      </c>
      <c r="AV95" s="92">
        <f>'01 - Zateplenie strechy'!J33</f>
        <v>0</v>
      </c>
      <c r="AW95" s="92">
        <f>'01 - Zateplenie strechy'!J34</f>
        <v>0</v>
      </c>
      <c r="AX95" s="92">
        <f>'01 - Zateplenie strechy'!J35</f>
        <v>0</v>
      </c>
      <c r="AY95" s="92">
        <f>'01 - Zateplenie strechy'!J36</f>
        <v>0</v>
      </c>
      <c r="AZ95" s="92">
        <f>'01 - Zateplenie strechy'!F33</f>
        <v>0</v>
      </c>
      <c r="BA95" s="92">
        <f>'01 - Zateplenie strechy'!F34</f>
        <v>0</v>
      </c>
      <c r="BB95" s="92">
        <f>'01 - Zateplenie strechy'!F35</f>
        <v>0</v>
      </c>
      <c r="BC95" s="92">
        <f>'01 - Zateplenie strechy'!F36</f>
        <v>0</v>
      </c>
      <c r="BD95" s="94">
        <f>'01 - Zateplenie strechy'!F37</f>
        <v>0</v>
      </c>
      <c r="BT95" s="95" t="s">
        <v>83</v>
      </c>
      <c r="BV95" s="95" t="s">
        <v>77</v>
      </c>
      <c r="BW95" s="95" t="s">
        <v>84</v>
      </c>
      <c r="BX95" s="95" t="s">
        <v>5</v>
      </c>
      <c r="CL95" s="95" t="s">
        <v>1</v>
      </c>
      <c r="CM95" s="95" t="s">
        <v>75</v>
      </c>
    </row>
    <row r="96" spans="1:91" s="6" customFormat="1" ht="16.5" customHeight="1" x14ac:dyDescent="0.2">
      <c r="A96" s="85" t="s">
        <v>79</v>
      </c>
      <c r="B96" s="86"/>
      <c r="C96" s="87"/>
      <c r="D96" s="265" t="s">
        <v>85</v>
      </c>
      <c r="E96" s="265"/>
      <c r="F96" s="265"/>
      <c r="G96" s="265"/>
      <c r="H96" s="265"/>
      <c r="I96" s="88"/>
      <c r="J96" s="265" t="s">
        <v>86</v>
      </c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3">
        <f>'02 - Zateplenie obvodovéh...'!J30</f>
        <v>0</v>
      </c>
      <c r="AH96" s="264"/>
      <c r="AI96" s="264"/>
      <c r="AJ96" s="264"/>
      <c r="AK96" s="264"/>
      <c r="AL96" s="264"/>
      <c r="AM96" s="264"/>
      <c r="AN96" s="263">
        <f>SUM(AG96,AT96)</f>
        <v>0</v>
      </c>
      <c r="AO96" s="264"/>
      <c r="AP96" s="264"/>
      <c r="AQ96" s="89" t="s">
        <v>82</v>
      </c>
      <c r="AR96" s="90"/>
      <c r="AS96" s="96">
        <v>0</v>
      </c>
      <c r="AT96" s="97">
        <f>ROUND(SUM(AV96:AW96),2)</f>
        <v>0</v>
      </c>
      <c r="AU96" s="98">
        <f>'02 - Zateplenie obvodovéh...'!P125</f>
        <v>0</v>
      </c>
      <c r="AV96" s="97">
        <f>'02 - Zateplenie obvodovéh...'!J33</f>
        <v>0</v>
      </c>
      <c r="AW96" s="97">
        <f>'02 - Zateplenie obvodovéh...'!J34</f>
        <v>0</v>
      </c>
      <c r="AX96" s="97">
        <f>'02 - Zateplenie obvodovéh...'!J35</f>
        <v>0</v>
      </c>
      <c r="AY96" s="97">
        <f>'02 - Zateplenie obvodovéh...'!J36</f>
        <v>0</v>
      </c>
      <c r="AZ96" s="97">
        <f>'02 - Zateplenie obvodovéh...'!F33</f>
        <v>0</v>
      </c>
      <c r="BA96" s="97">
        <f>'02 - Zateplenie obvodovéh...'!F34</f>
        <v>0</v>
      </c>
      <c r="BB96" s="97">
        <f>'02 - Zateplenie obvodovéh...'!F35</f>
        <v>0</v>
      </c>
      <c r="BC96" s="97">
        <f>'02 - Zateplenie obvodovéh...'!F36</f>
        <v>0</v>
      </c>
      <c r="BD96" s="99">
        <f>'02 - Zateplenie obvodovéh...'!F37</f>
        <v>0</v>
      </c>
      <c r="BT96" s="95" t="s">
        <v>83</v>
      </c>
      <c r="BV96" s="95" t="s">
        <v>77</v>
      </c>
      <c r="BW96" s="95" t="s">
        <v>87</v>
      </c>
      <c r="BX96" s="95" t="s">
        <v>5</v>
      </c>
      <c r="CL96" s="95" t="s">
        <v>1</v>
      </c>
      <c r="CM96" s="95" t="s">
        <v>75</v>
      </c>
    </row>
    <row r="97" spans="2:44" s="1" customFormat="1" ht="30" customHeight="1" x14ac:dyDescent="0.2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5"/>
    </row>
    <row r="98" spans="2:44" s="1" customFormat="1" ht="6.95" customHeight="1" x14ac:dyDescent="0.2">
      <c r="B98" s="46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35"/>
    </row>
  </sheetData>
  <sheetProtection algorithmName="SHA-512" hashValue="3ww+uimjt2Xdo344aNwYfFn7GknY7nOC9Si6bgw8GhVljfnVAamqRCoFErv0OjW6CH6ZYRoK3P6Znlaa98NFTg==" saltValue="xmMUbKo67XLLEyih+jYuscLeqdbdjPukevRAxmHSZcG9Zr94TJkdLYamTIH0nz1mNaeT+i1RYj+cn+s4bDyJyg==" spinCount="100000" sheet="1" objects="1" scenarios="1" formatColumns="0" formatRows="0"/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 - Zateplenie strechy'!C2" display="/" xr:uid="{00000000-0004-0000-0000-000000000000}"/>
    <hyperlink ref="A96" location="'02 - Zateplenie obvodovéh...'!C2" display="/" xr:uid="{00000000-0004-0000-0000-000001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3"/>
  <sheetViews>
    <sheetView showGridLines="0" workbookViewId="0"/>
  </sheetViews>
  <sheetFormatPr defaultRowHeight="1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100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AT2" s="14" t="s">
        <v>84</v>
      </c>
    </row>
    <row r="3" spans="2:46" ht="6.95" customHeight="1" x14ac:dyDescent="0.2">
      <c r="B3" s="101"/>
      <c r="C3" s="102"/>
      <c r="D3" s="102"/>
      <c r="E3" s="102"/>
      <c r="F3" s="102"/>
      <c r="G3" s="102"/>
      <c r="H3" s="102"/>
      <c r="I3" s="103"/>
      <c r="J3" s="102"/>
      <c r="K3" s="102"/>
      <c r="L3" s="17"/>
      <c r="AT3" s="14" t="s">
        <v>75</v>
      </c>
    </row>
    <row r="4" spans="2:46" ht="24.95" customHeight="1" x14ac:dyDescent="0.2">
      <c r="B4" s="17"/>
      <c r="D4" s="104" t="s">
        <v>88</v>
      </c>
      <c r="L4" s="17"/>
      <c r="M4" s="105" t="s">
        <v>9</v>
      </c>
      <c r="AT4" s="14" t="s">
        <v>4</v>
      </c>
    </row>
    <row r="5" spans="2:46" ht="6.95" customHeight="1" x14ac:dyDescent="0.2">
      <c r="B5" s="17"/>
      <c r="L5" s="17"/>
    </row>
    <row r="6" spans="2:46" ht="12" customHeight="1" x14ac:dyDescent="0.2">
      <c r="B6" s="17"/>
      <c r="D6" s="106" t="s">
        <v>14</v>
      </c>
      <c r="L6" s="17"/>
    </row>
    <row r="7" spans="2:46" ht="16.5" customHeight="1" x14ac:dyDescent="0.2">
      <c r="B7" s="17"/>
      <c r="E7" s="268" t="str">
        <f>'Rekapitulácia stavby'!K6</f>
        <v>1204 - Zvýšenie energetickej efektívnosti budovy EP Palkovičova 11-A, Bratislava</v>
      </c>
      <c r="F7" s="269"/>
      <c r="G7" s="269"/>
      <c r="H7" s="269"/>
      <c r="L7" s="17"/>
    </row>
    <row r="8" spans="2:46" s="1" customFormat="1" ht="12" customHeight="1" x14ac:dyDescent="0.2">
      <c r="B8" s="35"/>
      <c r="D8" s="106" t="s">
        <v>89</v>
      </c>
      <c r="I8" s="107"/>
      <c r="L8" s="35"/>
    </row>
    <row r="9" spans="2:46" s="1" customFormat="1" ht="36.950000000000003" customHeight="1" x14ac:dyDescent="0.2">
      <c r="B9" s="35"/>
      <c r="E9" s="270" t="s">
        <v>90</v>
      </c>
      <c r="F9" s="271"/>
      <c r="G9" s="271"/>
      <c r="H9" s="271"/>
      <c r="I9" s="107"/>
      <c r="L9" s="35"/>
    </row>
    <row r="10" spans="2:46" s="1" customFormat="1" ht="11.25" x14ac:dyDescent="0.2">
      <c r="B10" s="35"/>
      <c r="I10" s="107"/>
      <c r="L10" s="35"/>
    </row>
    <row r="11" spans="2:46" s="1" customFormat="1" ht="12" customHeight="1" x14ac:dyDescent="0.2">
      <c r="B11" s="35"/>
      <c r="D11" s="106" t="s">
        <v>16</v>
      </c>
      <c r="F11" s="108" t="s">
        <v>1</v>
      </c>
      <c r="I11" s="109" t="s">
        <v>17</v>
      </c>
      <c r="J11" s="108" t="s">
        <v>1</v>
      </c>
      <c r="L11" s="35"/>
    </row>
    <row r="12" spans="2:46" s="1" customFormat="1" ht="12" customHeight="1" x14ac:dyDescent="0.2">
      <c r="B12" s="35"/>
      <c r="D12" s="106" t="s">
        <v>18</v>
      </c>
      <c r="F12" s="108" t="s">
        <v>19</v>
      </c>
      <c r="I12" s="109" t="s">
        <v>20</v>
      </c>
      <c r="J12" s="110" t="str">
        <f>'Rekapitulácia stavby'!AN8</f>
        <v>11. 3. 2019</v>
      </c>
      <c r="L12" s="35"/>
    </row>
    <row r="13" spans="2:46" s="1" customFormat="1" ht="10.9" customHeight="1" x14ac:dyDescent="0.2">
      <c r="B13" s="35"/>
      <c r="I13" s="107"/>
      <c r="L13" s="35"/>
    </row>
    <row r="14" spans="2:46" s="1" customFormat="1" ht="12" customHeight="1" x14ac:dyDescent="0.2">
      <c r="B14" s="35"/>
      <c r="D14" s="106" t="s">
        <v>22</v>
      </c>
      <c r="I14" s="109" t="s">
        <v>23</v>
      </c>
      <c r="J14" s="108" t="s">
        <v>1</v>
      </c>
      <c r="L14" s="35"/>
    </row>
    <row r="15" spans="2:46" s="1" customFormat="1" ht="18" customHeight="1" x14ac:dyDescent="0.2">
      <c r="B15" s="35"/>
      <c r="E15" s="108" t="s">
        <v>24</v>
      </c>
      <c r="I15" s="109" t="s">
        <v>25</v>
      </c>
      <c r="J15" s="108" t="s">
        <v>1</v>
      </c>
      <c r="L15" s="35"/>
    </row>
    <row r="16" spans="2:46" s="1" customFormat="1" ht="6.95" customHeight="1" x14ac:dyDescent="0.2">
      <c r="B16" s="35"/>
      <c r="I16" s="107"/>
      <c r="L16" s="35"/>
    </row>
    <row r="17" spans="2:12" s="1" customFormat="1" ht="12" customHeight="1" x14ac:dyDescent="0.2">
      <c r="B17" s="35"/>
      <c r="D17" s="106" t="s">
        <v>26</v>
      </c>
      <c r="I17" s="109" t="s">
        <v>23</v>
      </c>
      <c r="J17" s="27" t="str">
        <f>'Rekapitulácia stavby'!AN13</f>
        <v>Vyplň údaj</v>
      </c>
      <c r="L17" s="35"/>
    </row>
    <row r="18" spans="2:12" s="1" customFormat="1" ht="18" customHeight="1" x14ac:dyDescent="0.2">
      <c r="B18" s="35"/>
      <c r="E18" s="272" t="str">
        <f>'Rekapitulácia stavby'!E14</f>
        <v>Vyplň údaj</v>
      </c>
      <c r="F18" s="273"/>
      <c r="G18" s="273"/>
      <c r="H18" s="273"/>
      <c r="I18" s="109" t="s">
        <v>25</v>
      </c>
      <c r="J18" s="27" t="str">
        <f>'Rekapitulácia stavby'!AN14</f>
        <v>Vyplň údaj</v>
      </c>
      <c r="L18" s="35"/>
    </row>
    <row r="19" spans="2:12" s="1" customFormat="1" ht="6.95" customHeight="1" x14ac:dyDescent="0.2">
      <c r="B19" s="35"/>
      <c r="I19" s="107"/>
      <c r="L19" s="35"/>
    </row>
    <row r="20" spans="2:12" s="1" customFormat="1" ht="12" customHeight="1" x14ac:dyDescent="0.2">
      <c r="B20" s="35"/>
      <c r="D20" s="106" t="s">
        <v>28</v>
      </c>
      <c r="I20" s="109" t="s">
        <v>23</v>
      </c>
      <c r="J20" s="108" t="s">
        <v>1</v>
      </c>
      <c r="L20" s="35"/>
    </row>
    <row r="21" spans="2:12" s="1" customFormat="1" ht="18" customHeight="1" x14ac:dyDescent="0.2">
      <c r="B21" s="35"/>
      <c r="E21" s="108" t="s">
        <v>29</v>
      </c>
      <c r="I21" s="109" t="s">
        <v>25</v>
      </c>
      <c r="J21" s="108" t="s">
        <v>1</v>
      </c>
      <c r="L21" s="35"/>
    </row>
    <row r="22" spans="2:12" s="1" customFormat="1" ht="6.95" customHeight="1" x14ac:dyDescent="0.2">
      <c r="B22" s="35"/>
      <c r="I22" s="107"/>
      <c r="L22" s="35"/>
    </row>
    <row r="23" spans="2:12" s="1" customFormat="1" ht="12" customHeight="1" x14ac:dyDescent="0.2">
      <c r="B23" s="35"/>
      <c r="D23" s="106" t="s">
        <v>32</v>
      </c>
      <c r="I23" s="109" t="s">
        <v>23</v>
      </c>
      <c r="J23" s="108" t="str">
        <f>IF('Rekapitulácia stavby'!AN19="","",'Rekapitulácia stavby'!AN19)</f>
        <v/>
      </c>
      <c r="L23" s="35"/>
    </row>
    <row r="24" spans="2:12" s="1" customFormat="1" ht="18" customHeight="1" x14ac:dyDescent="0.2">
      <c r="B24" s="35"/>
      <c r="E24" s="108" t="str">
        <f>IF('Rekapitulácia stavby'!E20="","",'Rekapitulácia stavby'!E20)</f>
        <v xml:space="preserve"> </v>
      </c>
      <c r="I24" s="109" t="s">
        <v>25</v>
      </c>
      <c r="J24" s="108" t="str">
        <f>IF('Rekapitulácia stavby'!AN20="","",'Rekapitulácia stavby'!AN20)</f>
        <v/>
      </c>
      <c r="L24" s="35"/>
    </row>
    <row r="25" spans="2:12" s="1" customFormat="1" ht="6.95" customHeight="1" x14ac:dyDescent="0.2">
      <c r="B25" s="35"/>
      <c r="I25" s="107"/>
      <c r="L25" s="35"/>
    </row>
    <row r="26" spans="2:12" s="1" customFormat="1" ht="12" customHeight="1" x14ac:dyDescent="0.2">
      <c r="B26" s="35"/>
      <c r="D26" s="106" t="s">
        <v>34</v>
      </c>
      <c r="I26" s="107"/>
      <c r="L26" s="35"/>
    </row>
    <row r="27" spans="2:12" s="7" customFormat="1" ht="16.5" customHeight="1" x14ac:dyDescent="0.2">
      <c r="B27" s="111"/>
      <c r="E27" s="274" t="s">
        <v>1</v>
      </c>
      <c r="F27" s="274"/>
      <c r="G27" s="274"/>
      <c r="H27" s="274"/>
      <c r="I27" s="112"/>
      <c r="L27" s="111"/>
    </row>
    <row r="28" spans="2:12" s="1" customFormat="1" ht="6.95" customHeight="1" x14ac:dyDescent="0.2">
      <c r="B28" s="35"/>
      <c r="I28" s="107"/>
      <c r="L28" s="35"/>
    </row>
    <row r="29" spans="2:12" s="1" customFormat="1" ht="6.95" customHeight="1" x14ac:dyDescent="0.2">
      <c r="B29" s="35"/>
      <c r="D29" s="59"/>
      <c r="E29" s="59"/>
      <c r="F29" s="59"/>
      <c r="G29" s="59"/>
      <c r="H29" s="59"/>
      <c r="I29" s="113"/>
      <c r="J29" s="59"/>
      <c r="K29" s="59"/>
      <c r="L29" s="35"/>
    </row>
    <row r="30" spans="2:12" s="1" customFormat="1" ht="25.35" customHeight="1" x14ac:dyDescent="0.2">
      <c r="B30" s="35"/>
      <c r="D30" s="114" t="s">
        <v>35</v>
      </c>
      <c r="I30" s="107"/>
      <c r="J30" s="115">
        <f>ROUND(J128, 2)</f>
        <v>0</v>
      </c>
      <c r="L30" s="35"/>
    </row>
    <row r="31" spans="2:12" s="1" customFormat="1" ht="6.95" customHeight="1" x14ac:dyDescent="0.2">
      <c r="B31" s="35"/>
      <c r="D31" s="59"/>
      <c r="E31" s="59"/>
      <c r="F31" s="59"/>
      <c r="G31" s="59"/>
      <c r="H31" s="59"/>
      <c r="I31" s="113"/>
      <c r="J31" s="59"/>
      <c r="K31" s="59"/>
      <c r="L31" s="35"/>
    </row>
    <row r="32" spans="2:12" s="1" customFormat="1" ht="14.45" customHeight="1" x14ac:dyDescent="0.2">
      <c r="B32" s="35"/>
      <c r="F32" s="116" t="s">
        <v>37</v>
      </c>
      <c r="I32" s="117" t="s">
        <v>36</v>
      </c>
      <c r="J32" s="116" t="s">
        <v>38</v>
      </c>
      <c r="L32" s="35"/>
    </row>
    <row r="33" spans="2:12" s="1" customFormat="1" ht="14.45" customHeight="1" x14ac:dyDescent="0.2">
      <c r="B33" s="35"/>
      <c r="D33" s="118" t="s">
        <v>39</v>
      </c>
      <c r="E33" s="106" t="s">
        <v>40</v>
      </c>
      <c r="F33" s="119">
        <f>ROUND((SUM(BE128:BE182)),  2)</f>
        <v>0</v>
      </c>
      <c r="I33" s="120">
        <v>0.2</v>
      </c>
      <c r="J33" s="119">
        <f>ROUND(((SUM(BE128:BE182))*I33),  2)</f>
        <v>0</v>
      </c>
      <c r="L33" s="35"/>
    </row>
    <row r="34" spans="2:12" s="1" customFormat="1" ht="14.45" customHeight="1" x14ac:dyDescent="0.2">
      <c r="B34" s="35"/>
      <c r="E34" s="106" t="s">
        <v>41</v>
      </c>
      <c r="F34" s="119">
        <f>ROUND((SUM(BF128:BF182)),  2)</f>
        <v>0</v>
      </c>
      <c r="I34" s="120">
        <v>0.2</v>
      </c>
      <c r="J34" s="119">
        <f>ROUND(((SUM(BF128:BF182))*I34),  2)</f>
        <v>0</v>
      </c>
      <c r="L34" s="35"/>
    </row>
    <row r="35" spans="2:12" s="1" customFormat="1" ht="14.45" hidden="1" customHeight="1" x14ac:dyDescent="0.2">
      <c r="B35" s="35"/>
      <c r="E35" s="106" t="s">
        <v>42</v>
      </c>
      <c r="F35" s="119">
        <f>ROUND((SUM(BG128:BG182)),  2)</f>
        <v>0</v>
      </c>
      <c r="I35" s="120">
        <v>0.2</v>
      </c>
      <c r="J35" s="119">
        <f>0</f>
        <v>0</v>
      </c>
      <c r="L35" s="35"/>
    </row>
    <row r="36" spans="2:12" s="1" customFormat="1" ht="14.45" hidden="1" customHeight="1" x14ac:dyDescent="0.2">
      <c r="B36" s="35"/>
      <c r="E36" s="106" t="s">
        <v>43</v>
      </c>
      <c r="F36" s="119">
        <f>ROUND((SUM(BH128:BH182)),  2)</f>
        <v>0</v>
      </c>
      <c r="I36" s="120">
        <v>0.2</v>
      </c>
      <c r="J36" s="119">
        <f>0</f>
        <v>0</v>
      </c>
      <c r="L36" s="35"/>
    </row>
    <row r="37" spans="2:12" s="1" customFormat="1" ht="14.45" hidden="1" customHeight="1" x14ac:dyDescent="0.2">
      <c r="B37" s="35"/>
      <c r="E37" s="106" t="s">
        <v>44</v>
      </c>
      <c r="F37" s="119">
        <f>ROUND((SUM(BI128:BI182)),  2)</f>
        <v>0</v>
      </c>
      <c r="I37" s="120">
        <v>0</v>
      </c>
      <c r="J37" s="119">
        <f>0</f>
        <v>0</v>
      </c>
      <c r="L37" s="35"/>
    </row>
    <row r="38" spans="2:12" s="1" customFormat="1" ht="6.95" customHeight="1" x14ac:dyDescent="0.2">
      <c r="B38" s="35"/>
      <c r="I38" s="107"/>
      <c r="L38" s="35"/>
    </row>
    <row r="39" spans="2:12" s="1" customFormat="1" ht="25.35" customHeight="1" x14ac:dyDescent="0.2">
      <c r="B39" s="35"/>
      <c r="C39" s="121"/>
      <c r="D39" s="122" t="s">
        <v>45</v>
      </c>
      <c r="E39" s="123"/>
      <c r="F39" s="123"/>
      <c r="G39" s="124" t="s">
        <v>46</v>
      </c>
      <c r="H39" s="125" t="s">
        <v>47</v>
      </c>
      <c r="I39" s="126"/>
      <c r="J39" s="127">
        <f>SUM(J30:J37)</f>
        <v>0</v>
      </c>
      <c r="K39" s="128"/>
      <c r="L39" s="35"/>
    </row>
    <row r="40" spans="2:12" s="1" customFormat="1" ht="14.45" customHeight="1" x14ac:dyDescent="0.2">
      <c r="B40" s="35"/>
      <c r="I40" s="107"/>
      <c r="L40" s="35"/>
    </row>
    <row r="41" spans="2:12" ht="14.45" customHeight="1" x14ac:dyDescent="0.2">
      <c r="B41" s="17"/>
      <c r="L41" s="17"/>
    </row>
    <row r="42" spans="2:12" ht="14.45" customHeight="1" x14ac:dyDescent="0.2">
      <c r="B42" s="17"/>
      <c r="L42" s="17"/>
    </row>
    <row r="43" spans="2:12" ht="14.45" customHeight="1" x14ac:dyDescent="0.2">
      <c r="B43" s="17"/>
      <c r="L43" s="17"/>
    </row>
    <row r="44" spans="2:12" ht="14.45" customHeight="1" x14ac:dyDescent="0.2">
      <c r="B44" s="17"/>
      <c r="L44" s="17"/>
    </row>
    <row r="45" spans="2:12" ht="14.45" customHeight="1" x14ac:dyDescent="0.2">
      <c r="B45" s="17"/>
      <c r="L45" s="17"/>
    </row>
    <row r="46" spans="2:12" ht="14.45" customHeight="1" x14ac:dyDescent="0.2">
      <c r="B46" s="17"/>
      <c r="L46" s="17"/>
    </row>
    <row r="47" spans="2:12" ht="14.45" customHeight="1" x14ac:dyDescent="0.2">
      <c r="B47" s="17"/>
      <c r="L47" s="17"/>
    </row>
    <row r="48" spans="2:12" ht="14.45" customHeight="1" x14ac:dyDescent="0.2">
      <c r="B48" s="17"/>
      <c r="L48" s="17"/>
    </row>
    <row r="49" spans="2:12" ht="14.45" customHeight="1" x14ac:dyDescent="0.2">
      <c r="B49" s="17"/>
      <c r="L49" s="17"/>
    </row>
    <row r="50" spans="2:12" s="1" customFormat="1" ht="14.45" customHeight="1" x14ac:dyDescent="0.2">
      <c r="B50" s="35"/>
      <c r="D50" s="129" t="s">
        <v>48</v>
      </c>
      <c r="E50" s="130"/>
      <c r="F50" s="130"/>
      <c r="G50" s="129" t="s">
        <v>49</v>
      </c>
      <c r="H50" s="130"/>
      <c r="I50" s="131"/>
      <c r="J50" s="130"/>
      <c r="K50" s="130"/>
      <c r="L50" s="35"/>
    </row>
    <row r="51" spans="2:12" ht="11.25" x14ac:dyDescent="0.2">
      <c r="B51" s="17"/>
      <c r="L51" s="17"/>
    </row>
    <row r="52" spans="2:12" ht="11.25" x14ac:dyDescent="0.2">
      <c r="B52" s="17"/>
      <c r="L52" s="17"/>
    </row>
    <row r="53" spans="2:12" ht="11.25" x14ac:dyDescent="0.2">
      <c r="B53" s="17"/>
      <c r="L53" s="17"/>
    </row>
    <row r="54" spans="2:12" ht="11.25" x14ac:dyDescent="0.2">
      <c r="B54" s="17"/>
      <c r="L54" s="17"/>
    </row>
    <row r="55" spans="2:12" ht="11.25" x14ac:dyDescent="0.2">
      <c r="B55" s="17"/>
      <c r="L55" s="17"/>
    </row>
    <row r="56" spans="2:12" ht="11.25" x14ac:dyDescent="0.2">
      <c r="B56" s="17"/>
      <c r="L56" s="17"/>
    </row>
    <row r="57" spans="2:12" ht="11.25" x14ac:dyDescent="0.2">
      <c r="B57" s="17"/>
      <c r="L57" s="17"/>
    </row>
    <row r="58" spans="2:12" ht="11.25" x14ac:dyDescent="0.2">
      <c r="B58" s="17"/>
      <c r="L58" s="17"/>
    </row>
    <row r="59" spans="2:12" ht="11.25" x14ac:dyDescent="0.2">
      <c r="B59" s="17"/>
      <c r="L59" s="17"/>
    </row>
    <row r="60" spans="2:12" ht="11.25" x14ac:dyDescent="0.2">
      <c r="B60" s="17"/>
      <c r="L60" s="17"/>
    </row>
    <row r="61" spans="2:12" s="1" customFormat="1" ht="12.75" x14ac:dyDescent="0.2">
      <c r="B61" s="35"/>
      <c r="D61" s="132" t="s">
        <v>50</v>
      </c>
      <c r="E61" s="133"/>
      <c r="F61" s="134" t="s">
        <v>51</v>
      </c>
      <c r="G61" s="132" t="s">
        <v>50</v>
      </c>
      <c r="H61" s="133"/>
      <c r="I61" s="135"/>
      <c r="J61" s="136" t="s">
        <v>51</v>
      </c>
      <c r="K61" s="133"/>
      <c r="L61" s="35"/>
    </row>
    <row r="62" spans="2:12" ht="11.25" x14ac:dyDescent="0.2">
      <c r="B62" s="17"/>
      <c r="L62" s="17"/>
    </row>
    <row r="63" spans="2:12" ht="11.25" x14ac:dyDescent="0.2">
      <c r="B63" s="17"/>
      <c r="L63" s="17"/>
    </row>
    <row r="64" spans="2:12" ht="11.25" x14ac:dyDescent="0.2">
      <c r="B64" s="17"/>
      <c r="L64" s="17"/>
    </row>
    <row r="65" spans="2:12" s="1" customFormat="1" ht="12.75" x14ac:dyDescent="0.2">
      <c r="B65" s="35"/>
      <c r="D65" s="129" t="s">
        <v>52</v>
      </c>
      <c r="E65" s="130"/>
      <c r="F65" s="130"/>
      <c r="G65" s="129" t="s">
        <v>53</v>
      </c>
      <c r="H65" s="130"/>
      <c r="I65" s="131"/>
      <c r="J65" s="130"/>
      <c r="K65" s="130"/>
      <c r="L65" s="35"/>
    </row>
    <row r="66" spans="2:12" ht="11.25" x14ac:dyDescent="0.2">
      <c r="B66" s="17"/>
      <c r="L66" s="17"/>
    </row>
    <row r="67" spans="2:12" ht="11.25" x14ac:dyDescent="0.2">
      <c r="B67" s="17"/>
      <c r="L67" s="17"/>
    </row>
    <row r="68" spans="2:12" ht="11.25" x14ac:dyDescent="0.2">
      <c r="B68" s="17"/>
      <c r="L68" s="17"/>
    </row>
    <row r="69" spans="2:12" ht="11.25" x14ac:dyDescent="0.2">
      <c r="B69" s="17"/>
      <c r="L69" s="17"/>
    </row>
    <row r="70" spans="2:12" ht="11.25" x14ac:dyDescent="0.2">
      <c r="B70" s="17"/>
      <c r="L70" s="17"/>
    </row>
    <row r="71" spans="2:12" ht="11.25" x14ac:dyDescent="0.2">
      <c r="B71" s="17"/>
      <c r="L71" s="17"/>
    </row>
    <row r="72" spans="2:12" ht="11.25" x14ac:dyDescent="0.2">
      <c r="B72" s="17"/>
      <c r="L72" s="17"/>
    </row>
    <row r="73" spans="2:12" ht="11.25" x14ac:dyDescent="0.2">
      <c r="B73" s="17"/>
      <c r="L73" s="17"/>
    </row>
    <row r="74" spans="2:12" ht="11.25" x14ac:dyDescent="0.2">
      <c r="B74" s="17"/>
      <c r="L74" s="17"/>
    </row>
    <row r="75" spans="2:12" ht="11.25" x14ac:dyDescent="0.2">
      <c r="B75" s="17"/>
      <c r="L75" s="17"/>
    </row>
    <row r="76" spans="2:12" s="1" customFormat="1" ht="12.75" x14ac:dyDescent="0.2">
      <c r="B76" s="35"/>
      <c r="D76" s="132" t="s">
        <v>50</v>
      </c>
      <c r="E76" s="133"/>
      <c r="F76" s="134" t="s">
        <v>51</v>
      </c>
      <c r="G76" s="132" t="s">
        <v>50</v>
      </c>
      <c r="H76" s="133"/>
      <c r="I76" s="135"/>
      <c r="J76" s="136" t="s">
        <v>51</v>
      </c>
      <c r="K76" s="133"/>
      <c r="L76" s="35"/>
    </row>
    <row r="77" spans="2:12" s="1" customFormat="1" ht="14.45" customHeight="1" x14ac:dyDescent="0.2">
      <c r="B77" s="137"/>
      <c r="C77" s="138"/>
      <c r="D77" s="138"/>
      <c r="E77" s="138"/>
      <c r="F77" s="138"/>
      <c r="G77" s="138"/>
      <c r="H77" s="138"/>
      <c r="I77" s="139"/>
      <c r="J77" s="138"/>
      <c r="K77" s="138"/>
      <c r="L77" s="35"/>
    </row>
    <row r="81" spans="2:47" s="1" customFormat="1" ht="6.95" customHeight="1" x14ac:dyDescent="0.2">
      <c r="B81" s="140"/>
      <c r="C81" s="141"/>
      <c r="D81" s="141"/>
      <c r="E81" s="141"/>
      <c r="F81" s="141"/>
      <c r="G81" s="141"/>
      <c r="H81" s="141"/>
      <c r="I81" s="142"/>
      <c r="J81" s="141"/>
      <c r="K81" s="141"/>
      <c r="L81" s="35"/>
    </row>
    <row r="82" spans="2:47" s="1" customFormat="1" ht="24.95" customHeight="1" x14ac:dyDescent="0.2">
      <c r="B82" s="31"/>
      <c r="C82" s="20" t="s">
        <v>91</v>
      </c>
      <c r="D82" s="32"/>
      <c r="E82" s="32"/>
      <c r="F82" s="32"/>
      <c r="G82" s="32"/>
      <c r="H82" s="32"/>
      <c r="I82" s="107"/>
      <c r="J82" s="32"/>
      <c r="K82" s="32"/>
      <c r="L82" s="35"/>
    </row>
    <row r="83" spans="2:47" s="1" customFormat="1" ht="6.95" customHeight="1" x14ac:dyDescent="0.2">
      <c r="B83" s="31"/>
      <c r="C83" s="32"/>
      <c r="D83" s="32"/>
      <c r="E83" s="32"/>
      <c r="F83" s="32"/>
      <c r="G83" s="32"/>
      <c r="H83" s="32"/>
      <c r="I83" s="107"/>
      <c r="J83" s="32"/>
      <c r="K83" s="32"/>
      <c r="L83" s="35"/>
    </row>
    <row r="84" spans="2:47" s="1" customFormat="1" ht="12" customHeight="1" x14ac:dyDescent="0.2">
      <c r="B84" s="31"/>
      <c r="C84" s="26" t="s">
        <v>14</v>
      </c>
      <c r="D84" s="32"/>
      <c r="E84" s="32"/>
      <c r="F84" s="32"/>
      <c r="G84" s="32"/>
      <c r="H84" s="32"/>
      <c r="I84" s="107"/>
      <c r="J84" s="32"/>
      <c r="K84" s="32"/>
      <c r="L84" s="35"/>
    </row>
    <row r="85" spans="2:47" s="1" customFormat="1" ht="16.5" customHeight="1" x14ac:dyDescent="0.2">
      <c r="B85" s="31"/>
      <c r="C85" s="32"/>
      <c r="D85" s="32"/>
      <c r="E85" s="275" t="str">
        <f>E7</f>
        <v>1204 - Zvýšenie energetickej efektívnosti budovy EP Palkovičova 11-A, Bratislava</v>
      </c>
      <c r="F85" s="276"/>
      <c r="G85" s="276"/>
      <c r="H85" s="276"/>
      <c r="I85" s="107"/>
      <c r="J85" s="32"/>
      <c r="K85" s="32"/>
      <c r="L85" s="35"/>
    </row>
    <row r="86" spans="2:47" s="1" customFormat="1" ht="12" customHeight="1" x14ac:dyDescent="0.2">
      <c r="B86" s="31"/>
      <c r="C86" s="26" t="s">
        <v>89</v>
      </c>
      <c r="D86" s="32"/>
      <c r="E86" s="32"/>
      <c r="F86" s="32"/>
      <c r="G86" s="32"/>
      <c r="H86" s="32"/>
      <c r="I86" s="107"/>
      <c r="J86" s="32"/>
      <c r="K86" s="32"/>
      <c r="L86" s="35"/>
    </row>
    <row r="87" spans="2:47" s="1" customFormat="1" ht="16.5" customHeight="1" x14ac:dyDescent="0.2">
      <c r="B87" s="31"/>
      <c r="C87" s="32"/>
      <c r="D87" s="32"/>
      <c r="E87" s="247" t="str">
        <f>E9</f>
        <v>01 - Zateplenie strechy</v>
      </c>
      <c r="F87" s="277"/>
      <c r="G87" s="277"/>
      <c r="H87" s="277"/>
      <c r="I87" s="107"/>
      <c r="J87" s="32"/>
      <c r="K87" s="32"/>
      <c r="L87" s="35"/>
    </row>
    <row r="88" spans="2:47" s="1" customFormat="1" ht="6.95" customHeight="1" x14ac:dyDescent="0.2">
      <c r="B88" s="31"/>
      <c r="C88" s="32"/>
      <c r="D88" s="32"/>
      <c r="E88" s="32"/>
      <c r="F88" s="32"/>
      <c r="G88" s="32"/>
      <c r="H88" s="32"/>
      <c r="I88" s="107"/>
      <c r="J88" s="32"/>
      <c r="K88" s="32"/>
      <c r="L88" s="35"/>
    </row>
    <row r="89" spans="2:47" s="1" customFormat="1" ht="12" customHeight="1" x14ac:dyDescent="0.2">
      <c r="B89" s="31"/>
      <c r="C89" s="26" t="s">
        <v>18</v>
      </c>
      <c r="D89" s="32"/>
      <c r="E89" s="32"/>
      <c r="F89" s="24" t="str">
        <f>F12</f>
        <v>Palkovičova 11-A</v>
      </c>
      <c r="G89" s="32"/>
      <c r="H89" s="32"/>
      <c r="I89" s="109" t="s">
        <v>20</v>
      </c>
      <c r="J89" s="58" t="str">
        <f>IF(J12="","",J12)</f>
        <v>11. 3. 2019</v>
      </c>
      <c r="K89" s="32"/>
      <c r="L89" s="35"/>
    </row>
    <row r="90" spans="2:47" s="1" customFormat="1" ht="6.95" customHeight="1" x14ac:dyDescent="0.2">
      <c r="B90" s="31"/>
      <c r="C90" s="32"/>
      <c r="D90" s="32"/>
      <c r="E90" s="32"/>
      <c r="F90" s="32"/>
      <c r="G90" s="32"/>
      <c r="H90" s="32"/>
      <c r="I90" s="107"/>
      <c r="J90" s="32"/>
      <c r="K90" s="32"/>
      <c r="L90" s="35"/>
    </row>
    <row r="91" spans="2:47" s="1" customFormat="1" ht="27.95" customHeight="1" x14ac:dyDescent="0.2">
      <c r="B91" s="31"/>
      <c r="C91" s="26" t="s">
        <v>22</v>
      </c>
      <c r="D91" s="32"/>
      <c r="E91" s="32"/>
      <c r="F91" s="24" t="str">
        <f>E15</f>
        <v>MŠ Prešovská 28, Bratislava</v>
      </c>
      <c r="G91" s="32"/>
      <c r="H91" s="32"/>
      <c r="I91" s="109" t="s">
        <v>28</v>
      </c>
      <c r="J91" s="29" t="str">
        <f>E21</f>
        <v>Doc. Ing. Marián Mikuláš, PhD.</v>
      </c>
      <c r="K91" s="32"/>
      <c r="L91" s="35"/>
    </row>
    <row r="92" spans="2:47" s="1" customFormat="1" ht="15.2" customHeight="1" x14ac:dyDescent="0.2">
      <c r="B92" s="31"/>
      <c r="C92" s="26" t="s">
        <v>26</v>
      </c>
      <c r="D92" s="32"/>
      <c r="E92" s="32"/>
      <c r="F92" s="24" t="str">
        <f>IF(E18="","",E18)</f>
        <v>Vyplň údaj</v>
      </c>
      <c r="G92" s="32"/>
      <c r="H92" s="32"/>
      <c r="I92" s="109" t="s">
        <v>32</v>
      </c>
      <c r="J92" s="29" t="str">
        <f>E24</f>
        <v xml:space="preserve"> </v>
      </c>
      <c r="K92" s="32"/>
      <c r="L92" s="35"/>
    </row>
    <row r="93" spans="2:47" s="1" customFormat="1" ht="10.35" customHeight="1" x14ac:dyDescent="0.2">
      <c r="B93" s="31"/>
      <c r="C93" s="32"/>
      <c r="D93" s="32"/>
      <c r="E93" s="32"/>
      <c r="F93" s="32"/>
      <c r="G93" s="32"/>
      <c r="H93" s="32"/>
      <c r="I93" s="107"/>
      <c r="J93" s="32"/>
      <c r="K93" s="32"/>
      <c r="L93" s="35"/>
    </row>
    <row r="94" spans="2:47" s="1" customFormat="1" ht="29.25" customHeight="1" x14ac:dyDescent="0.2">
      <c r="B94" s="31"/>
      <c r="C94" s="143" t="s">
        <v>92</v>
      </c>
      <c r="D94" s="144"/>
      <c r="E94" s="144"/>
      <c r="F94" s="144"/>
      <c r="G94" s="144"/>
      <c r="H94" s="144"/>
      <c r="I94" s="145"/>
      <c r="J94" s="146" t="s">
        <v>93</v>
      </c>
      <c r="K94" s="144"/>
      <c r="L94" s="35"/>
    </row>
    <row r="95" spans="2:47" s="1" customFormat="1" ht="10.35" customHeight="1" x14ac:dyDescent="0.2">
      <c r="B95" s="31"/>
      <c r="C95" s="32"/>
      <c r="D95" s="32"/>
      <c r="E95" s="32"/>
      <c r="F95" s="32"/>
      <c r="G95" s="32"/>
      <c r="H95" s="32"/>
      <c r="I95" s="107"/>
      <c r="J95" s="32"/>
      <c r="K95" s="32"/>
      <c r="L95" s="35"/>
    </row>
    <row r="96" spans="2:47" s="1" customFormat="1" ht="22.9" customHeight="1" x14ac:dyDescent="0.2">
      <c r="B96" s="31"/>
      <c r="C96" s="147" t="s">
        <v>94</v>
      </c>
      <c r="D96" s="32"/>
      <c r="E96" s="32"/>
      <c r="F96" s="32"/>
      <c r="G96" s="32"/>
      <c r="H96" s="32"/>
      <c r="I96" s="107"/>
      <c r="J96" s="76">
        <f>J128</f>
        <v>0</v>
      </c>
      <c r="K96" s="32"/>
      <c r="L96" s="35"/>
      <c r="AU96" s="14" t="s">
        <v>95</v>
      </c>
    </row>
    <row r="97" spans="2:12" s="8" customFormat="1" ht="24.95" customHeight="1" x14ac:dyDescent="0.2">
      <c r="B97" s="148"/>
      <c r="C97" s="149"/>
      <c r="D97" s="150" t="s">
        <v>96</v>
      </c>
      <c r="E97" s="151"/>
      <c r="F97" s="151"/>
      <c r="G97" s="151"/>
      <c r="H97" s="151"/>
      <c r="I97" s="152"/>
      <c r="J97" s="153">
        <f>J129</f>
        <v>0</v>
      </c>
      <c r="K97" s="149"/>
      <c r="L97" s="154"/>
    </row>
    <row r="98" spans="2:12" s="9" customFormat="1" ht="19.899999999999999" customHeight="1" x14ac:dyDescent="0.2">
      <c r="B98" s="155"/>
      <c r="C98" s="156"/>
      <c r="D98" s="157" t="s">
        <v>97</v>
      </c>
      <c r="E98" s="158"/>
      <c r="F98" s="158"/>
      <c r="G98" s="158"/>
      <c r="H98" s="158"/>
      <c r="I98" s="159"/>
      <c r="J98" s="160">
        <f>J130</f>
        <v>0</v>
      </c>
      <c r="K98" s="156"/>
      <c r="L98" s="161"/>
    </row>
    <row r="99" spans="2:12" s="8" customFormat="1" ht="24.95" customHeight="1" x14ac:dyDescent="0.2">
      <c r="B99" s="148"/>
      <c r="C99" s="149"/>
      <c r="D99" s="150" t="s">
        <v>98</v>
      </c>
      <c r="E99" s="151"/>
      <c r="F99" s="151"/>
      <c r="G99" s="151"/>
      <c r="H99" s="151"/>
      <c r="I99" s="152"/>
      <c r="J99" s="153">
        <f>J132</f>
        <v>0</v>
      </c>
      <c r="K99" s="149"/>
      <c r="L99" s="154"/>
    </row>
    <row r="100" spans="2:12" s="9" customFormat="1" ht="19.899999999999999" customHeight="1" x14ac:dyDescent="0.2">
      <c r="B100" s="155"/>
      <c r="C100" s="156"/>
      <c r="D100" s="157" t="s">
        <v>99</v>
      </c>
      <c r="E100" s="158"/>
      <c r="F100" s="158"/>
      <c r="G100" s="158"/>
      <c r="H100" s="158"/>
      <c r="I100" s="159"/>
      <c r="J100" s="160">
        <f>J133</f>
        <v>0</v>
      </c>
      <c r="K100" s="156"/>
      <c r="L100" s="161"/>
    </row>
    <row r="101" spans="2:12" s="9" customFormat="1" ht="19.899999999999999" customHeight="1" x14ac:dyDescent="0.2">
      <c r="B101" s="155"/>
      <c r="C101" s="156"/>
      <c r="D101" s="157" t="s">
        <v>100</v>
      </c>
      <c r="E101" s="158"/>
      <c r="F101" s="158"/>
      <c r="G101" s="158"/>
      <c r="H101" s="158"/>
      <c r="I101" s="159"/>
      <c r="J101" s="160">
        <f>J145</f>
        <v>0</v>
      </c>
      <c r="K101" s="156"/>
      <c r="L101" s="161"/>
    </row>
    <row r="102" spans="2:12" s="9" customFormat="1" ht="19.899999999999999" customHeight="1" x14ac:dyDescent="0.2">
      <c r="B102" s="155"/>
      <c r="C102" s="156"/>
      <c r="D102" s="157" t="s">
        <v>101</v>
      </c>
      <c r="E102" s="158"/>
      <c r="F102" s="158"/>
      <c r="G102" s="158"/>
      <c r="H102" s="158"/>
      <c r="I102" s="159"/>
      <c r="J102" s="160">
        <f>J150</f>
        <v>0</v>
      </c>
      <c r="K102" s="156"/>
      <c r="L102" s="161"/>
    </row>
    <row r="103" spans="2:12" s="9" customFormat="1" ht="19.899999999999999" customHeight="1" x14ac:dyDescent="0.2">
      <c r="B103" s="155"/>
      <c r="C103" s="156"/>
      <c r="D103" s="157" t="s">
        <v>102</v>
      </c>
      <c r="E103" s="158"/>
      <c r="F103" s="158"/>
      <c r="G103" s="158"/>
      <c r="H103" s="158"/>
      <c r="I103" s="159"/>
      <c r="J103" s="160">
        <f>J159</f>
        <v>0</v>
      </c>
      <c r="K103" s="156"/>
      <c r="L103" s="161"/>
    </row>
    <row r="104" spans="2:12" s="9" customFormat="1" ht="19.899999999999999" customHeight="1" x14ac:dyDescent="0.2">
      <c r="B104" s="155"/>
      <c r="C104" s="156"/>
      <c r="D104" s="157" t="s">
        <v>103</v>
      </c>
      <c r="E104" s="158"/>
      <c r="F104" s="158"/>
      <c r="G104" s="158"/>
      <c r="H104" s="158"/>
      <c r="I104" s="159"/>
      <c r="J104" s="160">
        <f>J163</f>
        <v>0</v>
      </c>
      <c r="K104" s="156"/>
      <c r="L104" s="161"/>
    </row>
    <row r="105" spans="2:12" s="9" customFormat="1" ht="19.899999999999999" customHeight="1" x14ac:dyDescent="0.2">
      <c r="B105" s="155"/>
      <c r="C105" s="156"/>
      <c r="D105" s="157" t="s">
        <v>104</v>
      </c>
      <c r="E105" s="158"/>
      <c r="F105" s="158"/>
      <c r="G105" s="158"/>
      <c r="H105" s="158"/>
      <c r="I105" s="159"/>
      <c r="J105" s="160">
        <f>J170</f>
        <v>0</v>
      </c>
      <c r="K105" s="156"/>
      <c r="L105" s="161"/>
    </row>
    <row r="106" spans="2:12" s="9" customFormat="1" ht="19.899999999999999" customHeight="1" x14ac:dyDescent="0.2">
      <c r="B106" s="155"/>
      <c r="C106" s="156"/>
      <c r="D106" s="157" t="s">
        <v>105</v>
      </c>
      <c r="E106" s="158"/>
      <c r="F106" s="158"/>
      <c r="G106" s="158"/>
      <c r="H106" s="158"/>
      <c r="I106" s="159"/>
      <c r="J106" s="160">
        <f>J178</f>
        <v>0</v>
      </c>
      <c r="K106" s="156"/>
      <c r="L106" s="161"/>
    </row>
    <row r="107" spans="2:12" s="8" customFormat="1" ht="24.95" customHeight="1" x14ac:dyDescent="0.2">
      <c r="B107" s="148"/>
      <c r="C107" s="149"/>
      <c r="D107" s="150" t="s">
        <v>106</v>
      </c>
      <c r="E107" s="151"/>
      <c r="F107" s="151"/>
      <c r="G107" s="151"/>
      <c r="H107" s="151"/>
      <c r="I107" s="152"/>
      <c r="J107" s="153">
        <f>J180</f>
        <v>0</v>
      </c>
      <c r="K107" s="149"/>
      <c r="L107" s="154"/>
    </row>
    <row r="108" spans="2:12" s="9" customFormat="1" ht="19.899999999999999" customHeight="1" x14ac:dyDescent="0.2">
      <c r="B108" s="155"/>
      <c r="C108" s="156"/>
      <c r="D108" s="157" t="s">
        <v>107</v>
      </c>
      <c r="E108" s="158"/>
      <c r="F108" s="158"/>
      <c r="G108" s="158"/>
      <c r="H108" s="158"/>
      <c r="I108" s="159"/>
      <c r="J108" s="160">
        <f>J181</f>
        <v>0</v>
      </c>
      <c r="K108" s="156"/>
      <c r="L108" s="161"/>
    </row>
    <row r="109" spans="2:12" s="1" customFormat="1" ht="21.75" customHeight="1" x14ac:dyDescent="0.2">
      <c r="B109" s="31"/>
      <c r="C109" s="32"/>
      <c r="D109" s="32"/>
      <c r="E109" s="32"/>
      <c r="F109" s="32"/>
      <c r="G109" s="32"/>
      <c r="H109" s="32"/>
      <c r="I109" s="107"/>
      <c r="J109" s="32"/>
      <c r="K109" s="32"/>
      <c r="L109" s="35"/>
    </row>
    <row r="110" spans="2:12" s="1" customFormat="1" ht="6.95" customHeight="1" x14ac:dyDescent="0.2">
      <c r="B110" s="46"/>
      <c r="C110" s="47"/>
      <c r="D110" s="47"/>
      <c r="E110" s="47"/>
      <c r="F110" s="47"/>
      <c r="G110" s="47"/>
      <c r="H110" s="47"/>
      <c r="I110" s="139"/>
      <c r="J110" s="47"/>
      <c r="K110" s="47"/>
      <c r="L110" s="35"/>
    </row>
    <row r="114" spans="2:63" s="1" customFormat="1" ht="6.95" customHeight="1" x14ac:dyDescent="0.2">
      <c r="B114" s="48"/>
      <c r="C114" s="49"/>
      <c r="D114" s="49"/>
      <c r="E114" s="49"/>
      <c r="F114" s="49"/>
      <c r="G114" s="49"/>
      <c r="H114" s="49"/>
      <c r="I114" s="142"/>
      <c r="J114" s="49"/>
      <c r="K114" s="49"/>
      <c r="L114" s="35"/>
    </row>
    <row r="115" spans="2:63" s="1" customFormat="1" ht="24.95" customHeight="1" x14ac:dyDescent="0.2">
      <c r="B115" s="31"/>
      <c r="C115" s="20" t="s">
        <v>108</v>
      </c>
      <c r="D115" s="32"/>
      <c r="E115" s="32"/>
      <c r="F115" s="32"/>
      <c r="G115" s="32"/>
      <c r="H115" s="32"/>
      <c r="I115" s="107"/>
      <c r="J115" s="32"/>
      <c r="K115" s="32"/>
      <c r="L115" s="35"/>
    </row>
    <row r="116" spans="2:63" s="1" customFormat="1" ht="6.95" customHeight="1" x14ac:dyDescent="0.2">
      <c r="B116" s="31"/>
      <c r="C116" s="32"/>
      <c r="D116" s="32"/>
      <c r="E116" s="32"/>
      <c r="F116" s="32"/>
      <c r="G116" s="32"/>
      <c r="H116" s="32"/>
      <c r="I116" s="107"/>
      <c r="J116" s="32"/>
      <c r="K116" s="32"/>
      <c r="L116" s="35"/>
    </row>
    <row r="117" spans="2:63" s="1" customFormat="1" ht="12" customHeight="1" x14ac:dyDescent="0.2">
      <c r="B117" s="31"/>
      <c r="C117" s="26" t="s">
        <v>14</v>
      </c>
      <c r="D117" s="32"/>
      <c r="E117" s="32"/>
      <c r="F117" s="32"/>
      <c r="G117" s="32"/>
      <c r="H117" s="32"/>
      <c r="I117" s="107"/>
      <c r="J117" s="32"/>
      <c r="K117" s="32"/>
      <c r="L117" s="35"/>
    </row>
    <row r="118" spans="2:63" s="1" customFormat="1" ht="16.5" customHeight="1" x14ac:dyDescent="0.2">
      <c r="B118" s="31"/>
      <c r="C118" s="32"/>
      <c r="D118" s="32"/>
      <c r="E118" s="275" t="str">
        <f>E7</f>
        <v>1204 - Zvýšenie energetickej efektívnosti budovy EP Palkovičova 11-A, Bratislava</v>
      </c>
      <c r="F118" s="276"/>
      <c r="G118" s="276"/>
      <c r="H118" s="276"/>
      <c r="I118" s="107"/>
      <c r="J118" s="32"/>
      <c r="K118" s="32"/>
      <c r="L118" s="35"/>
    </row>
    <row r="119" spans="2:63" s="1" customFormat="1" ht="12" customHeight="1" x14ac:dyDescent="0.2">
      <c r="B119" s="31"/>
      <c r="C119" s="26" t="s">
        <v>89</v>
      </c>
      <c r="D119" s="32"/>
      <c r="E119" s="32"/>
      <c r="F119" s="32"/>
      <c r="G119" s="32"/>
      <c r="H119" s="32"/>
      <c r="I119" s="107"/>
      <c r="J119" s="32"/>
      <c r="K119" s="32"/>
      <c r="L119" s="35"/>
    </row>
    <row r="120" spans="2:63" s="1" customFormat="1" ht="16.5" customHeight="1" x14ac:dyDescent="0.2">
      <c r="B120" s="31"/>
      <c r="C120" s="32"/>
      <c r="D120" s="32"/>
      <c r="E120" s="247" t="str">
        <f>E9</f>
        <v>01 - Zateplenie strechy</v>
      </c>
      <c r="F120" s="277"/>
      <c r="G120" s="277"/>
      <c r="H120" s="277"/>
      <c r="I120" s="107"/>
      <c r="J120" s="32"/>
      <c r="K120" s="32"/>
      <c r="L120" s="35"/>
    </row>
    <row r="121" spans="2:63" s="1" customFormat="1" ht="6.95" customHeight="1" x14ac:dyDescent="0.2">
      <c r="B121" s="31"/>
      <c r="C121" s="32"/>
      <c r="D121" s="32"/>
      <c r="E121" s="32"/>
      <c r="F121" s="32"/>
      <c r="G121" s="32"/>
      <c r="H121" s="32"/>
      <c r="I121" s="107"/>
      <c r="J121" s="32"/>
      <c r="K121" s="32"/>
      <c r="L121" s="35"/>
    </row>
    <row r="122" spans="2:63" s="1" customFormat="1" ht="12" customHeight="1" x14ac:dyDescent="0.2">
      <c r="B122" s="31"/>
      <c r="C122" s="26" t="s">
        <v>18</v>
      </c>
      <c r="D122" s="32"/>
      <c r="E122" s="32"/>
      <c r="F122" s="24" t="str">
        <f>F12</f>
        <v>Palkovičova 11-A</v>
      </c>
      <c r="G122" s="32"/>
      <c r="H122" s="32"/>
      <c r="I122" s="109" t="s">
        <v>20</v>
      </c>
      <c r="J122" s="58" t="str">
        <f>IF(J12="","",J12)</f>
        <v>11. 3. 2019</v>
      </c>
      <c r="K122" s="32"/>
      <c r="L122" s="35"/>
    </row>
    <row r="123" spans="2:63" s="1" customFormat="1" ht="6.95" customHeight="1" x14ac:dyDescent="0.2">
      <c r="B123" s="31"/>
      <c r="C123" s="32"/>
      <c r="D123" s="32"/>
      <c r="E123" s="32"/>
      <c r="F123" s="32"/>
      <c r="G123" s="32"/>
      <c r="H123" s="32"/>
      <c r="I123" s="107"/>
      <c r="J123" s="32"/>
      <c r="K123" s="32"/>
      <c r="L123" s="35"/>
    </row>
    <row r="124" spans="2:63" s="1" customFormat="1" ht="27.95" customHeight="1" x14ac:dyDescent="0.2">
      <c r="B124" s="31"/>
      <c r="C124" s="26" t="s">
        <v>22</v>
      </c>
      <c r="D124" s="32"/>
      <c r="E124" s="32"/>
      <c r="F124" s="24" t="str">
        <f>E15</f>
        <v>MŠ Prešovská 28, Bratislava</v>
      </c>
      <c r="G124" s="32"/>
      <c r="H124" s="32"/>
      <c r="I124" s="109" t="s">
        <v>28</v>
      </c>
      <c r="J124" s="29" t="str">
        <f>E21</f>
        <v>Doc. Ing. Marián Mikuláš, PhD.</v>
      </c>
      <c r="K124" s="32"/>
      <c r="L124" s="35"/>
    </row>
    <row r="125" spans="2:63" s="1" customFormat="1" ht="15.2" customHeight="1" x14ac:dyDescent="0.2">
      <c r="B125" s="31"/>
      <c r="C125" s="26" t="s">
        <v>26</v>
      </c>
      <c r="D125" s="32"/>
      <c r="E125" s="32"/>
      <c r="F125" s="24" t="str">
        <f>IF(E18="","",E18)</f>
        <v>Vyplň údaj</v>
      </c>
      <c r="G125" s="32"/>
      <c r="H125" s="32"/>
      <c r="I125" s="109" t="s">
        <v>32</v>
      </c>
      <c r="J125" s="29" t="str">
        <f>E24</f>
        <v xml:space="preserve"> </v>
      </c>
      <c r="K125" s="32"/>
      <c r="L125" s="35"/>
    </row>
    <row r="126" spans="2:63" s="1" customFormat="1" ht="10.35" customHeight="1" x14ac:dyDescent="0.2">
      <c r="B126" s="31"/>
      <c r="C126" s="32"/>
      <c r="D126" s="32"/>
      <c r="E126" s="32"/>
      <c r="F126" s="32"/>
      <c r="G126" s="32"/>
      <c r="H126" s="32"/>
      <c r="I126" s="107"/>
      <c r="J126" s="32"/>
      <c r="K126" s="32"/>
      <c r="L126" s="35"/>
    </row>
    <row r="127" spans="2:63" s="10" customFormat="1" ht="29.25" customHeight="1" x14ac:dyDescent="0.2">
      <c r="B127" s="162"/>
      <c r="C127" s="163" t="s">
        <v>109</v>
      </c>
      <c r="D127" s="164" t="s">
        <v>60</v>
      </c>
      <c r="E127" s="164" t="s">
        <v>56</v>
      </c>
      <c r="F127" s="164" t="s">
        <v>57</v>
      </c>
      <c r="G127" s="164" t="s">
        <v>110</v>
      </c>
      <c r="H127" s="164" t="s">
        <v>111</v>
      </c>
      <c r="I127" s="165" t="s">
        <v>112</v>
      </c>
      <c r="J127" s="166" t="s">
        <v>93</v>
      </c>
      <c r="K127" s="167" t="s">
        <v>113</v>
      </c>
      <c r="L127" s="168"/>
      <c r="M127" s="67" t="s">
        <v>1</v>
      </c>
      <c r="N127" s="68" t="s">
        <v>39</v>
      </c>
      <c r="O127" s="68" t="s">
        <v>114</v>
      </c>
      <c r="P127" s="68" t="s">
        <v>115</v>
      </c>
      <c r="Q127" s="68" t="s">
        <v>116</v>
      </c>
      <c r="R127" s="68" t="s">
        <v>117</v>
      </c>
      <c r="S127" s="68" t="s">
        <v>118</v>
      </c>
      <c r="T127" s="69" t="s">
        <v>119</v>
      </c>
    </row>
    <row r="128" spans="2:63" s="1" customFormat="1" ht="22.9" customHeight="1" x14ac:dyDescent="0.25">
      <c r="B128" s="31"/>
      <c r="C128" s="74" t="s">
        <v>94</v>
      </c>
      <c r="D128" s="32"/>
      <c r="E128" s="32"/>
      <c r="F128" s="32"/>
      <c r="G128" s="32"/>
      <c r="H128" s="32"/>
      <c r="I128" s="107"/>
      <c r="J128" s="169">
        <f>BK128</f>
        <v>0</v>
      </c>
      <c r="K128" s="32"/>
      <c r="L128" s="35"/>
      <c r="M128" s="70"/>
      <c r="N128" s="71"/>
      <c r="O128" s="71"/>
      <c r="P128" s="170">
        <f>P129+P132+P180</f>
        <v>0</v>
      </c>
      <c r="Q128" s="71"/>
      <c r="R128" s="170">
        <f>R129+R132+R180</f>
        <v>18.780041519999997</v>
      </c>
      <c r="S128" s="71"/>
      <c r="T128" s="171">
        <f>T129+T132+T180</f>
        <v>10.47559</v>
      </c>
      <c r="AT128" s="14" t="s">
        <v>74</v>
      </c>
      <c r="AU128" s="14" t="s">
        <v>95</v>
      </c>
      <c r="BK128" s="172">
        <f>BK129+BK132+BK180</f>
        <v>0</v>
      </c>
    </row>
    <row r="129" spans="2:65" s="11" customFormat="1" ht="25.9" customHeight="1" x14ac:dyDescent="0.2">
      <c r="B129" s="173"/>
      <c r="C129" s="174"/>
      <c r="D129" s="175" t="s">
        <v>74</v>
      </c>
      <c r="E129" s="176" t="s">
        <v>120</v>
      </c>
      <c r="F129" s="176" t="s">
        <v>121</v>
      </c>
      <c r="G129" s="174"/>
      <c r="H129" s="174"/>
      <c r="I129" s="177"/>
      <c r="J129" s="178">
        <f>BK129</f>
        <v>0</v>
      </c>
      <c r="K129" s="174"/>
      <c r="L129" s="179"/>
      <c r="M129" s="180"/>
      <c r="N129" s="181"/>
      <c r="O129" s="181"/>
      <c r="P129" s="182">
        <f>P130</f>
        <v>0</v>
      </c>
      <c r="Q129" s="181"/>
      <c r="R129" s="182">
        <f>R130</f>
        <v>0</v>
      </c>
      <c r="S129" s="181"/>
      <c r="T129" s="183">
        <f>T130</f>
        <v>0</v>
      </c>
      <c r="AR129" s="184" t="s">
        <v>83</v>
      </c>
      <c r="AT129" s="185" t="s">
        <v>74</v>
      </c>
      <c r="AU129" s="185" t="s">
        <v>75</v>
      </c>
      <c r="AY129" s="184" t="s">
        <v>122</v>
      </c>
      <c r="BK129" s="186">
        <f>BK130</f>
        <v>0</v>
      </c>
    </row>
    <row r="130" spans="2:65" s="11" customFormat="1" ht="22.9" customHeight="1" x14ac:dyDescent="0.2">
      <c r="B130" s="173"/>
      <c r="C130" s="174"/>
      <c r="D130" s="175" t="s">
        <v>74</v>
      </c>
      <c r="E130" s="187" t="s">
        <v>123</v>
      </c>
      <c r="F130" s="187" t="s">
        <v>124</v>
      </c>
      <c r="G130" s="174"/>
      <c r="H130" s="174"/>
      <c r="I130" s="177"/>
      <c r="J130" s="188">
        <f>BK130</f>
        <v>0</v>
      </c>
      <c r="K130" s="174"/>
      <c r="L130" s="179"/>
      <c r="M130" s="180"/>
      <c r="N130" s="181"/>
      <c r="O130" s="181"/>
      <c r="P130" s="182">
        <f>P131</f>
        <v>0</v>
      </c>
      <c r="Q130" s="181"/>
      <c r="R130" s="182">
        <f>R131</f>
        <v>0</v>
      </c>
      <c r="S130" s="181"/>
      <c r="T130" s="183">
        <f>T131</f>
        <v>0</v>
      </c>
      <c r="AR130" s="184" t="s">
        <v>83</v>
      </c>
      <c r="AT130" s="185" t="s">
        <v>74</v>
      </c>
      <c r="AU130" s="185" t="s">
        <v>83</v>
      </c>
      <c r="AY130" s="184" t="s">
        <v>122</v>
      </c>
      <c r="BK130" s="186">
        <f>BK131</f>
        <v>0</v>
      </c>
    </row>
    <row r="131" spans="2:65" s="1" customFormat="1" ht="24" customHeight="1" x14ac:dyDescent="0.2">
      <c r="B131" s="31"/>
      <c r="C131" s="189" t="s">
        <v>83</v>
      </c>
      <c r="D131" s="189" t="s">
        <v>125</v>
      </c>
      <c r="E131" s="190" t="s">
        <v>126</v>
      </c>
      <c r="F131" s="191" t="s">
        <v>127</v>
      </c>
      <c r="G131" s="192" t="s">
        <v>128</v>
      </c>
      <c r="H131" s="193">
        <v>18.78</v>
      </c>
      <c r="I131" s="194"/>
      <c r="J131" s="193">
        <f>ROUND(I131*H131,3)</f>
        <v>0</v>
      </c>
      <c r="K131" s="191" t="s">
        <v>129</v>
      </c>
      <c r="L131" s="35"/>
      <c r="M131" s="195" t="s">
        <v>1</v>
      </c>
      <c r="N131" s="196" t="s">
        <v>41</v>
      </c>
      <c r="O131" s="63"/>
      <c r="P131" s="197">
        <f>O131*H131</f>
        <v>0</v>
      </c>
      <c r="Q131" s="197">
        <v>0</v>
      </c>
      <c r="R131" s="197">
        <f>Q131*H131</f>
        <v>0</v>
      </c>
      <c r="S131" s="197">
        <v>0</v>
      </c>
      <c r="T131" s="198">
        <f>S131*H131</f>
        <v>0</v>
      </c>
      <c r="AR131" s="199" t="s">
        <v>130</v>
      </c>
      <c r="AT131" s="199" t="s">
        <v>125</v>
      </c>
      <c r="AU131" s="199" t="s">
        <v>131</v>
      </c>
      <c r="AY131" s="14" t="s">
        <v>122</v>
      </c>
      <c r="BE131" s="200">
        <f>IF(N131="základná",J131,0)</f>
        <v>0</v>
      </c>
      <c r="BF131" s="200">
        <f>IF(N131="znížená",J131,0)</f>
        <v>0</v>
      </c>
      <c r="BG131" s="200">
        <f>IF(N131="zákl. prenesená",J131,0)</f>
        <v>0</v>
      </c>
      <c r="BH131" s="200">
        <f>IF(N131="zníž. prenesená",J131,0)</f>
        <v>0</v>
      </c>
      <c r="BI131" s="200">
        <f>IF(N131="nulová",J131,0)</f>
        <v>0</v>
      </c>
      <c r="BJ131" s="14" t="s">
        <v>131</v>
      </c>
      <c r="BK131" s="201">
        <f>ROUND(I131*H131,3)</f>
        <v>0</v>
      </c>
      <c r="BL131" s="14" t="s">
        <v>130</v>
      </c>
      <c r="BM131" s="199" t="s">
        <v>132</v>
      </c>
    </row>
    <row r="132" spans="2:65" s="11" customFormat="1" ht="25.9" customHeight="1" x14ac:dyDescent="0.2">
      <c r="B132" s="173"/>
      <c r="C132" s="174"/>
      <c r="D132" s="175" t="s">
        <v>74</v>
      </c>
      <c r="E132" s="176" t="s">
        <v>133</v>
      </c>
      <c r="F132" s="176" t="s">
        <v>134</v>
      </c>
      <c r="G132" s="174"/>
      <c r="H132" s="174"/>
      <c r="I132" s="177"/>
      <c r="J132" s="178">
        <f>BK132</f>
        <v>0</v>
      </c>
      <c r="K132" s="174"/>
      <c r="L132" s="179"/>
      <c r="M132" s="180"/>
      <c r="N132" s="181"/>
      <c r="O132" s="181"/>
      <c r="P132" s="182">
        <f>P133+P145+P150+P159+P163+P170+P178</f>
        <v>0</v>
      </c>
      <c r="Q132" s="181"/>
      <c r="R132" s="182">
        <f>R133+R145+R150+R159+R163+R170+R178</f>
        <v>18.780041519999997</v>
      </c>
      <c r="S132" s="181"/>
      <c r="T132" s="183">
        <f>T133+T145+T150+T159+T163+T170+T178</f>
        <v>10.47559</v>
      </c>
      <c r="AR132" s="184" t="s">
        <v>131</v>
      </c>
      <c r="AT132" s="185" t="s">
        <v>74</v>
      </c>
      <c r="AU132" s="185" t="s">
        <v>75</v>
      </c>
      <c r="AY132" s="184" t="s">
        <v>122</v>
      </c>
      <c r="BK132" s="186">
        <f>BK133+BK145+BK150+BK159+BK163+BK170+BK178</f>
        <v>0</v>
      </c>
    </row>
    <row r="133" spans="2:65" s="11" customFormat="1" ht="22.9" customHeight="1" x14ac:dyDescent="0.2">
      <c r="B133" s="173"/>
      <c r="C133" s="174"/>
      <c r="D133" s="175" t="s">
        <v>74</v>
      </c>
      <c r="E133" s="187" t="s">
        <v>135</v>
      </c>
      <c r="F133" s="187" t="s">
        <v>136</v>
      </c>
      <c r="G133" s="174"/>
      <c r="H133" s="174"/>
      <c r="I133" s="177"/>
      <c r="J133" s="188">
        <f>BK133</f>
        <v>0</v>
      </c>
      <c r="K133" s="174"/>
      <c r="L133" s="179"/>
      <c r="M133" s="180"/>
      <c r="N133" s="181"/>
      <c r="O133" s="181"/>
      <c r="P133" s="182">
        <f>SUM(P134:P144)</f>
        <v>0</v>
      </c>
      <c r="Q133" s="181"/>
      <c r="R133" s="182">
        <f>SUM(R134:R144)</f>
        <v>6.5526818200000001</v>
      </c>
      <c r="S133" s="181"/>
      <c r="T133" s="183">
        <f>SUM(T134:T144)</f>
        <v>8.7965049999999998</v>
      </c>
      <c r="AR133" s="184" t="s">
        <v>131</v>
      </c>
      <c r="AT133" s="185" t="s">
        <v>74</v>
      </c>
      <c r="AU133" s="185" t="s">
        <v>83</v>
      </c>
      <c r="AY133" s="184" t="s">
        <v>122</v>
      </c>
      <c r="BK133" s="186">
        <f>SUM(BK134:BK144)</f>
        <v>0</v>
      </c>
    </row>
    <row r="134" spans="2:65" s="1" customFormat="1" ht="24" customHeight="1" x14ac:dyDescent="0.2">
      <c r="B134" s="31"/>
      <c r="C134" s="189" t="s">
        <v>131</v>
      </c>
      <c r="D134" s="189" t="s">
        <v>125</v>
      </c>
      <c r="E134" s="190" t="s">
        <v>137</v>
      </c>
      <c r="F134" s="191" t="s">
        <v>138</v>
      </c>
      <c r="G134" s="192" t="s">
        <v>139</v>
      </c>
      <c r="H134" s="193">
        <v>1759.3009999999999</v>
      </c>
      <c r="I134" s="194"/>
      <c r="J134" s="193">
        <f>ROUND(I134*H134,3)</f>
        <v>0</v>
      </c>
      <c r="K134" s="191" t="s">
        <v>1</v>
      </c>
      <c r="L134" s="35"/>
      <c r="M134" s="195" t="s">
        <v>1</v>
      </c>
      <c r="N134" s="196" t="s">
        <v>41</v>
      </c>
      <c r="O134" s="63"/>
      <c r="P134" s="197">
        <f>O134*H134</f>
        <v>0</v>
      </c>
      <c r="Q134" s="197">
        <v>0</v>
      </c>
      <c r="R134" s="197">
        <f>Q134*H134</f>
        <v>0</v>
      </c>
      <c r="S134" s="197">
        <v>5.0000000000000001E-3</v>
      </c>
      <c r="T134" s="198">
        <f>S134*H134</f>
        <v>8.7965049999999998</v>
      </c>
      <c r="AR134" s="199" t="s">
        <v>140</v>
      </c>
      <c r="AT134" s="199" t="s">
        <v>125</v>
      </c>
      <c r="AU134" s="199" t="s">
        <v>131</v>
      </c>
      <c r="AY134" s="14" t="s">
        <v>122</v>
      </c>
      <c r="BE134" s="200">
        <f>IF(N134="základná",J134,0)</f>
        <v>0</v>
      </c>
      <c r="BF134" s="200">
        <f>IF(N134="znížená",J134,0)</f>
        <v>0</v>
      </c>
      <c r="BG134" s="200">
        <f>IF(N134="zákl. prenesená",J134,0)</f>
        <v>0</v>
      </c>
      <c r="BH134" s="200">
        <f>IF(N134="zníž. prenesená",J134,0)</f>
        <v>0</v>
      </c>
      <c r="BI134" s="200">
        <f>IF(N134="nulová",J134,0)</f>
        <v>0</v>
      </c>
      <c r="BJ134" s="14" t="s">
        <v>131</v>
      </c>
      <c r="BK134" s="201">
        <f>ROUND(I134*H134,3)</f>
        <v>0</v>
      </c>
      <c r="BL134" s="14" t="s">
        <v>140</v>
      </c>
      <c r="BM134" s="199" t="s">
        <v>141</v>
      </c>
    </row>
    <row r="135" spans="2:65" s="1" customFormat="1" ht="36" customHeight="1" x14ac:dyDescent="0.2">
      <c r="B135" s="31"/>
      <c r="C135" s="189" t="s">
        <v>142</v>
      </c>
      <c r="D135" s="189" t="s">
        <v>125</v>
      </c>
      <c r="E135" s="190" t="s">
        <v>143</v>
      </c>
      <c r="F135" s="191" t="s">
        <v>144</v>
      </c>
      <c r="G135" s="192" t="s">
        <v>139</v>
      </c>
      <c r="H135" s="193">
        <v>2051.558</v>
      </c>
      <c r="I135" s="194"/>
      <c r="J135" s="193">
        <f>ROUND(I135*H135,3)</f>
        <v>0</v>
      </c>
      <c r="K135" s="191" t="s">
        <v>129</v>
      </c>
      <c r="L135" s="35"/>
      <c r="M135" s="195" t="s">
        <v>1</v>
      </c>
      <c r="N135" s="196" t="s">
        <v>41</v>
      </c>
      <c r="O135" s="63"/>
      <c r="P135" s="197">
        <f>O135*H135</f>
        <v>0</v>
      </c>
      <c r="Q135" s="197">
        <v>0</v>
      </c>
      <c r="R135" s="197">
        <f>Q135*H135</f>
        <v>0</v>
      </c>
      <c r="S135" s="197">
        <v>0</v>
      </c>
      <c r="T135" s="198">
        <f>S135*H135</f>
        <v>0</v>
      </c>
      <c r="AR135" s="199" t="s">
        <v>140</v>
      </c>
      <c r="AT135" s="199" t="s">
        <v>125</v>
      </c>
      <c r="AU135" s="199" t="s">
        <v>131</v>
      </c>
      <c r="AY135" s="14" t="s">
        <v>122</v>
      </c>
      <c r="BE135" s="200">
        <f>IF(N135="základná",J135,0)</f>
        <v>0</v>
      </c>
      <c r="BF135" s="200">
        <f>IF(N135="znížená",J135,0)</f>
        <v>0</v>
      </c>
      <c r="BG135" s="200">
        <f>IF(N135="zákl. prenesená",J135,0)</f>
        <v>0</v>
      </c>
      <c r="BH135" s="200">
        <f>IF(N135="zníž. prenesená",J135,0)</f>
        <v>0</v>
      </c>
      <c r="BI135" s="200">
        <f>IF(N135="nulová",J135,0)</f>
        <v>0</v>
      </c>
      <c r="BJ135" s="14" t="s">
        <v>131</v>
      </c>
      <c r="BK135" s="201">
        <f>ROUND(I135*H135,3)</f>
        <v>0</v>
      </c>
      <c r="BL135" s="14" t="s">
        <v>140</v>
      </c>
      <c r="BM135" s="199" t="s">
        <v>145</v>
      </c>
    </row>
    <row r="136" spans="2:65" s="1" customFormat="1" ht="36" customHeight="1" x14ac:dyDescent="0.2">
      <c r="B136" s="31"/>
      <c r="C136" s="202" t="s">
        <v>130</v>
      </c>
      <c r="D136" s="202" t="s">
        <v>146</v>
      </c>
      <c r="E136" s="203" t="s">
        <v>147</v>
      </c>
      <c r="F136" s="204" t="s">
        <v>148</v>
      </c>
      <c r="G136" s="205" t="s">
        <v>139</v>
      </c>
      <c r="H136" s="206">
        <v>2461.87</v>
      </c>
      <c r="I136" s="207"/>
      <c r="J136" s="206">
        <f>ROUND(I136*H136,3)</f>
        <v>0</v>
      </c>
      <c r="K136" s="204" t="s">
        <v>129</v>
      </c>
      <c r="L136" s="208"/>
      <c r="M136" s="209" t="s">
        <v>1</v>
      </c>
      <c r="N136" s="210" t="s">
        <v>41</v>
      </c>
      <c r="O136" s="63"/>
      <c r="P136" s="197">
        <f>O136*H136</f>
        <v>0</v>
      </c>
      <c r="Q136" s="197">
        <v>1.9E-3</v>
      </c>
      <c r="R136" s="197">
        <f>Q136*H136</f>
        <v>4.6775529999999996</v>
      </c>
      <c r="S136" s="197">
        <v>0</v>
      </c>
      <c r="T136" s="198">
        <f>S136*H136</f>
        <v>0</v>
      </c>
      <c r="AR136" s="199" t="s">
        <v>149</v>
      </c>
      <c r="AT136" s="199" t="s">
        <v>146</v>
      </c>
      <c r="AU136" s="199" t="s">
        <v>131</v>
      </c>
      <c r="AY136" s="14" t="s">
        <v>122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4" t="s">
        <v>131</v>
      </c>
      <c r="BK136" s="201">
        <f>ROUND(I136*H136,3)</f>
        <v>0</v>
      </c>
      <c r="BL136" s="14" t="s">
        <v>140</v>
      </c>
      <c r="BM136" s="199" t="s">
        <v>150</v>
      </c>
    </row>
    <row r="137" spans="2:65" s="12" customFormat="1" ht="11.25" x14ac:dyDescent="0.2">
      <c r="B137" s="211"/>
      <c r="C137" s="212"/>
      <c r="D137" s="213" t="s">
        <v>151</v>
      </c>
      <c r="E137" s="212"/>
      <c r="F137" s="214" t="s">
        <v>152</v>
      </c>
      <c r="G137" s="212"/>
      <c r="H137" s="215">
        <v>2461.87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151</v>
      </c>
      <c r="AU137" s="221" t="s">
        <v>131</v>
      </c>
      <c r="AV137" s="12" t="s">
        <v>131</v>
      </c>
      <c r="AW137" s="12" t="s">
        <v>4</v>
      </c>
      <c r="AX137" s="12" t="s">
        <v>83</v>
      </c>
      <c r="AY137" s="221" t="s">
        <v>122</v>
      </c>
    </row>
    <row r="138" spans="2:65" s="1" customFormat="1" ht="16.5" customHeight="1" x14ac:dyDescent="0.2">
      <c r="B138" s="31"/>
      <c r="C138" s="202" t="s">
        <v>153</v>
      </c>
      <c r="D138" s="202" t="s">
        <v>146</v>
      </c>
      <c r="E138" s="203" t="s">
        <v>154</v>
      </c>
      <c r="F138" s="204" t="s">
        <v>155</v>
      </c>
      <c r="G138" s="205" t="s">
        <v>156</v>
      </c>
      <c r="H138" s="206">
        <v>10554</v>
      </c>
      <c r="I138" s="207"/>
      <c r="J138" s="206">
        <f>ROUND(I138*H138,3)</f>
        <v>0</v>
      </c>
      <c r="K138" s="204" t="s">
        <v>1</v>
      </c>
      <c r="L138" s="208"/>
      <c r="M138" s="209" t="s">
        <v>1</v>
      </c>
      <c r="N138" s="210" t="s">
        <v>41</v>
      </c>
      <c r="O138" s="63"/>
      <c r="P138" s="197">
        <f>O138*H138</f>
        <v>0</v>
      </c>
      <c r="Q138" s="197">
        <v>0</v>
      </c>
      <c r="R138" s="197">
        <f>Q138*H138</f>
        <v>0</v>
      </c>
      <c r="S138" s="197">
        <v>0</v>
      </c>
      <c r="T138" s="198">
        <f>S138*H138</f>
        <v>0</v>
      </c>
      <c r="AR138" s="199" t="s">
        <v>149</v>
      </c>
      <c r="AT138" s="199" t="s">
        <v>146</v>
      </c>
      <c r="AU138" s="199" t="s">
        <v>131</v>
      </c>
      <c r="AY138" s="14" t="s">
        <v>122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4" t="s">
        <v>131</v>
      </c>
      <c r="BK138" s="201">
        <f>ROUND(I138*H138,3)</f>
        <v>0</v>
      </c>
      <c r="BL138" s="14" t="s">
        <v>140</v>
      </c>
      <c r="BM138" s="199" t="s">
        <v>157</v>
      </c>
    </row>
    <row r="139" spans="2:65" s="1" customFormat="1" ht="24" customHeight="1" x14ac:dyDescent="0.2">
      <c r="B139" s="31"/>
      <c r="C139" s="189" t="s">
        <v>158</v>
      </c>
      <c r="D139" s="189" t="s">
        <v>125</v>
      </c>
      <c r="E139" s="190" t="s">
        <v>159</v>
      </c>
      <c r="F139" s="191" t="s">
        <v>160</v>
      </c>
      <c r="G139" s="192" t="s">
        <v>139</v>
      </c>
      <c r="H139" s="193">
        <v>3518.6</v>
      </c>
      <c r="I139" s="194"/>
      <c r="J139" s="193">
        <f>ROUND(I139*H139,3)</f>
        <v>0</v>
      </c>
      <c r="K139" s="191" t="s">
        <v>129</v>
      </c>
      <c r="L139" s="35"/>
      <c r="M139" s="195" t="s">
        <v>1</v>
      </c>
      <c r="N139" s="196" t="s">
        <v>41</v>
      </c>
      <c r="O139" s="63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AR139" s="199" t="s">
        <v>140</v>
      </c>
      <c r="AT139" s="199" t="s">
        <v>125</v>
      </c>
      <c r="AU139" s="199" t="s">
        <v>131</v>
      </c>
      <c r="AY139" s="14" t="s">
        <v>122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4" t="s">
        <v>131</v>
      </c>
      <c r="BK139" s="201">
        <f>ROUND(I139*H139,3)</f>
        <v>0</v>
      </c>
      <c r="BL139" s="14" t="s">
        <v>140</v>
      </c>
      <c r="BM139" s="199" t="s">
        <v>161</v>
      </c>
    </row>
    <row r="140" spans="2:65" s="1" customFormat="1" ht="16.5" customHeight="1" x14ac:dyDescent="0.2">
      <c r="B140" s="31"/>
      <c r="C140" s="202" t="s">
        <v>162</v>
      </c>
      <c r="D140" s="202" t="s">
        <v>146</v>
      </c>
      <c r="E140" s="203" t="s">
        <v>163</v>
      </c>
      <c r="F140" s="204" t="s">
        <v>164</v>
      </c>
      <c r="G140" s="205" t="s">
        <v>139</v>
      </c>
      <c r="H140" s="206">
        <v>3870.462</v>
      </c>
      <c r="I140" s="207"/>
      <c r="J140" s="206">
        <f>ROUND(I140*H140,3)</f>
        <v>0</v>
      </c>
      <c r="K140" s="204" t="s">
        <v>1</v>
      </c>
      <c r="L140" s="208"/>
      <c r="M140" s="209" t="s">
        <v>1</v>
      </c>
      <c r="N140" s="210" t="s">
        <v>41</v>
      </c>
      <c r="O140" s="63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AR140" s="199" t="s">
        <v>149</v>
      </c>
      <c r="AT140" s="199" t="s">
        <v>146</v>
      </c>
      <c r="AU140" s="199" t="s">
        <v>131</v>
      </c>
      <c r="AY140" s="14" t="s">
        <v>122</v>
      </c>
      <c r="BE140" s="200">
        <f>IF(N140="základná",J140,0)</f>
        <v>0</v>
      </c>
      <c r="BF140" s="200">
        <f>IF(N140="znížená",J140,0)</f>
        <v>0</v>
      </c>
      <c r="BG140" s="200">
        <f>IF(N140="zákl. prenesená",J140,0)</f>
        <v>0</v>
      </c>
      <c r="BH140" s="200">
        <f>IF(N140="zníž. prenesená",J140,0)</f>
        <v>0</v>
      </c>
      <c r="BI140" s="200">
        <f>IF(N140="nulová",J140,0)</f>
        <v>0</v>
      </c>
      <c r="BJ140" s="14" t="s">
        <v>131</v>
      </c>
      <c r="BK140" s="201">
        <f>ROUND(I140*H140,3)</f>
        <v>0</v>
      </c>
      <c r="BL140" s="14" t="s">
        <v>140</v>
      </c>
      <c r="BM140" s="199" t="s">
        <v>165</v>
      </c>
    </row>
    <row r="141" spans="2:65" s="12" customFormat="1" ht="11.25" x14ac:dyDescent="0.2">
      <c r="B141" s="211"/>
      <c r="C141" s="212"/>
      <c r="D141" s="213" t="s">
        <v>151</v>
      </c>
      <c r="E141" s="212"/>
      <c r="F141" s="214" t="s">
        <v>166</v>
      </c>
      <c r="G141" s="212"/>
      <c r="H141" s="215">
        <v>3870.462</v>
      </c>
      <c r="I141" s="216"/>
      <c r="J141" s="212"/>
      <c r="K141" s="212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151</v>
      </c>
      <c r="AU141" s="221" t="s">
        <v>131</v>
      </c>
      <c r="AV141" s="12" t="s">
        <v>131</v>
      </c>
      <c r="AW141" s="12" t="s">
        <v>4</v>
      </c>
      <c r="AX141" s="12" t="s">
        <v>83</v>
      </c>
      <c r="AY141" s="221" t="s">
        <v>122</v>
      </c>
    </row>
    <row r="142" spans="2:65" s="1" customFormat="1" ht="24" customHeight="1" x14ac:dyDescent="0.2">
      <c r="B142" s="31"/>
      <c r="C142" s="189" t="s">
        <v>167</v>
      </c>
      <c r="D142" s="189" t="s">
        <v>125</v>
      </c>
      <c r="E142" s="190" t="s">
        <v>168</v>
      </c>
      <c r="F142" s="191" t="s">
        <v>169</v>
      </c>
      <c r="G142" s="192" t="s">
        <v>170</v>
      </c>
      <c r="H142" s="193">
        <v>379.55</v>
      </c>
      <c r="I142" s="194"/>
      <c r="J142" s="193">
        <f>ROUND(I142*H142,3)</f>
        <v>0</v>
      </c>
      <c r="K142" s="191" t="s">
        <v>129</v>
      </c>
      <c r="L142" s="35"/>
      <c r="M142" s="195" t="s">
        <v>1</v>
      </c>
      <c r="N142" s="196" t="s">
        <v>41</v>
      </c>
      <c r="O142" s="63"/>
      <c r="P142" s="197">
        <f>O142*H142</f>
        <v>0</v>
      </c>
      <c r="Q142" s="197">
        <v>3.0000000000000001E-5</v>
      </c>
      <c r="R142" s="197">
        <f>Q142*H142</f>
        <v>1.1386500000000001E-2</v>
      </c>
      <c r="S142" s="197">
        <v>0</v>
      </c>
      <c r="T142" s="198">
        <f>S142*H142</f>
        <v>0</v>
      </c>
      <c r="AR142" s="199" t="s">
        <v>140</v>
      </c>
      <c r="AT142" s="199" t="s">
        <v>125</v>
      </c>
      <c r="AU142" s="199" t="s">
        <v>131</v>
      </c>
      <c r="AY142" s="14" t="s">
        <v>122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4" t="s">
        <v>131</v>
      </c>
      <c r="BK142" s="201">
        <f>ROUND(I142*H142,3)</f>
        <v>0</v>
      </c>
      <c r="BL142" s="14" t="s">
        <v>140</v>
      </c>
      <c r="BM142" s="199" t="s">
        <v>171</v>
      </c>
    </row>
    <row r="143" spans="2:65" s="1" customFormat="1" ht="24" customHeight="1" x14ac:dyDescent="0.2">
      <c r="B143" s="31"/>
      <c r="C143" s="202" t="s">
        <v>172</v>
      </c>
      <c r="D143" s="202" t="s">
        <v>146</v>
      </c>
      <c r="E143" s="203" t="s">
        <v>173</v>
      </c>
      <c r="F143" s="204" t="s">
        <v>174</v>
      </c>
      <c r="G143" s="205" t="s">
        <v>139</v>
      </c>
      <c r="H143" s="206">
        <v>235.321</v>
      </c>
      <c r="I143" s="207"/>
      <c r="J143" s="206">
        <f>ROUND(I143*H143,3)</f>
        <v>0</v>
      </c>
      <c r="K143" s="204" t="s">
        <v>129</v>
      </c>
      <c r="L143" s="208"/>
      <c r="M143" s="209" t="s">
        <v>1</v>
      </c>
      <c r="N143" s="210" t="s">
        <v>41</v>
      </c>
      <c r="O143" s="63"/>
      <c r="P143" s="197">
        <f>O143*H143</f>
        <v>0</v>
      </c>
      <c r="Q143" s="197">
        <v>7.92E-3</v>
      </c>
      <c r="R143" s="197">
        <f>Q143*H143</f>
        <v>1.8637423200000001</v>
      </c>
      <c r="S143" s="197">
        <v>0</v>
      </c>
      <c r="T143" s="198">
        <f>S143*H143</f>
        <v>0</v>
      </c>
      <c r="AR143" s="199" t="s">
        <v>149</v>
      </c>
      <c r="AT143" s="199" t="s">
        <v>146</v>
      </c>
      <c r="AU143" s="199" t="s">
        <v>131</v>
      </c>
      <c r="AY143" s="14" t="s">
        <v>122</v>
      </c>
      <c r="BE143" s="200">
        <f>IF(N143="základná",J143,0)</f>
        <v>0</v>
      </c>
      <c r="BF143" s="200">
        <f>IF(N143="znížená",J143,0)</f>
        <v>0</v>
      </c>
      <c r="BG143" s="200">
        <f>IF(N143="zákl. prenesená",J143,0)</f>
        <v>0</v>
      </c>
      <c r="BH143" s="200">
        <f>IF(N143="zníž. prenesená",J143,0)</f>
        <v>0</v>
      </c>
      <c r="BI143" s="200">
        <f>IF(N143="nulová",J143,0)</f>
        <v>0</v>
      </c>
      <c r="BJ143" s="14" t="s">
        <v>131</v>
      </c>
      <c r="BK143" s="201">
        <f>ROUND(I143*H143,3)</f>
        <v>0</v>
      </c>
      <c r="BL143" s="14" t="s">
        <v>140</v>
      </c>
      <c r="BM143" s="199" t="s">
        <v>175</v>
      </c>
    </row>
    <row r="144" spans="2:65" s="1" customFormat="1" ht="24" customHeight="1" x14ac:dyDescent="0.2">
      <c r="B144" s="31"/>
      <c r="C144" s="189" t="s">
        <v>176</v>
      </c>
      <c r="D144" s="189" t="s">
        <v>125</v>
      </c>
      <c r="E144" s="190" t="s">
        <v>177</v>
      </c>
      <c r="F144" s="191" t="s">
        <v>178</v>
      </c>
      <c r="G144" s="192" t="s">
        <v>179</v>
      </c>
      <c r="H144" s="194"/>
      <c r="I144" s="194"/>
      <c r="J144" s="193">
        <f>ROUND(I144*H144,3)</f>
        <v>0</v>
      </c>
      <c r="K144" s="191" t="s">
        <v>129</v>
      </c>
      <c r="L144" s="35"/>
      <c r="M144" s="195" t="s">
        <v>1</v>
      </c>
      <c r="N144" s="196" t="s">
        <v>41</v>
      </c>
      <c r="O144" s="63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AR144" s="199" t="s">
        <v>140</v>
      </c>
      <c r="AT144" s="199" t="s">
        <v>125</v>
      </c>
      <c r="AU144" s="199" t="s">
        <v>131</v>
      </c>
      <c r="AY144" s="14" t="s">
        <v>122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4" t="s">
        <v>131</v>
      </c>
      <c r="BK144" s="201">
        <f>ROUND(I144*H144,3)</f>
        <v>0</v>
      </c>
      <c r="BL144" s="14" t="s">
        <v>140</v>
      </c>
      <c r="BM144" s="199" t="s">
        <v>180</v>
      </c>
    </row>
    <row r="145" spans="2:65" s="11" customFormat="1" ht="22.9" customHeight="1" x14ac:dyDescent="0.2">
      <c r="B145" s="173"/>
      <c r="C145" s="174"/>
      <c r="D145" s="175" t="s">
        <v>74</v>
      </c>
      <c r="E145" s="187" t="s">
        <v>181</v>
      </c>
      <c r="F145" s="187" t="s">
        <v>182</v>
      </c>
      <c r="G145" s="174"/>
      <c r="H145" s="174"/>
      <c r="I145" s="177"/>
      <c r="J145" s="188">
        <f>BK145</f>
        <v>0</v>
      </c>
      <c r="K145" s="174"/>
      <c r="L145" s="179"/>
      <c r="M145" s="180"/>
      <c r="N145" s="181"/>
      <c r="O145" s="181"/>
      <c r="P145" s="182">
        <f>SUM(P146:P149)</f>
        <v>0</v>
      </c>
      <c r="Q145" s="181"/>
      <c r="R145" s="182">
        <f>SUM(R146:R149)</f>
        <v>0.21111611999999999</v>
      </c>
      <c r="S145" s="181"/>
      <c r="T145" s="183">
        <f>SUM(T146:T149)</f>
        <v>0</v>
      </c>
      <c r="AR145" s="184" t="s">
        <v>131</v>
      </c>
      <c r="AT145" s="185" t="s">
        <v>74</v>
      </c>
      <c r="AU145" s="185" t="s">
        <v>83</v>
      </c>
      <c r="AY145" s="184" t="s">
        <v>122</v>
      </c>
      <c r="BK145" s="186">
        <f>SUM(BK146:BK149)</f>
        <v>0</v>
      </c>
    </row>
    <row r="146" spans="2:65" s="1" customFormat="1" ht="24" customHeight="1" x14ac:dyDescent="0.2">
      <c r="B146" s="31"/>
      <c r="C146" s="189" t="s">
        <v>183</v>
      </c>
      <c r="D146" s="189" t="s">
        <v>125</v>
      </c>
      <c r="E146" s="190" t="s">
        <v>184</v>
      </c>
      <c r="F146" s="191" t="s">
        <v>185</v>
      </c>
      <c r="G146" s="192" t="s">
        <v>139</v>
      </c>
      <c r="H146" s="193">
        <v>1759.3009999999999</v>
      </c>
      <c r="I146" s="194"/>
      <c r="J146" s="193">
        <f>ROUND(I146*H146,3)</f>
        <v>0</v>
      </c>
      <c r="K146" s="191" t="s">
        <v>129</v>
      </c>
      <c r="L146" s="35"/>
      <c r="M146" s="195" t="s">
        <v>1</v>
      </c>
      <c r="N146" s="196" t="s">
        <v>41</v>
      </c>
      <c r="O146" s="63"/>
      <c r="P146" s="197">
        <f>O146*H146</f>
        <v>0</v>
      </c>
      <c r="Q146" s="197">
        <v>1.2E-4</v>
      </c>
      <c r="R146" s="197">
        <f>Q146*H146</f>
        <v>0.21111611999999999</v>
      </c>
      <c r="S146" s="197">
        <v>0</v>
      </c>
      <c r="T146" s="198">
        <f>S146*H146</f>
        <v>0</v>
      </c>
      <c r="AR146" s="199" t="s">
        <v>140</v>
      </c>
      <c r="AT146" s="199" t="s">
        <v>125</v>
      </c>
      <c r="AU146" s="199" t="s">
        <v>131</v>
      </c>
      <c r="AY146" s="14" t="s">
        <v>122</v>
      </c>
      <c r="BE146" s="200">
        <f>IF(N146="základná",J146,0)</f>
        <v>0</v>
      </c>
      <c r="BF146" s="200">
        <f>IF(N146="znížená",J146,0)</f>
        <v>0</v>
      </c>
      <c r="BG146" s="200">
        <f>IF(N146="zákl. prenesená",J146,0)</f>
        <v>0</v>
      </c>
      <c r="BH146" s="200">
        <f>IF(N146="zníž. prenesená",J146,0)</f>
        <v>0</v>
      </c>
      <c r="BI146" s="200">
        <f>IF(N146="nulová",J146,0)</f>
        <v>0</v>
      </c>
      <c r="BJ146" s="14" t="s">
        <v>131</v>
      </c>
      <c r="BK146" s="201">
        <f>ROUND(I146*H146,3)</f>
        <v>0</v>
      </c>
      <c r="BL146" s="14" t="s">
        <v>140</v>
      </c>
      <c r="BM146" s="199" t="s">
        <v>186</v>
      </c>
    </row>
    <row r="147" spans="2:65" s="1" customFormat="1" ht="16.5" customHeight="1" x14ac:dyDescent="0.2">
      <c r="B147" s="31"/>
      <c r="C147" s="202" t="s">
        <v>187</v>
      </c>
      <c r="D147" s="202" t="s">
        <v>146</v>
      </c>
      <c r="E147" s="203" t="s">
        <v>188</v>
      </c>
      <c r="F147" s="204" t="s">
        <v>189</v>
      </c>
      <c r="G147" s="205" t="s">
        <v>139</v>
      </c>
      <c r="H147" s="206">
        <v>1847.2660000000001</v>
      </c>
      <c r="I147" s="207"/>
      <c r="J147" s="206">
        <f>ROUND(I147*H147,3)</f>
        <v>0</v>
      </c>
      <c r="K147" s="204" t="s">
        <v>1</v>
      </c>
      <c r="L147" s="208"/>
      <c r="M147" s="209" t="s">
        <v>1</v>
      </c>
      <c r="N147" s="210" t="s">
        <v>41</v>
      </c>
      <c r="O147" s="63"/>
      <c r="P147" s="197">
        <f>O147*H147</f>
        <v>0</v>
      </c>
      <c r="Q147" s="197">
        <v>0</v>
      </c>
      <c r="R147" s="197">
        <f>Q147*H147</f>
        <v>0</v>
      </c>
      <c r="S147" s="197">
        <v>0</v>
      </c>
      <c r="T147" s="198">
        <f>S147*H147</f>
        <v>0</v>
      </c>
      <c r="AR147" s="199" t="s">
        <v>149</v>
      </c>
      <c r="AT147" s="199" t="s">
        <v>146</v>
      </c>
      <c r="AU147" s="199" t="s">
        <v>131</v>
      </c>
      <c r="AY147" s="14" t="s">
        <v>122</v>
      </c>
      <c r="BE147" s="200">
        <f>IF(N147="základná",J147,0)</f>
        <v>0</v>
      </c>
      <c r="BF147" s="200">
        <f>IF(N147="znížená",J147,0)</f>
        <v>0</v>
      </c>
      <c r="BG147" s="200">
        <f>IF(N147="zákl. prenesená",J147,0)</f>
        <v>0</v>
      </c>
      <c r="BH147" s="200">
        <f>IF(N147="zníž. prenesená",J147,0)</f>
        <v>0</v>
      </c>
      <c r="BI147" s="200">
        <f>IF(N147="nulová",J147,0)</f>
        <v>0</v>
      </c>
      <c r="BJ147" s="14" t="s">
        <v>131</v>
      </c>
      <c r="BK147" s="201">
        <f>ROUND(I147*H147,3)</f>
        <v>0</v>
      </c>
      <c r="BL147" s="14" t="s">
        <v>140</v>
      </c>
      <c r="BM147" s="199" t="s">
        <v>190</v>
      </c>
    </row>
    <row r="148" spans="2:65" s="1" customFormat="1" ht="24" customHeight="1" x14ac:dyDescent="0.2">
      <c r="B148" s="31"/>
      <c r="C148" s="189" t="s">
        <v>191</v>
      </c>
      <c r="D148" s="189" t="s">
        <v>125</v>
      </c>
      <c r="E148" s="190" t="s">
        <v>192</v>
      </c>
      <c r="F148" s="191" t="s">
        <v>193</v>
      </c>
      <c r="G148" s="192" t="s">
        <v>139</v>
      </c>
      <c r="H148" s="193">
        <v>1759.3009999999999</v>
      </c>
      <c r="I148" s="194"/>
      <c r="J148" s="193">
        <f>ROUND(I148*H148,3)</f>
        <v>0</v>
      </c>
      <c r="K148" s="191" t="s">
        <v>1</v>
      </c>
      <c r="L148" s="35"/>
      <c r="M148" s="195" t="s">
        <v>1</v>
      </c>
      <c r="N148" s="196" t="s">
        <v>41</v>
      </c>
      <c r="O148" s="63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AR148" s="199" t="s">
        <v>140</v>
      </c>
      <c r="AT148" s="199" t="s">
        <v>125</v>
      </c>
      <c r="AU148" s="199" t="s">
        <v>131</v>
      </c>
      <c r="AY148" s="14" t="s">
        <v>122</v>
      </c>
      <c r="BE148" s="200">
        <f>IF(N148="základná",J148,0)</f>
        <v>0</v>
      </c>
      <c r="BF148" s="200">
        <f>IF(N148="znížená",J148,0)</f>
        <v>0</v>
      </c>
      <c r="BG148" s="200">
        <f>IF(N148="zákl. prenesená",J148,0)</f>
        <v>0</v>
      </c>
      <c r="BH148" s="200">
        <f>IF(N148="zníž. prenesená",J148,0)</f>
        <v>0</v>
      </c>
      <c r="BI148" s="200">
        <f>IF(N148="nulová",J148,0)</f>
        <v>0</v>
      </c>
      <c r="BJ148" s="14" t="s">
        <v>131</v>
      </c>
      <c r="BK148" s="201">
        <f>ROUND(I148*H148,3)</f>
        <v>0</v>
      </c>
      <c r="BL148" s="14" t="s">
        <v>140</v>
      </c>
      <c r="BM148" s="199" t="s">
        <v>194</v>
      </c>
    </row>
    <row r="149" spans="2:65" s="1" customFormat="1" ht="24" customHeight="1" x14ac:dyDescent="0.2">
      <c r="B149" s="31"/>
      <c r="C149" s="189" t="s">
        <v>195</v>
      </c>
      <c r="D149" s="189" t="s">
        <v>125</v>
      </c>
      <c r="E149" s="190" t="s">
        <v>196</v>
      </c>
      <c r="F149" s="191" t="s">
        <v>197</v>
      </c>
      <c r="G149" s="192" t="s">
        <v>179</v>
      </c>
      <c r="H149" s="194"/>
      <c r="I149" s="194"/>
      <c r="J149" s="193">
        <f>ROUND(I149*H149,3)</f>
        <v>0</v>
      </c>
      <c r="K149" s="191" t="s">
        <v>129</v>
      </c>
      <c r="L149" s="35"/>
      <c r="M149" s="195" t="s">
        <v>1</v>
      </c>
      <c r="N149" s="196" t="s">
        <v>41</v>
      </c>
      <c r="O149" s="63"/>
      <c r="P149" s="197">
        <f>O149*H149</f>
        <v>0</v>
      </c>
      <c r="Q149" s="197">
        <v>0</v>
      </c>
      <c r="R149" s="197">
        <f>Q149*H149</f>
        <v>0</v>
      </c>
      <c r="S149" s="197">
        <v>0</v>
      </c>
      <c r="T149" s="198">
        <f>S149*H149</f>
        <v>0</v>
      </c>
      <c r="AR149" s="199" t="s">
        <v>140</v>
      </c>
      <c r="AT149" s="199" t="s">
        <v>125</v>
      </c>
      <c r="AU149" s="199" t="s">
        <v>131</v>
      </c>
      <c r="AY149" s="14" t="s">
        <v>122</v>
      </c>
      <c r="BE149" s="200">
        <f>IF(N149="základná",J149,0)</f>
        <v>0</v>
      </c>
      <c r="BF149" s="200">
        <f>IF(N149="znížená",J149,0)</f>
        <v>0</v>
      </c>
      <c r="BG149" s="200">
        <f>IF(N149="zákl. prenesená",J149,0)</f>
        <v>0</v>
      </c>
      <c r="BH149" s="200">
        <f>IF(N149="zníž. prenesená",J149,0)</f>
        <v>0</v>
      </c>
      <c r="BI149" s="200">
        <f>IF(N149="nulová",J149,0)</f>
        <v>0</v>
      </c>
      <c r="BJ149" s="14" t="s">
        <v>131</v>
      </c>
      <c r="BK149" s="201">
        <f>ROUND(I149*H149,3)</f>
        <v>0</v>
      </c>
      <c r="BL149" s="14" t="s">
        <v>140</v>
      </c>
      <c r="BM149" s="199" t="s">
        <v>198</v>
      </c>
    </row>
    <row r="150" spans="2:65" s="11" customFormat="1" ht="22.9" customHeight="1" x14ac:dyDescent="0.2">
      <c r="B150" s="173"/>
      <c r="C150" s="174"/>
      <c r="D150" s="175" t="s">
        <v>74</v>
      </c>
      <c r="E150" s="187" t="s">
        <v>199</v>
      </c>
      <c r="F150" s="187" t="s">
        <v>200</v>
      </c>
      <c r="G150" s="174"/>
      <c r="H150" s="174"/>
      <c r="I150" s="177"/>
      <c r="J150" s="188">
        <f>BK150</f>
        <v>0</v>
      </c>
      <c r="K150" s="174"/>
      <c r="L150" s="179"/>
      <c r="M150" s="180"/>
      <c r="N150" s="181"/>
      <c r="O150" s="181"/>
      <c r="P150" s="182">
        <f>SUM(P151:P158)</f>
        <v>0</v>
      </c>
      <c r="Q150" s="181"/>
      <c r="R150" s="182">
        <f>SUM(R151:R158)</f>
        <v>4.3940000000000007E-2</v>
      </c>
      <c r="S150" s="181"/>
      <c r="T150" s="183">
        <f>SUM(T151:T158)</f>
        <v>0.24131999999999998</v>
      </c>
      <c r="AR150" s="184" t="s">
        <v>131</v>
      </c>
      <c r="AT150" s="185" t="s">
        <v>74</v>
      </c>
      <c r="AU150" s="185" t="s">
        <v>83</v>
      </c>
      <c r="AY150" s="184" t="s">
        <v>122</v>
      </c>
      <c r="BK150" s="186">
        <f>SUM(BK151:BK158)</f>
        <v>0</v>
      </c>
    </row>
    <row r="151" spans="2:65" s="1" customFormat="1" ht="16.5" customHeight="1" x14ac:dyDescent="0.2">
      <c r="B151" s="31"/>
      <c r="C151" s="189" t="s">
        <v>201</v>
      </c>
      <c r="D151" s="189" t="s">
        <v>125</v>
      </c>
      <c r="E151" s="190" t="s">
        <v>202</v>
      </c>
      <c r="F151" s="191" t="s">
        <v>203</v>
      </c>
      <c r="G151" s="192" t="s">
        <v>156</v>
      </c>
      <c r="H151" s="193">
        <v>34</v>
      </c>
      <c r="I151" s="194"/>
      <c r="J151" s="193">
        <f t="shared" ref="J151:J158" si="0">ROUND(I151*H151,3)</f>
        <v>0</v>
      </c>
      <c r="K151" s="191" t="s">
        <v>129</v>
      </c>
      <c r="L151" s="35"/>
      <c r="M151" s="195" t="s">
        <v>1</v>
      </c>
      <c r="N151" s="196" t="s">
        <v>41</v>
      </c>
      <c r="O151" s="63"/>
      <c r="P151" s="197">
        <f t="shared" ref="P151:P158" si="1">O151*H151</f>
        <v>0</v>
      </c>
      <c r="Q151" s="197">
        <v>0</v>
      </c>
      <c r="R151" s="197">
        <f t="shared" ref="R151:R158" si="2">Q151*H151</f>
        <v>0</v>
      </c>
      <c r="S151" s="197">
        <v>0</v>
      </c>
      <c r="T151" s="198">
        <f t="shared" ref="T151:T158" si="3">S151*H151</f>
        <v>0</v>
      </c>
      <c r="AR151" s="199" t="s">
        <v>140</v>
      </c>
      <c r="AT151" s="199" t="s">
        <v>125</v>
      </c>
      <c r="AU151" s="199" t="s">
        <v>131</v>
      </c>
      <c r="AY151" s="14" t="s">
        <v>122</v>
      </c>
      <c r="BE151" s="200">
        <f t="shared" ref="BE151:BE158" si="4">IF(N151="základná",J151,0)</f>
        <v>0</v>
      </c>
      <c r="BF151" s="200">
        <f t="shared" ref="BF151:BF158" si="5">IF(N151="znížená",J151,0)</f>
        <v>0</v>
      </c>
      <c r="BG151" s="200">
        <f t="shared" ref="BG151:BG158" si="6">IF(N151="zákl. prenesená",J151,0)</f>
        <v>0</v>
      </c>
      <c r="BH151" s="200">
        <f t="shared" ref="BH151:BH158" si="7">IF(N151="zníž. prenesená",J151,0)</f>
        <v>0</v>
      </c>
      <c r="BI151" s="200">
        <f t="shared" ref="BI151:BI158" si="8">IF(N151="nulová",J151,0)</f>
        <v>0</v>
      </c>
      <c r="BJ151" s="14" t="s">
        <v>131</v>
      </c>
      <c r="BK151" s="201">
        <f t="shared" ref="BK151:BK158" si="9">ROUND(I151*H151,3)</f>
        <v>0</v>
      </c>
      <c r="BL151" s="14" t="s">
        <v>140</v>
      </c>
      <c r="BM151" s="199" t="s">
        <v>204</v>
      </c>
    </row>
    <row r="152" spans="2:65" s="1" customFormat="1" ht="16.5" customHeight="1" x14ac:dyDescent="0.2">
      <c r="B152" s="31"/>
      <c r="C152" s="202" t="s">
        <v>140</v>
      </c>
      <c r="D152" s="202" t="s">
        <v>146</v>
      </c>
      <c r="E152" s="203" t="s">
        <v>205</v>
      </c>
      <c r="F152" s="204" t="s">
        <v>206</v>
      </c>
      <c r="G152" s="205" t="s">
        <v>156</v>
      </c>
      <c r="H152" s="206">
        <v>34</v>
      </c>
      <c r="I152" s="207"/>
      <c r="J152" s="206">
        <f t="shared" si="0"/>
        <v>0</v>
      </c>
      <c r="K152" s="204" t="s">
        <v>129</v>
      </c>
      <c r="L152" s="208"/>
      <c r="M152" s="209" t="s">
        <v>1</v>
      </c>
      <c r="N152" s="210" t="s">
        <v>41</v>
      </c>
      <c r="O152" s="63"/>
      <c r="P152" s="197">
        <f t="shared" si="1"/>
        <v>0</v>
      </c>
      <c r="Q152" s="197">
        <v>2.3000000000000001E-4</v>
      </c>
      <c r="R152" s="197">
        <f t="shared" si="2"/>
        <v>7.8200000000000006E-3</v>
      </c>
      <c r="S152" s="197">
        <v>0</v>
      </c>
      <c r="T152" s="198">
        <f t="shared" si="3"/>
        <v>0</v>
      </c>
      <c r="AR152" s="199" t="s">
        <v>149</v>
      </c>
      <c r="AT152" s="199" t="s">
        <v>146</v>
      </c>
      <c r="AU152" s="199" t="s">
        <v>131</v>
      </c>
      <c r="AY152" s="14" t="s">
        <v>122</v>
      </c>
      <c r="BE152" s="200">
        <f t="shared" si="4"/>
        <v>0</v>
      </c>
      <c r="BF152" s="200">
        <f t="shared" si="5"/>
        <v>0</v>
      </c>
      <c r="BG152" s="200">
        <f t="shared" si="6"/>
        <v>0</v>
      </c>
      <c r="BH152" s="200">
        <f t="shared" si="7"/>
        <v>0</v>
      </c>
      <c r="BI152" s="200">
        <f t="shared" si="8"/>
        <v>0</v>
      </c>
      <c r="BJ152" s="14" t="s">
        <v>131</v>
      </c>
      <c r="BK152" s="201">
        <f t="shared" si="9"/>
        <v>0</v>
      </c>
      <c r="BL152" s="14" t="s">
        <v>140</v>
      </c>
      <c r="BM152" s="199" t="s">
        <v>207</v>
      </c>
    </row>
    <row r="153" spans="2:65" s="1" customFormat="1" ht="16.5" customHeight="1" x14ac:dyDescent="0.2">
      <c r="B153" s="31"/>
      <c r="C153" s="189" t="s">
        <v>208</v>
      </c>
      <c r="D153" s="189" t="s">
        <v>125</v>
      </c>
      <c r="E153" s="190" t="s">
        <v>209</v>
      </c>
      <c r="F153" s="191" t="s">
        <v>210</v>
      </c>
      <c r="G153" s="192" t="s">
        <v>156</v>
      </c>
      <c r="H153" s="193">
        <v>34</v>
      </c>
      <c r="I153" s="194"/>
      <c r="J153" s="193">
        <f t="shared" si="0"/>
        <v>0</v>
      </c>
      <c r="K153" s="191" t="s">
        <v>1</v>
      </c>
      <c r="L153" s="35"/>
      <c r="M153" s="195" t="s">
        <v>1</v>
      </c>
      <c r="N153" s="196" t="s">
        <v>41</v>
      </c>
      <c r="O153" s="63"/>
      <c r="P153" s="197">
        <f t="shared" si="1"/>
        <v>0</v>
      </c>
      <c r="Q153" s="197">
        <v>0</v>
      </c>
      <c r="R153" s="197">
        <f t="shared" si="2"/>
        <v>0</v>
      </c>
      <c r="S153" s="197">
        <v>0</v>
      </c>
      <c r="T153" s="198">
        <f t="shared" si="3"/>
        <v>0</v>
      </c>
      <c r="AR153" s="199" t="s">
        <v>140</v>
      </c>
      <c r="AT153" s="199" t="s">
        <v>125</v>
      </c>
      <c r="AU153" s="199" t="s">
        <v>131</v>
      </c>
      <c r="AY153" s="14" t="s">
        <v>122</v>
      </c>
      <c r="BE153" s="200">
        <f t="shared" si="4"/>
        <v>0</v>
      </c>
      <c r="BF153" s="200">
        <f t="shared" si="5"/>
        <v>0</v>
      </c>
      <c r="BG153" s="200">
        <f t="shared" si="6"/>
        <v>0</v>
      </c>
      <c r="BH153" s="200">
        <f t="shared" si="7"/>
        <v>0</v>
      </c>
      <c r="BI153" s="200">
        <f t="shared" si="8"/>
        <v>0</v>
      </c>
      <c r="BJ153" s="14" t="s">
        <v>131</v>
      </c>
      <c r="BK153" s="201">
        <f t="shared" si="9"/>
        <v>0</v>
      </c>
      <c r="BL153" s="14" t="s">
        <v>140</v>
      </c>
      <c r="BM153" s="199" t="s">
        <v>211</v>
      </c>
    </row>
    <row r="154" spans="2:65" s="1" customFormat="1" ht="16.5" customHeight="1" x14ac:dyDescent="0.2">
      <c r="B154" s="31"/>
      <c r="C154" s="189" t="s">
        <v>212</v>
      </c>
      <c r="D154" s="189" t="s">
        <v>125</v>
      </c>
      <c r="E154" s="190" t="s">
        <v>213</v>
      </c>
      <c r="F154" s="191" t="s">
        <v>214</v>
      </c>
      <c r="G154" s="192" t="s">
        <v>156</v>
      </c>
      <c r="H154" s="193">
        <v>12</v>
      </c>
      <c r="I154" s="194"/>
      <c r="J154" s="193">
        <f t="shared" si="0"/>
        <v>0</v>
      </c>
      <c r="K154" s="191" t="s">
        <v>129</v>
      </c>
      <c r="L154" s="35"/>
      <c r="M154" s="195" t="s">
        <v>1</v>
      </c>
      <c r="N154" s="196" t="s">
        <v>41</v>
      </c>
      <c r="O154" s="63"/>
      <c r="P154" s="197">
        <f t="shared" si="1"/>
        <v>0</v>
      </c>
      <c r="Q154" s="197">
        <v>0</v>
      </c>
      <c r="R154" s="197">
        <f t="shared" si="2"/>
        <v>0</v>
      </c>
      <c r="S154" s="197">
        <v>2.0109999999999999E-2</v>
      </c>
      <c r="T154" s="198">
        <f t="shared" si="3"/>
        <v>0.24131999999999998</v>
      </c>
      <c r="AR154" s="199" t="s">
        <v>140</v>
      </c>
      <c r="AT154" s="199" t="s">
        <v>125</v>
      </c>
      <c r="AU154" s="199" t="s">
        <v>131</v>
      </c>
      <c r="AY154" s="14" t="s">
        <v>122</v>
      </c>
      <c r="BE154" s="200">
        <f t="shared" si="4"/>
        <v>0</v>
      </c>
      <c r="BF154" s="200">
        <f t="shared" si="5"/>
        <v>0</v>
      </c>
      <c r="BG154" s="200">
        <f t="shared" si="6"/>
        <v>0</v>
      </c>
      <c r="BH154" s="200">
        <f t="shared" si="7"/>
        <v>0</v>
      </c>
      <c r="BI154" s="200">
        <f t="shared" si="8"/>
        <v>0</v>
      </c>
      <c r="BJ154" s="14" t="s">
        <v>131</v>
      </c>
      <c r="BK154" s="201">
        <f t="shared" si="9"/>
        <v>0</v>
      </c>
      <c r="BL154" s="14" t="s">
        <v>140</v>
      </c>
      <c r="BM154" s="199" t="s">
        <v>215</v>
      </c>
    </row>
    <row r="155" spans="2:65" s="1" customFormat="1" ht="16.5" customHeight="1" x14ac:dyDescent="0.2">
      <c r="B155" s="31"/>
      <c r="C155" s="189" t="s">
        <v>216</v>
      </c>
      <c r="D155" s="189" t="s">
        <v>125</v>
      </c>
      <c r="E155" s="190" t="s">
        <v>217</v>
      </c>
      <c r="F155" s="191" t="s">
        <v>218</v>
      </c>
      <c r="G155" s="192" t="s">
        <v>156</v>
      </c>
      <c r="H155" s="193">
        <v>12</v>
      </c>
      <c r="I155" s="194"/>
      <c r="J155" s="193">
        <f t="shared" si="0"/>
        <v>0</v>
      </c>
      <c r="K155" s="191" t="s">
        <v>129</v>
      </c>
      <c r="L155" s="35"/>
      <c r="M155" s="195" t="s">
        <v>1</v>
      </c>
      <c r="N155" s="196" t="s">
        <v>41</v>
      </c>
      <c r="O155" s="63"/>
      <c r="P155" s="197">
        <f t="shared" si="1"/>
        <v>0</v>
      </c>
      <c r="Q155" s="197">
        <v>5.1000000000000004E-4</v>
      </c>
      <c r="R155" s="197">
        <f t="shared" si="2"/>
        <v>6.1200000000000004E-3</v>
      </c>
      <c r="S155" s="197">
        <v>0</v>
      </c>
      <c r="T155" s="198">
        <f t="shared" si="3"/>
        <v>0</v>
      </c>
      <c r="AR155" s="199" t="s">
        <v>140</v>
      </c>
      <c r="AT155" s="199" t="s">
        <v>125</v>
      </c>
      <c r="AU155" s="199" t="s">
        <v>131</v>
      </c>
      <c r="AY155" s="14" t="s">
        <v>122</v>
      </c>
      <c r="BE155" s="200">
        <f t="shared" si="4"/>
        <v>0</v>
      </c>
      <c r="BF155" s="200">
        <f t="shared" si="5"/>
        <v>0</v>
      </c>
      <c r="BG155" s="200">
        <f t="shared" si="6"/>
        <v>0</v>
      </c>
      <c r="BH155" s="200">
        <f t="shared" si="7"/>
        <v>0</v>
      </c>
      <c r="BI155" s="200">
        <f t="shared" si="8"/>
        <v>0</v>
      </c>
      <c r="BJ155" s="14" t="s">
        <v>131</v>
      </c>
      <c r="BK155" s="201">
        <f t="shared" si="9"/>
        <v>0</v>
      </c>
      <c r="BL155" s="14" t="s">
        <v>140</v>
      </c>
      <c r="BM155" s="199" t="s">
        <v>219</v>
      </c>
    </row>
    <row r="156" spans="2:65" s="1" customFormat="1" ht="36" customHeight="1" x14ac:dyDescent="0.2">
      <c r="B156" s="31"/>
      <c r="C156" s="202" t="s">
        <v>7</v>
      </c>
      <c r="D156" s="202" t="s">
        <v>146</v>
      </c>
      <c r="E156" s="203" t="s">
        <v>220</v>
      </c>
      <c r="F156" s="204" t="s">
        <v>221</v>
      </c>
      <c r="G156" s="205" t="s">
        <v>156</v>
      </c>
      <c r="H156" s="206">
        <v>12</v>
      </c>
      <c r="I156" s="207"/>
      <c r="J156" s="206">
        <f t="shared" si="0"/>
        <v>0</v>
      </c>
      <c r="K156" s="204" t="s">
        <v>129</v>
      </c>
      <c r="L156" s="208"/>
      <c r="M156" s="209" t="s">
        <v>1</v>
      </c>
      <c r="N156" s="210" t="s">
        <v>41</v>
      </c>
      <c r="O156" s="63"/>
      <c r="P156" s="197">
        <f t="shared" si="1"/>
        <v>0</v>
      </c>
      <c r="Q156" s="197">
        <v>1.16E-3</v>
      </c>
      <c r="R156" s="197">
        <f t="shared" si="2"/>
        <v>1.392E-2</v>
      </c>
      <c r="S156" s="197">
        <v>0</v>
      </c>
      <c r="T156" s="198">
        <f t="shared" si="3"/>
        <v>0</v>
      </c>
      <c r="AR156" s="199" t="s">
        <v>149</v>
      </c>
      <c r="AT156" s="199" t="s">
        <v>146</v>
      </c>
      <c r="AU156" s="199" t="s">
        <v>131</v>
      </c>
      <c r="AY156" s="14" t="s">
        <v>122</v>
      </c>
      <c r="BE156" s="200">
        <f t="shared" si="4"/>
        <v>0</v>
      </c>
      <c r="BF156" s="200">
        <f t="shared" si="5"/>
        <v>0</v>
      </c>
      <c r="BG156" s="200">
        <f t="shared" si="6"/>
        <v>0</v>
      </c>
      <c r="BH156" s="200">
        <f t="shared" si="7"/>
        <v>0</v>
      </c>
      <c r="BI156" s="200">
        <f t="shared" si="8"/>
        <v>0</v>
      </c>
      <c r="BJ156" s="14" t="s">
        <v>131</v>
      </c>
      <c r="BK156" s="201">
        <f t="shared" si="9"/>
        <v>0</v>
      </c>
      <c r="BL156" s="14" t="s">
        <v>140</v>
      </c>
      <c r="BM156" s="199" t="s">
        <v>222</v>
      </c>
    </row>
    <row r="157" spans="2:65" s="1" customFormat="1" ht="24" customHeight="1" x14ac:dyDescent="0.2">
      <c r="B157" s="31"/>
      <c r="C157" s="202" t="s">
        <v>223</v>
      </c>
      <c r="D157" s="202" t="s">
        <v>146</v>
      </c>
      <c r="E157" s="203" t="s">
        <v>224</v>
      </c>
      <c r="F157" s="204" t="s">
        <v>225</v>
      </c>
      <c r="G157" s="205" t="s">
        <v>156</v>
      </c>
      <c r="H157" s="206">
        <v>12</v>
      </c>
      <c r="I157" s="207"/>
      <c r="J157" s="206">
        <f t="shared" si="0"/>
        <v>0</v>
      </c>
      <c r="K157" s="204" t="s">
        <v>129</v>
      </c>
      <c r="L157" s="208"/>
      <c r="M157" s="209" t="s">
        <v>1</v>
      </c>
      <c r="N157" s="210" t="s">
        <v>41</v>
      </c>
      <c r="O157" s="63"/>
      <c r="P157" s="197">
        <f t="shared" si="1"/>
        <v>0</v>
      </c>
      <c r="Q157" s="197">
        <v>1.34E-3</v>
      </c>
      <c r="R157" s="197">
        <f t="shared" si="2"/>
        <v>1.6080000000000001E-2</v>
      </c>
      <c r="S157" s="197">
        <v>0</v>
      </c>
      <c r="T157" s="198">
        <f t="shared" si="3"/>
        <v>0</v>
      </c>
      <c r="AR157" s="199" t="s">
        <v>149</v>
      </c>
      <c r="AT157" s="199" t="s">
        <v>146</v>
      </c>
      <c r="AU157" s="199" t="s">
        <v>131</v>
      </c>
      <c r="AY157" s="14" t="s">
        <v>122</v>
      </c>
      <c r="BE157" s="200">
        <f t="shared" si="4"/>
        <v>0</v>
      </c>
      <c r="BF157" s="200">
        <f t="shared" si="5"/>
        <v>0</v>
      </c>
      <c r="BG157" s="200">
        <f t="shared" si="6"/>
        <v>0</v>
      </c>
      <c r="BH157" s="200">
        <f t="shared" si="7"/>
        <v>0</v>
      </c>
      <c r="BI157" s="200">
        <f t="shared" si="8"/>
        <v>0</v>
      </c>
      <c r="BJ157" s="14" t="s">
        <v>131</v>
      </c>
      <c r="BK157" s="201">
        <f t="shared" si="9"/>
        <v>0</v>
      </c>
      <c r="BL157" s="14" t="s">
        <v>140</v>
      </c>
      <c r="BM157" s="199" t="s">
        <v>226</v>
      </c>
    </row>
    <row r="158" spans="2:65" s="1" customFormat="1" ht="24" customHeight="1" x14ac:dyDescent="0.2">
      <c r="B158" s="31"/>
      <c r="C158" s="189" t="s">
        <v>227</v>
      </c>
      <c r="D158" s="189" t="s">
        <v>125</v>
      </c>
      <c r="E158" s="190" t="s">
        <v>228</v>
      </c>
      <c r="F158" s="191" t="s">
        <v>229</v>
      </c>
      <c r="G158" s="192" t="s">
        <v>179</v>
      </c>
      <c r="H158" s="194"/>
      <c r="I158" s="194"/>
      <c r="J158" s="193">
        <f t="shared" si="0"/>
        <v>0</v>
      </c>
      <c r="K158" s="191" t="s">
        <v>129</v>
      </c>
      <c r="L158" s="35"/>
      <c r="M158" s="195" t="s">
        <v>1</v>
      </c>
      <c r="N158" s="196" t="s">
        <v>41</v>
      </c>
      <c r="O158" s="63"/>
      <c r="P158" s="197">
        <f t="shared" si="1"/>
        <v>0</v>
      </c>
      <c r="Q158" s="197">
        <v>0</v>
      </c>
      <c r="R158" s="197">
        <f t="shared" si="2"/>
        <v>0</v>
      </c>
      <c r="S158" s="197">
        <v>0</v>
      </c>
      <c r="T158" s="198">
        <f t="shared" si="3"/>
        <v>0</v>
      </c>
      <c r="AR158" s="199" t="s">
        <v>140</v>
      </c>
      <c r="AT158" s="199" t="s">
        <v>125</v>
      </c>
      <c r="AU158" s="199" t="s">
        <v>131</v>
      </c>
      <c r="AY158" s="14" t="s">
        <v>122</v>
      </c>
      <c r="BE158" s="200">
        <f t="shared" si="4"/>
        <v>0</v>
      </c>
      <c r="BF158" s="200">
        <f t="shared" si="5"/>
        <v>0</v>
      </c>
      <c r="BG158" s="200">
        <f t="shared" si="6"/>
        <v>0</v>
      </c>
      <c r="BH158" s="200">
        <f t="shared" si="7"/>
        <v>0</v>
      </c>
      <c r="BI158" s="200">
        <f t="shared" si="8"/>
        <v>0</v>
      </c>
      <c r="BJ158" s="14" t="s">
        <v>131</v>
      </c>
      <c r="BK158" s="201">
        <f t="shared" si="9"/>
        <v>0</v>
      </c>
      <c r="BL158" s="14" t="s">
        <v>140</v>
      </c>
      <c r="BM158" s="199" t="s">
        <v>230</v>
      </c>
    </row>
    <row r="159" spans="2:65" s="11" customFormat="1" ht="22.9" customHeight="1" x14ac:dyDescent="0.2">
      <c r="B159" s="173"/>
      <c r="C159" s="174"/>
      <c r="D159" s="175" t="s">
        <v>74</v>
      </c>
      <c r="E159" s="187" t="s">
        <v>231</v>
      </c>
      <c r="F159" s="187" t="s">
        <v>232</v>
      </c>
      <c r="G159" s="174"/>
      <c r="H159" s="174"/>
      <c r="I159" s="177"/>
      <c r="J159" s="188">
        <f>BK159</f>
        <v>0</v>
      </c>
      <c r="K159" s="174"/>
      <c r="L159" s="179"/>
      <c r="M159" s="180"/>
      <c r="N159" s="181"/>
      <c r="O159" s="181"/>
      <c r="P159" s="182">
        <f>SUM(P160:P162)</f>
        <v>0</v>
      </c>
      <c r="Q159" s="181"/>
      <c r="R159" s="182">
        <f>SUM(R160:R162)</f>
        <v>11.342518720000001</v>
      </c>
      <c r="S159" s="181"/>
      <c r="T159" s="183">
        <f>SUM(T160:T162)</f>
        <v>0</v>
      </c>
      <c r="AR159" s="184" t="s">
        <v>131</v>
      </c>
      <c r="AT159" s="185" t="s">
        <v>74</v>
      </c>
      <c r="AU159" s="185" t="s">
        <v>83</v>
      </c>
      <c r="AY159" s="184" t="s">
        <v>122</v>
      </c>
      <c r="BK159" s="186">
        <f>SUM(BK160:BK162)</f>
        <v>0</v>
      </c>
    </row>
    <row r="160" spans="2:65" s="1" customFormat="1" ht="24" customHeight="1" x14ac:dyDescent="0.2">
      <c r="B160" s="31"/>
      <c r="C160" s="189" t="s">
        <v>233</v>
      </c>
      <c r="D160" s="189" t="s">
        <v>125</v>
      </c>
      <c r="E160" s="190" t="s">
        <v>234</v>
      </c>
      <c r="F160" s="191" t="s">
        <v>235</v>
      </c>
      <c r="G160" s="192" t="s">
        <v>170</v>
      </c>
      <c r="H160" s="193">
        <v>470.642</v>
      </c>
      <c r="I160" s="194"/>
      <c r="J160" s="193">
        <f>ROUND(I160*H160,3)</f>
        <v>0</v>
      </c>
      <c r="K160" s="191" t="s">
        <v>129</v>
      </c>
      <c r="L160" s="35"/>
      <c r="M160" s="195" t="s">
        <v>1</v>
      </c>
      <c r="N160" s="196" t="s">
        <v>41</v>
      </c>
      <c r="O160" s="63"/>
      <c r="P160" s="197">
        <f>O160*H160</f>
        <v>0</v>
      </c>
      <c r="Q160" s="197">
        <v>2.5999999999999998E-4</v>
      </c>
      <c r="R160" s="197">
        <f>Q160*H160</f>
        <v>0.12236691999999999</v>
      </c>
      <c r="S160" s="197">
        <v>0</v>
      </c>
      <c r="T160" s="198">
        <f>S160*H160</f>
        <v>0</v>
      </c>
      <c r="AR160" s="199" t="s">
        <v>140</v>
      </c>
      <c r="AT160" s="199" t="s">
        <v>125</v>
      </c>
      <c r="AU160" s="199" t="s">
        <v>131</v>
      </c>
      <c r="AY160" s="14" t="s">
        <v>122</v>
      </c>
      <c r="BE160" s="200">
        <f>IF(N160="základná",J160,0)</f>
        <v>0</v>
      </c>
      <c r="BF160" s="200">
        <f>IF(N160="znížená",J160,0)</f>
        <v>0</v>
      </c>
      <c r="BG160" s="200">
        <f>IF(N160="zákl. prenesená",J160,0)</f>
        <v>0</v>
      </c>
      <c r="BH160" s="200">
        <f>IF(N160="zníž. prenesená",J160,0)</f>
        <v>0</v>
      </c>
      <c r="BI160" s="200">
        <f>IF(N160="nulová",J160,0)</f>
        <v>0</v>
      </c>
      <c r="BJ160" s="14" t="s">
        <v>131</v>
      </c>
      <c r="BK160" s="201">
        <f>ROUND(I160*H160,3)</f>
        <v>0</v>
      </c>
      <c r="BL160" s="14" t="s">
        <v>140</v>
      </c>
      <c r="BM160" s="199" t="s">
        <v>236</v>
      </c>
    </row>
    <row r="161" spans="2:65" s="1" customFormat="1" ht="16.5" customHeight="1" x14ac:dyDescent="0.2">
      <c r="B161" s="31"/>
      <c r="C161" s="202" t="s">
        <v>237</v>
      </c>
      <c r="D161" s="202" t="s">
        <v>146</v>
      </c>
      <c r="E161" s="203" t="s">
        <v>238</v>
      </c>
      <c r="F161" s="204" t="s">
        <v>239</v>
      </c>
      <c r="G161" s="205" t="s">
        <v>240</v>
      </c>
      <c r="H161" s="206">
        <v>19.577999999999999</v>
      </c>
      <c r="I161" s="207"/>
      <c r="J161" s="206">
        <f>ROUND(I161*H161,3)</f>
        <v>0</v>
      </c>
      <c r="K161" s="204" t="s">
        <v>1</v>
      </c>
      <c r="L161" s="208"/>
      <c r="M161" s="209" t="s">
        <v>1</v>
      </c>
      <c r="N161" s="210" t="s">
        <v>41</v>
      </c>
      <c r="O161" s="63"/>
      <c r="P161" s="197">
        <f>O161*H161</f>
        <v>0</v>
      </c>
      <c r="Q161" s="197">
        <v>0.55000000000000004</v>
      </c>
      <c r="R161" s="197">
        <f>Q161*H161</f>
        <v>10.767900000000001</v>
      </c>
      <c r="S161" s="197">
        <v>0</v>
      </c>
      <c r="T161" s="198">
        <f>S161*H161</f>
        <v>0</v>
      </c>
      <c r="AR161" s="199" t="s">
        <v>149</v>
      </c>
      <c r="AT161" s="199" t="s">
        <v>146</v>
      </c>
      <c r="AU161" s="199" t="s">
        <v>131</v>
      </c>
      <c r="AY161" s="14" t="s">
        <v>122</v>
      </c>
      <c r="BE161" s="200">
        <f>IF(N161="základná",J161,0)</f>
        <v>0</v>
      </c>
      <c r="BF161" s="200">
        <f>IF(N161="znížená",J161,0)</f>
        <v>0</v>
      </c>
      <c r="BG161" s="200">
        <f>IF(N161="zákl. prenesená",J161,0)</f>
        <v>0</v>
      </c>
      <c r="BH161" s="200">
        <f>IF(N161="zníž. prenesená",J161,0)</f>
        <v>0</v>
      </c>
      <c r="BI161" s="200">
        <f>IF(N161="nulová",J161,0)</f>
        <v>0</v>
      </c>
      <c r="BJ161" s="14" t="s">
        <v>131</v>
      </c>
      <c r="BK161" s="201">
        <f>ROUND(I161*H161,3)</f>
        <v>0</v>
      </c>
      <c r="BL161" s="14" t="s">
        <v>140</v>
      </c>
      <c r="BM161" s="199" t="s">
        <v>241</v>
      </c>
    </row>
    <row r="162" spans="2:65" s="1" customFormat="1" ht="36" customHeight="1" x14ac:dyDescent="0.2">
      <c r="B162" s="31"/>
      <c r="C162" s="189" t="s">
        <v>242</v>
      </c>
      <c r="D162" s="189" t="s">
        <v>125</v>
      </c>
      <c r="E162" s="190" t="s">
        <v>243</v>
      </c>
      <c r="F162" s="191" t="s">
        <v>244</v>
      </c>
      <c r="G162" s="192" t="s">
        <v>240</v>
      </c>
      <c r="H162" s="193">
        <v>19.577999999999999</v>
      </c>
      <c r="I162" s="194"/>
      <c r="J162" s="193">
        <f>ROUND(I162*H162,3)</f>
        <v>0</v>
      </c>
      <c r="K162" s="191" t="s">
        <v>129</v>
      </c>
      <c r="L162" s="35"/>
      <c r="M162" s="195" t="s">
        <v>1</v>
      </c>
      <c r="N162" s="196" t="s">
        <v>41</v>
      </c>
      <c r="O162" s="63"/>
      <c r="P162" s="197">
        <f>O162*H162</f>
        <v>0</v>
      </c>
      <c r="Q162" s="197">
        <v>2.3099999999999999E-2</v>
      </c>
      <c r="R162" s="197">
        <f>Q162*H162</f>
        <v>0.45225179999999998</v>
      </c>
      <c r="S162" s="197">
        <v>0</v>
      </c>
      <c r="T162" s="198">
        <f>S162*H162</f>
        <v>0</v>
      </c>
      <c r="AR162" s="199" t="s">
        <v>140</v>
      </c>
      <c r="AT162" s="199" t="s">
        <v>125</v>
      </c>
      <c r="AU162" s="199" t="s">
        <v>131</v>
      </c>
      <c r="AY162" s="14" t="s">
        <v>122</v>
      </c>
      <c r="BE162" s="200">
        <f>IF(N162="základná",J162,0)</f>
        <v>0</v>
      </c>
      <c r="BF162" s="200">
        <f>IF(N162="znížená",J162,0)</f>
        <v>0</v>
      </c>
      <c r="BG162" s="200">
        <f>IF(N162="zákl. prenesená",J162,0)</f>
        <v>0</v>
      </c>
      <c r="BH162" s="200">
        <f>IF(N162="zníž. prenesená",J162,0)</f>
        <v>0</v>
      </c>
      <c r="BI162" s="200">
        <f>IF(N162="nulová",J162,0)</f>
        <v>0</v>
      </c>
      <c r="BJ162" s="14" t="s">
        <v>131</v>
      </c>
      <c r="BK162" s="201">
        <f>ROUND(I162*H162,3)</f>
        <v>0</v>
      </c>
      <c r="BL162" s="14" t="s">
        <v>140</v>
      </c>
      <c r="BM162" s="199" t="s">
        <v>245</v>
      </c>
    </row>
    <row r="163" spans="2:65" s="11" customFormat="1" ht="22.9" customHeight="1" x14ac:dyDescent="0.2">
      <c r="B163" s="173"/>
      <c r="C163" s="174"/>
      <c r="D163" s="175" t="s">
        <v>74</v>
      </c>
      <c r="E163" s="187" t="s">
        <v>246</v>
      </c>
      <c r="F163" s="187" t="s">
        <v>247</v>
      </c>
      <c r="G163" s="174"/>
      <c r="H163" s="174"/>
      <c r="I163" s="177"/>
      <c r="J163" s="188">
        <f>BK163</f>
        <v>0</v>
      </c>
      <c r="K163" s="174"/>
      <c r="L163" s="179"/>
      <c r="M163" s="180"/>
      <c r="N163" s="181"/>
      <c r="O163" s="181"/>
      <c r="P163" s="182">
        <f>SUM(P164:P169)</f>
        <v>0</v>
      </c>
      <c r="Q163" s="181"/>
      <c r="R163" s="182">
        <f>SUM(R164:R169)</f>
        <v>0.19604149999999998</v>
      </c>
      <c r="S163" s="181"/>
      <c r="T163" s="183">
        <f>SUM(T164:T169)</f>
        <v>0.87296499999999999</v>
      </c>
      <c r="AR163" s="184" t="s">
        <v>131</v>
      </c>
      <c r="AT163" s="185" t="s">
        <v>74</v>
      </c>
      <c r="AU163" s="185" t="s">
        <v>83</v>
      </c>
      <c r="AY163" s="184" t="s">
        <v>122</v>
      </c>
      <c r="BK163" s="186">
        <f>SUM(BK164:BK169)</f>
        <v>0</v>
      </c>
    </row>
    <row r="164" spans="2:65" s="1" customFormat="1" ht="24" customHeight="1" x14ac:dyDescent="0.2">
      <c r="B164" s="31"/>
      <c r="C164" s="189" t="s">
        <v>248</v>
      </c>
      <c r="D164" s="189" t="s">
        <v>125</v>
      </c>
      <c r="E164" s="190" t="s">
        <v>249</v>
      </c>
      <c r="F164" s="191" t="s">
        <v>250</v>
      </c>
      <c r="G164" s="192" t="s">
        <v>170</v>
      </c>
      <c r="H164" s="193">
        <v>7.7</v>
      </c>
      <c r="I164" s="194"/>
      <c r="J164" s="193">
        <f t="shared" ref="J164:J169" si="10">ROUND(I164*H164,3)</f>
        <v>0</v>
      </c>
      <c r="K164" s="191" t="s">
        <v>1</v>
      </c>
      <c r="L164" s="35"/>
      <c r="M164" s="195" t="s">
        <v>1</v>
      </c>
      <c r="N164" s="196" t="s">
        <v>41</v>
      </c>
      <c r="O164" s="63"/>
      <c r="P164" s="197">
        <f t="shared" ref="P164:P169" si="11">O164*H164</f>
        <v>0</v>
      </c>
      <c r="Q164" s="197">
        <v>2.5999999999999998E-4</v>
      </c>
      <c r="R164" s="197">
        <f t="shared" ref="R164:R169" si="12">Q164*H164</f>
        <v>2.0019999999999999E-3</v>
      </c>
      <c r="S164" s="197">
        <v>0</v>
      </c>
      <c r="T164" s="198">
        <f t="shared" ref="T164:T169" si="13">S164*H164</f>
        <v>0</v>
      </c>
      <c r="AR164" s="199" t="s">
        <v>140</v>
      </c>
      <c r="AT164" s="199" t="s">
        <v>125</v>
      </c>
      <c r="AU164" s="199" t="s">
        <v>131</v>
      </c>
      <c r="AY164" s="14" t="s">
        <v>122</v>
      </c>
      <c r="BE164" s="200">
        <f t="shared" ref="BE164:BE169" si="14">IF(N164="základná",J164,0)</f>
        <v>0</v>
      </c>
      <c r="BF164" s="200">
        <f t="shared" ref="BF164:BF169" si="15">IF(N164="znížená",J164,0)</f>
        <v>0</v>
      </c>
      <c r="BG164" s="200">
        <f t="shared" ref="BG164:BG169" si="16">IF(N164="zákl. prenesená",J164,0)</f>
        <v>0</v>
      </c>
      <c r="BH164" s="200">
        <f t="shared" ref="BH164:BH169" si="17">IF(N164="zníž. prenesená",J164,0)</f>
        <v>0</v>
      </c>
      <c r="BI164" s="200">
        <f t="shared" ref="BI164:BI169" si="18">IF(N164="nulová",J164,0)</f>
        <v>0</v>
      </c>
      <c r="BJ164" s="14" t="s">
        <v>131</v>
      </c>
      <c r="BK164" s="201">
        <f t="shared" ref="BK164:BK169" si="19">ROUND(I164*H164,3)</f>
        <v>0</v>
      </c>
      <c r="BL164" s="14" t="s">
        <v>140</v>
      </c>
      <c r="BM164" s="199" t="s">
        <v>251</v>
      </c>
    </row>
    <row r="165" spans="2:65" s="1" customFormat="1" ht="24" customHeight="1" x14ac:dyDescent="0.2">
      <c r="B165" s="31"/>
      <c r="C165" s="189" t="s">
        <v>252</v>
      </c>
      <c r="D165" s="189" t="s">
        <v>125</v>
      </c>
      <c r="E165" s="190" t="s">
        <v>253</v>
      </c>
      <c r="F165" s="191" t="s">
        <v>254</v>
      </c>
      <c r="G165" s="192" t="s">
        <v>170</v>
      </c>
      <c r="H165" s="193">
        <v>30.65</v>
      </c>
      <c r="I165" s="194"/>
      <c r="J165" s="193">
        <f t="shared" si="10"/>
        <v>0</v>
      </c>
      <c r="K165" s="191" t="s">
        <v>1</v>
      </c>
      <c r="L165" s="35"/>
      <c r="M165" s="195" t="s">
        <v>1</v>
      </c>
      <c r="N165" s="196" t="s">
        <v>41</v>
      </c>
      <c r="O165" s="63"/>
      <c r="P165" s="197">
        <f t="shared" si="11"/>
        <v>0</v>
      </c>
      <c r="Q165" s="197">
        <v>4.2999999999999999E-4</v>
      </c>
      <c r="R165" s="197">
        <f t="shared" si="12"/>
        <v>1.3179499999999999E-2</v>
      </c>
      <c r="S165" s="197">
        <v>0</v>
      </c>
      <c r="T165" s="198">
        <f t="shared" si="13"/>
        <v>0</v>
      </c>
      <c r="AR165" s="199" t="s">
        <v>140</v>
      </c>
      <c r="AT165" s="199" t="s">
        <v>125</v>
      </c>
      <c r="AU165" s="199" t="s">
        <v>131</v>
      </c>
      <c r="AY165" s="14" t="s">
        <v>122</v>
      </c>
      <c r="BE165" s="200">
        <f t="shared" si="14"/>
        <v>0</v>
      </c>
      <c r="BF165" s="200">
        <f t="shared" si="15"/>
        <v>0</v>
      </c>
      <c r="BG165" s="200">
        <f t="shared" si="16"/>
        <v>0</v>
      </c>
      <c r="BH165" s="200">
        <f t="shared" si="17"/>
        <v>0</v>
      </c>
      <c r="BI165" s="200">
        <f t="shared" si="18"/>
        <v>0</v>
      </c>
      <c r="BJ165" s="14" t="s">
        <v>131</v>
      </c>
      <c r="BK165" s="201">
        <f t="shared" si="19"/>
        <v>0</v>
      </c>
      <c r="BL165" s="14" t="s">
        <v>140</v>
      </c>
      <c r="BM165" s="199" t="s">
        <v>255</v>
      </c>
    </row>
    <row r="166" spans="2:65" s="1" customFormat="1" ht="24" customHeight="1" x14ac:dyDescent="0.2">
      <c r="B166" s="31"/>
      <c r="C166" s="189" t="s">
        <v>256</v>
      </c>
      <c r="D166" s="189" t="s">
        <v>125</v>
      </c>
      <c r="E166" s="190" t="s">
        <v>257</v>
      </c>
      <c r="F166" s="191" t="s">
        <v>258</v>
      </c>
      <c r="G166" s="192" t="s">
        <v>170</v>
      </c>
      <c r="H166" s="193">
        <v>188</v>
      </c>
      <c r="I166" s="194"/>
      <c r="J166" s="193">
        <f t="shared" si="10"/>
        <v>0</v>
      </c>
      <c r="K166" s="191" t="s">
        <v>1</v>
      </c>
      <c r="L166" s="35"/>
      <c r="M166" s="195" t="s">
        <v>1</v>
      </c>
      <c r="N166" s="196" t="s">
        <v>41</v>
      </c>
      <c r="O166" s="63"/>
      <c r="P166" s="197">
        <f t="shared" si="11"/>
        <v>0</v>
      </c>
      <c r="Q166" s="197">
        <v>4.8999999999999998E-4</v>
      </c>
      <c r="R166" s="197">
        <f t="shared" si="12"/>
        <v>9.2119999999999994E-2</v>
      </c>
      <c r="S166" s="197">
        <v>0</v>
      </c>
      <c r="T166" s="198">
        <f t="shared" si="13"/>
        <v>0</v>
      </c>
      <c r="AR166" s="199" t="s">
        <v>140</v>
      </c>
      <c r="AT166" s="199" t="s">
        <v>125</v>
      </c>
      <c r="AU166" s="199" t="s">
        <v>131</v>
      </c>
      <c r="AY166" s="14" t="s">
        <v>122</v>
      </c>
      <c r="BE166" s="200">
        <f t="shared" si="14"/>
        <v>0</v>
      </c>
      <c r="BF166" s="200">
        <f t="shared" si="15"/>
        <v>0</v>
      </c>
      <c r="BG166" s="200">
        <f t="shared" si="16"/>
        <v>0</v>
      </c>
      <c r="BH166" s="200">
        <f t="shared" si="17"/>
        <v>0</v>
      </c>
      <c r="BI166" s="200">
        <f t="shared" si="18"/>
        <v>0</v>
      </c>
      <c r="BJ166" s="14" t="s">
        <v>131</v>
      </c>
      <c r="BK166" s="201">
        <f t="shared" si="19"/>
        <v>0</v>
      </c>
      <c r="BL166" s="14" t="s">
        <v>140</v>
      </c>
      <c r="BM166" s="199" t="s">
        <v>259</v>
      </c>
    </row>
    <row r="167" spans="2:65" s="1" customFormat="1" ht="24" customHeight="1" x14ac:dyDescent="0.2">
      <c r="B167" s="31"/>
      <c r="C167" s="189" t="s">
        <v>260</v>
      </c>
      <c r="D167" s="189" t="s">
        <v>125</v>
      </c>
      <c r="E167" s="190" t="s">
        <v>261</v>
      </c>
      <c r="F167" s="191" t="s">
        <v>262</v>
      </c>
      <c r="G167" s="192" t="s">
        <v>170</v>
      </c>
      <c r="H167" s="193">
        <v>153</v>
      </c>
      <c r="I167" s="194"/>
      <c r="J167" s="193">
        <f t="shared" si="10"/>
        <v>0</v>
      </c>
      <c r="K167" s="191" t="s">
        <v>1</v>
      </c>
      <c r="L167" s="35"/>
      <c r="M167" s="195" t="s">
        <v>1</v>
      </c>
      <c r="N167" s="196" t="s">
        <v>41</v>
      </c>
      <c r="O167" s="63"/>
      <c r="P167" s="197">
        <f t="shared" si="11"/>
        <v>0</v>
      </c>
      <c r="Q167" s="197">
        <v>5.8E-4</v>
      </c>
      <c r="R167" s="197">
        <f t="shared" si="12"/>
        <v>8.8739999999999999E-2</v>
      </c>
      <c r="S167" s="197">
        <v>0</v>
      </c>
      <c r="T167" s="198">
        <f t="shared" si="13"/>
        <v>0</v>
      </c>
      <c r="AR167" s="199" t="s">
        <v>140</v>
      </c>
      <c r="AT167" s="199" t="s">
        <v>125</v>
      </c>
      <c r="AU167" s="199" t="s">
        <v>131</v>
      </c>
      <c r="AY167" s="14" t="s">
        <v>122</v>
      </c>
      <c r="BE167" s="200">
        <f t="shared" si="14"/>
        <v>0</v>
      </c>
      <c r="BF167" s="200">
        <f t="shared" si="15"/>
        <v>0</v>
      </c>
      <c r="BG167" s="200">
        <f t="shared" si="16"/>
        <v>0</v>
      </c>
      <c r="BH167" s="200">
        <f t="shared" si="17"/>
        <v>0</v>
      </c>
      <c r="BI167" s="200">
        <f t="shared" si="18"/>
        <v>0</v>
      </c>
      <c r="BJ167" s="14" t="s">
        <v>131</v>
      </c>
      <c r="BK167" s="201">
        <f t="shared" si="19"/>
        <v>0</v>
      </c>
      <c r="BL167" s="14" t="s">
        <v>140</v>
      </c>
      <c r="BM167" s="199" t="s">
        <v>263</v>
      </c>
    </row>
    <row r="168" spans="2:65" s="1" customFormat="1" ht="24" customHeight="1" x14ac:dyDescent="0.2">
      <c r="B168" s="31"/>
      <c r="C168" s="189" t="s">
        <v>264</v>
      </c>
      <c r="D168" s="189" t="s">
        <v>125</v>
      </c>
      <c r="E168" s="190" t="s">
        <v>265</v>
      </c>
      <c r="F168" s="191" t="s">
        <v>266</v>
      </c>
      <c r="G168" s="192" t="s">
        <v>170</v>
      </c>
      <c r="H168" s="193">
        <v>379.55</v>
      </c>
      <c r="I168" s="194"/>
      <c r="J168" s="193">
        <f t="shared" si="10"/>
        <v>0</v>
      </c>
      <c r="K168" s="191" t="s">
        <v>129</v>
      </c>
      <c r="L168" s="35"/>
      <c r="M168" s="195" t="s">
        <v>1</v>
      </c>
      <c r="N168" s="196" t="s">
        <v>41</v>
      </c>
      <c r="O168" s="63"/>
      <c r="P168" s="197">
        <f t="shared" si="11"/>
        <v>0</v>
      </c>
      <c r="Q168" s="197">
        <v>0</v>
      </c>
      <c r="R168" s="197">
        <f t="shared" si="12"/>
        <v>0</v>
      </c>
      <c r="S168" s="197">
        <v>2.3E-3</v>
      </c>
      <c r="T168" s="198">
        <f t="shared" si="13"/>
        <v>0.87296499999999999</v>
      </c>
      <c r="AR168" s="199" t="s">
        <v>140</v>
      </c>
      <c r="AT168" s="199" t="s">
        <v>125</v>
      </c>
      <c r="AU168" s="199" t="s">
        <v>131</v>
      </c>
      <c r="AY168" s="14" t="s">
        <v>122</v>
      </c>
      <c r="BE168" s="200">
        <f t="shared" si="14"/>
        <v>0</v>
      </c>
      <c r="BF168" s="200">
        <f t="shared" si="15"/>
        <v>0</v>
      </c>
      <c r="BG168" s="200">
        <f t="shared" si="16"/>
        <v>0</v>
      </c>
      <c r="BH168" s="200">
        <f t="shared" si="17"/>
        <v>0</v>
      </c>
      <c r="BI168" s="200">
        <f t="shared" si="18"/>
        <v>0</v>
      </c>
      <c r="BJ168" s="14" t="s">
        <v>131</v>
      </c>
      <c r="BK168" s="201">
        <f t="shared" si="19"/>
        <v>0</v>
      </c>
      <c r="BL168" s="14" t="s">
        <v>140</v>
      </c>
      <c r="BM168" s="199" t="s">
        <v>267</v>
      </c>
    </row>
    <row r="169" spans="2:65" s="1" customFormat="1" ht="24" customHeight="1" x14ac:dyDescent="0.2">
      <c r="B169" s="31"/>
      <c r="C169" s="189" t="s">
        <v>268</v>
      </c>
      <c r="D169" s="189" t="s">
        <v>125</v>
      </c>
      <c r="E169" s="190" t="s">
        <v>269</v>
      </c>
      <c r="F169" s="191" t="s">
        <v>270</v>
      </c>
      <c r="G169" s="192" t="s">
        <v>179</v>
      </c>
      <c r="H169" s="194"/>
      <c r="I169" s="194"/>
      <c r="J169" s="193">
        <f t="shared" si="10"/>
        <v>0</v>
      </c>
      <c r="K169" s="191" t="s">
        <v>129</v>
      </c>
      <c r="L169" s="35"/>
      <c r="M169" s="195" t="s">
        <v>1</v>
      </c>
      <c r="N169" s="196" t="s">
        <v>41</v>
      </c>
      <c r="O169" s="63"/>
      <c r="P169" s="197">
        <f t="shared" si="11"/>
        <v>0</v>
      </c>
      <c r="Q169" s="197">
        <v>0</v>
      </c>
      <c r="R169" s="197">
        <f t="shared" si="12"/>
        <v>0</v>
      </c>
      <c r="S169" s="197">
        <v>0</v>
      </c>
      <c r="T169" s="198">
        <f t="shared" si="13"/>
        <v>0</v>
      </c>
      <c r="AR169" s="199" t="s">
        <v>140</v>
      </c>
      <c r="AT169" s="199" t="s">
        <v>125</v>
      </c>
      <c r="AU169" s="199" t="s">
        <v>131</v>
      </c>
      <c r="AY169" s="14" t="s">
        <v>122</v>
      </c>
      <c r="BE169" s="200">
        <f t="shared" si="14"/>
        <v>0</v>
      </c>
      <c r="BF169" s="200">
        <f t="shared" si="15"/>
        <v>0</v>
      </c>
      <c r="BG169" s="200">
        <f t="shared" si="16"/>
        <v>0</v>
      </c>
      <c r="BH169" s="200">
        <f t="shared" si="17"/>
        <v>0</v>
      </c>
      <c r="BI169" s="200">
        <f t="shared" si="18"/>
        <v>0</v>
      </c>
      <c r="BJ169" s="14" t="s">
        <v>131</v>
      </c>
      <c r="BK169" s="201">
        <f t="shared" si="19"/>
        <v>0</v>
      </c>
      <c r="BL169" s="14" t="s">
        <v>140</v>
      </c>
      <c r="BM169" s="199" t="s">
        <v>271</v>
      </c>
    </row>
    <row r="170" spans="2:65" s="11" customFormat="1" ht="22.9" customHeight="1" x14ac:dyDescent="0.2">
      <c r="B170" s="173"/>
      <c r="C170" s="174"/>
      <c r="D170" s="175" t="s">
        <v>74</v>
      </c>
      <c r="E170" s="187" t="s">
        <v>272</v>
      </c>
      <c r="F170" s="187" t="s">
        <v>273</v>
      </c>
      <c r="G170" s="174"/>
      <c r="H170" s="174"/>
      <c r="I170" s="177"/>
      <c r="J170" s="188">
        <f>BK170</f>
        <v>0</v>
      </c>
      <c r="K170" s="174"/>
      <c r="L170" s="179"/>
      <c r="M170" s="180"/>
      <c r="N170" s="181"/>
      <c r="O170" s="181"/>
      <c r="P170" s="182">
        <f>SUM(P171:P177)</f>
        <v>0</v>
      </c>
      <c r="Q170" s="181"/>
      <c r="R170" s="182">
        <f>SUM(R171:R177)</f>
        <v>0.22892000000000001</v>
      </c>
      <c r="S170" s="181"/>
      <c r="T170" s="183">
        <f>SUM(T171:T177)</f>
        <v>0.56479999999999997</v>
      </c>
      <c r="AR170" s="184" t="s">
        <v>131</v>
      </c>
      <c r="AT170" s="185" t="s">
        <v>74</v>
      </c>
      <c r="AU170" s="185" t="s">
        <v>83</v>
      </c>
      <c r="AY170" s="184" t="s">
        <v>122</v>
      </c>
      <c r="BK170" s="186">
        <f>SUM(BK171:BK177)</f>
        <v>0</v>
      </c>
    </row>
    <row r="171" spans="2:65" s="1" customFormat="1" ht="24" customHeight="1" x14ac:dyDescent="0.2">
      <c r="B171" s="31"/>
      <c r="C171" s="189" t="s">
        <v>149</v>
      </c>
      <c r="D171" s="189" t="s">
        <v>125</v>
      </c>
      <c r="E171" s="190" t="s">
        <v>274</v>
      </c>
      <c r="F171" s="191" t="s">
        <v>275</v>
      </c>
      <c r="G171" s="192" t="s">
        <v>156</v>
      </c>
      <c r="H171" s="193">
        <v>4</v>
      </c>
      <c r="I171" s="194"/>
      <c r="J171" s="193">
        <f t="shared" ref="J171:J177" si="20">ROUND(I171*H171,3)</f>
        <v>0</v>
      </c>
      <c r="K171" s="191" t="s">
        <v>129</v>
      </c>
      <c r="L171" s="35"/>
      <c r="M171" s="195" t="s">
        <v>1</v>
      </c>
      <c r="N171" s="196" t="s">
        <v>41</v>
      </c>
      <c r="O171" s="63"/>
      <c r="P171" s="197">
        <f t="shared" ref="P171:P177" si="21">O171*H171</f>
        <v>0</v>
      </c>
      <c r="Q171" s="197">
        <v>5.0000000000000002E-5</v>
      </c>
      <c r="R171" s="197">
        <f t="shared" ref="R171:R177" si="22">Q171*H171</f>
        <v>2.0000000000000001E-4</v>
      </c>
      <c r="S171" s="197">
        <v>0</v>
      </c>
      <c r="T171" s="198">
        <f t="shared" ref="T171:T177" si="23">S171*H171</f>
        <v>0</v>
      </c>
      <c r="AR171" s="199" t="s">
        <v>140</v>
      </c>
      <c r="AT171" s="199" t="s">
        <v>125</v>
      </c>
      <c r="AU171" s="199" t="s">
        <v>131</v>
      </c>
      <c r="AY171" s="14" t="s">
        <v>122</v>
      </c>
      <c r="BE171" s="200">
        <f t="shared" ref="BE171:BE177" si="24">IF(N171="základná",J171,0)</f>
        <v>0</v>
      </c>
      <c r="BF171" s="200">
        <f t="shared" ref="BF171:BF177" si="25">IF(N171="znížená",J171,0)</f>
        <v>0</v>
      </c>
      <c r="BG171" s="200">
        <f t="shared" ref="BG171:BG177" si="26">IF(N171="zákl. prenesená",J171,0)</f>
        <v>0</v>
      </c>
      <c r="BH171" s="200">
        <f t="shared" ref="BH171:BH177" si="27">IF(N171="zníž. prenesená",J171,0)</f>
        <v>0</v>
      </c>
      <c r="BI171" s="200">
        <f t="shared" ref="BI171:BI177" si="28">IF(N171="nulová",J171,0)</f>
        <v>0</v>
      </c>
      <c r="BJ171" s="14" t="s">
        <v>131</v>
      </c>
      <c r="BK171" s="201">
        <f t="shared" ref="BK171:BK177" si="29">ROUND(I171*H171,3)</f>
        <v>0</v>
      </c>
      <c r="BL171" s="14" t="s">
        <v>140</v>
      </c>
      <c r="BM171" s="199" t="s">
        <v>276</v>
      </c>
    </row>
    <row r="172" spans="2:65" s="1" customFormat="1" ht="24" customHeight="1" x14ac:dyDescent="0.2">
      <c r="B172" s="31"/>
      <c r="C172" s="202" t="s">
        <v>277</v>
      </c>
      <c r="D172" s="202" t="s">
        <v>146</v>
      </c>
      <c r="E172" s="203" t="s">
        <v>278</v>
      </c>
      <c r="F172" s="204" t="s">
        <v>279</v>
      </c>
      <c r="G172" s="205" t="s">
        <v>156</v>
      </c>
      <c r="H172" s="206">
        <v>4</v>
      </c>
      <c r="I172" s="207"/>
      <c r="J172" s="206">
        <f t="shared" si="20"/>
        <v>0</v>
      </c>
      <c r="K172" s="204" t="s">
        <v>129</v>
      </c>
      <c r="L172" s="208"/>
      <c r="M172" s="209" t="s">
        <v>1</v>
      </c>
      <c r="N172" s="210" t="s">
        <v>41</v>
      </c>
      <c r="O172" s="63"/>
      <c r="P172" s="197">
        <f t="shared" si="21"/>
        <v>0</v>
      </c>
      <c r="Q172" s="197">
        <v>4.0039999999999999E-2</v>
      </c>
      <c r="R172" s="197">
        <f t="shared" si="22"/>
        <v>0.16016</v>
      </c>
      <c r="S172" s="197">
        <v>0</v>
      </c>
      <c r="T172" s="198">
        <f t="shared" si="23"/>
        <v>0</v>
      </c>
      <c r="AR172" s="199" t="s">
        <v>149</v>
      </c>
      <c r="AT172" s="199" t="s">
        <v>146</v>
      </c>
      <c r="AU172" s="199" t="s">
        <v>131</v>
      </c>
      <c r="AY172" s="14" t="s">
        <v>122</v>
      </c>
      <c r="BE172" s="200">
        <f t="shared" si="24"/>
        <v>0</v>
      </c>
      <c r="BF172" s="200">
        <f t="shared" si="25"/>
        <v>0</v>
      </c>
      <c r="BG172" s="200">
        <f t="shared" si="26"/>
        <v>0</v>
      </c>
      <c r="BH172" s="200">
        <f t="shared" si="27"/>
        <v>0</v>
      </c>
      <c r="BI172" s="200">
        <f t="shared" si="28"/>
        <v>0</v>
      </c>
      <c r="BJ172" s="14" t="s">
        <v>131</v>
      </c>
      <c r="BK172" s="201">
        <f t="shared" si="29"/>
        <v>0</v>
      </c>
      <c r="BL172" s="14" t="s">
        <v>140</v>
      </c>
      <c r="BM172" s="199" t="s">
        <v>280</v>
      </c>
    </row>
    <row r="173" spans="2:65" s="1" customFormat="1" ht="24" customHeight="1" x14ac:dyDescent="0.2">
      <c r="B173" s="31"/>
      <c r="C173" s="189" t="s">
        <v>281</v>
      </c>
      <c r="D173" s="189" t="s">
        <v>125</v>
      </c>
      <c r="E173" s="190" t="s">
        <v>282</v>
      </c>
      <c r="F173" s="191" t="s">
        <v>283</v>
      </c>
      <c r="G173" s="192" t="s">
        <v>156</v>
      </c>
      <c r="H173" s="193">
        <v>4</v>
      </c>
      <c r="I173" s="194"/>
      <c r="J173" s="193">
        <f t="shared" si="20"/>
        <v>0</v>
      </c>
      <c r="K173" s="191" t="s">
        <v>129</v>
      </c>
      <c r="L173" s="35"/>
      <c r="M173" s="195" t="s">
        <v>1</v>
      </c>
      <c r="N173" s="196" t="s">
        <v>41</v>
      </c>
      <c r="O173" s="63"/>
      <c r="P173" s="197">
        <f t="shared" si="21"/>
        <v>0</v>
      </c>
      <c r="Q173" s="197">
        <v>5.0000000000000002E-5</v>
      </c>
      <c r="R173" s="197">
        <f t="shared" si="22"/>
        <v>2.0000000000000001E-4</v>
      </c>
      <c r="S173" s="197">
        <v>0</v>
      </c>
      <c r="T173" s="198">
        <f t="shared" si="23"/>
        <v>0</v>
      </c>
      <c r="AR173" s="199" t="s">
        <v>140</v>
      </c>
      <c r="AT173" s="199" t="s">
        <v>125</v>
      </c>
      <c r="AU173" s="199" t="s">
        <v>131</v>
      </c>
      <c r="AY173" s="14" t="s">
        <v>122</v>
      </c>
      <c r="BE173" s="200">
        <f t="shared" si="24"/>
        <v>0</v>
      </c>
      <c r="BF173" s="200">
        <f t="shared" si="25"/>
        <v>0</v>
      </c>
      <c r="BG173" s="200">
        <f t="shared" si="26"/>
        <v>0</v>
      </c>
      <c r="BH173" s="200">
        <f t="shared" si="27"/>
        <v>0</v>
      </c>
      <c r="BI173" s="200">
        <f t="shared" si="28"/>
        <v>0</v>
      </c>
      <c r="BJ173" s="14" t="s">
        <v>131</v>
      </c>
      <c r="BK173" s="201">
        <f t="shared" si="29"/>
        <v>0</v>
      </c>
      <c r="BL173" s="14" t="s">
        <v>140</v>
      </c>
      <c r="BM173" s="199" t="s">
        <v>284</v>
      </c>
    </row>
    <row r="174" spans="2:65" s="1" customFormat="1" ht="24" customHeight="1" x14ac:dyDescent="0.2">
      <c r="B174" s="31"/>
      <c r="C174" s="202" t="s">
        <v>285</v>
      </c>
      <c r="D174" s="202" t="s">
        <v>146</v>
      </c>
      <c r="E174" s="203" t="s">
        <v>286</v>
      </c>
      <c r="F174" s="204" t="s">
        <v>287</v>
      </c>
      <c r="G174" s="205" t="s">
        <v>156</v>
      </c>
      <c r="H174" s="206">
        <v>4</v>
      </c>
      <c r="I174" s="207"/>
      <c r="J174" s="206">
        <f t="shared" si="20"/>
        <v>0</v>
      </c>
      <c r="K174" s="204" t="s">
        <v>129</v>
      </c>
      <c r="L174" s="208"/>
      <c r="M174" s="209" t="s">
        <v>1</v>
      </c>
      <c r="N174" s="210" t="s">
        <v>41</v>
      </c>
      <c r="O174" s="63"/>
      <c r="P174" s="197">
        <f t="shared" si="21"/>
        <v>0</v>
      </c>
      <c r="Q174" s="197">
        <v>1.7090000000000001E-2</v>
      </c>
      <c r="R174" s="197">
        <f t="shared" si="22"/>
        <v>6.8360000000000004E-2</v>
      </c>
      <c r="S174" s="197">
        <v>0</v>
      </c>
      <c r="T174" s="198">
        <f t="shared" si="23"/>
        <v>0</v>
      </c>
      <c r="AR174" s="199" t="s">
        <v>149</v>
      </c>
      <c r="AT174" s="199" t="s">
        <v>146</v>
      </c>
      <c r="AU174" s="199" t="s">
        <v>131</v>
      </c>
      <c r="AY174" s="14" t="s">
        <v>122</v>
      </c>
      <c r="BE174" s="200">
        <f t="shared" si="24"/>
        <v>0</v>
      </c>
      <c r="BF174" s="200">
        <f t="shared" si="25"/>
        <v>0</v>
      </c>
      <c r="BG174" s="200">
        <f t="shared" si="26"/>
        <v>0</v>
      </c>
      <c r="BH174" s="200">
        <f t="shared" si="27"/>
        <v>0</v>
      </c>
      <c r="BI174" s="200">
        <f t="shared" si="28"/>
        <v>0</v>
      </c>
      <c r="BJ174" s="14" t="s">
        <v>131</v>
      </c>
      <c r="BK174" s="201">
        <f t="shared" si="29"/>
        <v>0</v>
      </c>
      <c r="BL174" s="14" t="s">
        <v>140</v>
      </c>
      <c r="BM174" s="199" t="s">
        <v>288</v>
      </c>
    </row>
    <row r="175" spans="2:65" s="1" customFormat="1" ht="36" customHeight="1" x14ac:dyDescent="0.2">
      <c r="B175" s="31"/>
      <c r="C175" s="189" t="s">
        <v>289</v>
      </c>
      <c r="D175" s="189" t="s">
        <v>125</v>
      </c>
      <c r="E175" s="190" t="s">
        <v>290</v>
      </c>
      <c r="F175" s="191" t="s">
        <v>291</v>
      </c>
      <c r="G175" s="192" t="s">
        <v>170</v>
      </c>
      <c r="H175" s="193">
        <v>16</v>
      </c>
      <c r="I175" s="194"/>
      <c r="J175" s="193">
        <f t="shared" si="20"/>
        <v>0</v>
      </c>
      <c r="K175" s="191" t="s">
        <v>129</v>
      </c>
      <c r="L175" s="35"/>
      <c r="M175" s="195" t="s">
        <v>1</v>
      </c>
      <c r="N175" s="196" t="s">
        <v>41</v>
      </c>
      <c r="O175" s="63"/>
      <c r="P175" s="197">
        <f t="shared" si="21"/>
        <v>0</v>
      </c>
      <c r="Q175" s="197">
        <v>0</v>
      </c>
      <c r="R175" s="197">
        <f t="shared" si="22"/>
        <v>0</v>
      </c>
      <c r="S175" s="197">
        <v>3.5299999999999998E-2</v>
      </c>
      <c r="T175" s="198">
        <f t="shared" si="23"/>
        <v>0.56479999999999997</v>
      </c>
      <c r="AR175" s="199" t="s">
        <v>140</v>
      </c>
      <c r="AT175" s="199" t="s">
        <v>125</v>
      </c>
      <c r="AU175" s="199" t="s">
        <v>131</v>
      </c>
      <c r="AY175" s="14" t="s">
        <v>122</v>
      </c>
      <c r="BE175" s="200">
        <f t="shared" si="24"/>
        <v>0</v>
      </c>
      <c r="BF175" s="200">
        <f t="shared" si="25"/>
        <v>0</v>
      </c>
      <c r="BG175" s="200">
        <f t="shared" si="26"/>
        <v>0</v>
      </c>
      <c r="BH175" s="200">
        <f t="shared" si="27"/>
        <v>0</v>
      </c>
      <c r="BI175" s="200">
        <f t="shared" si="28"/>
        <v>0</v>
      </c>
      <c r="BJ175" s="14" t="s">
        <v>131</v>
      </c>
      <c r="BK175" s="201">
        <f t="shared" si="29"/>
        <v>0</v>
      </c>
      <c r="BL175" s="14" t="s">
        <v>140</v>
      </c>
      <c r="BM175" s="199" t="s">
        <v>292</v>
      </c>
    </row>
    <row r="176" spans="2:65" s="1" customFormat="1" ht="24" customHeight="1" x14ac:dyDescent="0.2">
      <c r="B176" s="31"/>
      <c r="C176" s="189" t="s">
        <v>293</v>
      </c>
      <c r="D176" s="189" t="s">
        <v>125</v>
      </c>
      <c r="E176" s="190" t="s">
        <v>294</v>
      </c>
      <c r="F176" s="191" t="s">
        <v>295</v>
      </c>
      <c r="G176" s="192" t="s">
        <v>156</v>
      </c>
      <c r="H176" s="193">
        <v>2</v>
      </c>
      <c r="I176" s="194"/>
      <c r="J176" s="193">
        <f t="shared" si="20"/>
        <v>0</v>
      </c>
      <c r="K176" s="191" t="s">
        <v>1</v>
      </c>
      <c r="L176" s="35"/>
      <c r="M176" s="195" t="s">
        <v>1</v>
      </c>
      <c r="N176" s="196" t="s">
        <v>41</v>
      </c>
      <c r="O176" s="63"/>
      <c r="P176" s="197">
        <f t="shared" si="21"/>
        <v>0</v>
      </c>
      <c r="Q176" s="197">
        <v>0</v>
      </c>
      <c r="R176" s="197">
        <f t="shared" si="22"/>
        <v>0</v>
      </c>
      <c r="S176" s="197">
        <v>0</v>
      </c>
      <c r="T176" s="198">
        <f t="shared" si="23"/>
        <v>0</v>
      </c>
      <c r="AR176" s="199" t="s">
        <v>140</v>
      </c>
      <c r="AT176" s="199" t="s">
        <v>125</v>
      </c>
      <c r="AU176" s="199" t="s">
        <v>131</v>
      </c>
      <c r="AY176" s="14" t="s">
        <v>122</v>
      </c>
      <c r="BE176" s="200">
        <f t="shared" si="24"/>
        <v>0</v>
      </c>
      <c r="BF176" s="200">
        <f t="shared" si="25"/>
        <v>0</v>
      </c>
      <c r="BG176" s="200">
        <f t="shared" si="26"/>
        <v>0</v>
      </c>
      <c r="BH176" s="200">
        <f t="shared" si="27"/>
        <v>0</v>
      </c>
      <c r="BI176" s="200">
        <f t="shared" si="28"/>
        <v>0</v>
      </c>
      <c r="BJ176" s="14" t="s">
        <v>131</v>
      </c>
      <c r="BK176" s="201">
        <f t="shared" si="29"/>
        <v>0</v>
      </c>
      <c r="BL176" s="14" t="s">
        <v>140</v>
      </c>
      <c r="BM176" s="199" t="s">
        <v>296</v>
      </c>
    </row>
    <row r="177" spans="2:65" s="1" customFormat="1" ht="24" customHeight="1" x14ac:dyDescent="0.2">
      <c r="B177" s="31"/>
      <c r="C177" s="189" t="s">
        <v>297</v>
      </c>
      <c r="D177" s="189" t="s">
        <v>125</v>
      </c>
      <c r="E177" s="190" t="s">
        <v>298</v>
      </c>
      <c r="F177" s="191" t="s">
        <v>299</v>
      </c>
      <c r="G177" s="192" t="s">
        <v>179</v>
      </c>
      <c r="H177" s="194"/>
      <c r="I177" s="194"/>
      <c r="J177" s="193">
        <f t="shared" si="20"/>
        <v>0</v>
      </c>
      <c r="K177" s="191" t="s">
        <v>129</v>
      </c>
      <c r="L177" s="35"/>
      <c r="M177" s="195" t="s">
        <v>1</v>
      </c>
      <c r="N177" s="196" t="s">
        <v>41</v>
      </c>
      <c r="O177" s="63"/>
      <c r="P177" s="197">
        <f t="shared" si="21"/>
        <v>0</v>
      </c>
      <c r="Q177" s="197">
        <v>0</v>
      </c>
      <c r="R177" s="197">
        <f t="shared" si="22"/>
        <v>0</v>
      </c>
      <c r="S177" s="197">
        <v>0</v>
      </c>
      <c r="T177" s="198">
        <f t="shared" si="23"/>
        <v>0</v>
      </c>
      <c r="AR177" s="199" t="s">
        <v>140</v>
      </c>
      <c r="AT177" s="199" t="s">
        <v>125</v>
      </c>
      <c r="AU177" s="199" t="s">
        <v>131</v>
      </c>
      <c r="AY177" s="14" t="s">
        <v>122</v>
      </c>
      <c r="BE177" s="200">
        <f t="shared" si="24"/>
        <v>0</v>
      </c>
      <c r="BF177" s="200">
        <f t="shared" si="25"/>
        <v>0</v>
      </c>
      <c r="BG177" s="200">
        <f t="shared" si="26"/>
        <v>0</v>
      </c>
      <c r="BH177" s="200">
        <f t="shared" si="27"/>
        <v>0</v>
      </c>
      <c r="BI177" s="200">
        <f t="shared" si="28"/>
        <v>0</v>
      </c>
      <c r="BJ177" s="14" t="s">
        <v>131</v>
      </c>
      <c r="BK177" s="201">
        <f t="shared" si="29"/>
        <v>0</v>
      </c>
      <c r="BL177" s="14" t="s">
        <v>140</v>
      </c>
      <c r="BM177" s="199" t="s">
        <v>300</v>
      </c>
    </row>
    <row r="178" spans="2:65" s="11" customFormat="1" ht="22.9" customHeight="1" x14ac:dyDescent="0.2">
      <c r="B178" s="173"/>
      <c r="C178" s="174"/>
      <c r="D178" s="175" t="s">
        <v>74</v>
      </c>
      <c r="E178" s="187" t="s">
        <v>301</v>
      </c>
      <c r="F178" s="187" t="s">
        <v>302</v>
      </c>
      <c r="G178" s="174"/>
      <c r="H178" s="174"/>
      <c r="I178" s="177"/>
      <c r="J178" s="188">
        <f>BK178</f>
        <v>0</v>
      </c>
      <c r="K178" s="174"/>
      <c r="L178" s="179"/>
      <c r="M178" s="180"/>
      <c r="N178" s="181"/>
      <c r="O178" s="181"/>
      <c r="P178" s="182">
        <f>P179</f>
        <v>0</v>
      </c>
      <c r="Q178" s="181"/>
      <c r="R178" s="182">
        <f>R179</f>
        <v>0.20482336000000001</v>
      </c>
      <c r="S178" s="181"/>
      <c r="T178" s="183">
        <f>T179</f>
        <v>0</v>
      </c>
      <c r="AR178" s="184" t="s">
        <v>131</v>
      </c>
      <c r="AT178" s="185" t="s">
        <v>74</v>
      </c>
      <c r="AU178" s="185" t="s">
        <v>83</v>
      </c>
      <c r="AY178" s="184" t="s">
        <v>122</v>
      </c>
      <c r="BK178" s="186">
        <f>BK179</f>
        <v>0</v>
      </c>
    </row>
    <row r="179" spans="2:65" s="1" customFormat="1" ht="24" customHeight="1" x14ac:dyDescent="0.2">
      <c r="B179" s="31"/>
      <c r="C179" s="189" t="s">
        <v>303</v>
      </c>
      <c r="D179" s="189" t="s">
        <v>125</v>
      </c>
      <c r="E179" s="190" t="s">
        <v>304</v>
      </c>
      <c r="F179" s="191" t="s">
        <v>305</v>
      </c>
      <c r="G179" s="192" t="s">
        <v>139</v>
      </c>
      <c r="H179" s="193">
        <v>640.07299999999998</v>
      </c>
      <c r="I179" s="194"/>
      <c r="J179" s="193">
        <f>ROUND(I179*H179,3)</f>
        <v>0</v>
      </c>
      <c r="K179" s="191" t="s">
        <v>129</v>
      </c>
      <c r="L179" s="35"/>
      <c r="M179" s="195" t="s">
        <v>1</v>
      </c>
      <c r="N179" s="196" t="s">
        <v>41</v>
      </c>
      <c r="O179" s="63"/>
      <c r="P179" s="197">
        <f>O179*H179</f>
        <v>0</v>
      </c>
      <c r="Q179" s="197">
        <v>3.2000000000000003E-4</v>
      </c>
      <c r="R179" s="197">
        <f>Q179*H179</f>
        <v>0.20482336000000001</v>
      </c>
      <c r="S179" s="197">
        <v>0</v>
      </c>
      <c r="T179" s="198">
        <f>S179*H179</f>
        <v>0</v>
      </c>
      <c r="AR179" s="199" t="s">
        <v>140</v>
      </c>
      <c r="AT179" s="199" t="s">
        <v>125</v>
      </c>
      <c r="AU179" s="199" t="s">
        <v>131</v>
      </c>
      <c r="AY179" s="14" t="s">
        <v>122</v>
      </c>
      <c r="BE179" s="200">
        <f>IF(N179="základná",J179,0)</f>
        <v>0</v>
      </c>
      <c r="BF179" s="200">
        <f>IF(N179="znížená",J179,0)</f>
        <v>0</v>
      </c>
      <c r="BG179" s="200">
        <f>IF(N179="zákl. prenesená",J179,0)</f>
        <v>0</v>
      </c>
      <c r="BH179" s="200">
        <f>IF(N179="zníž. prenesená",J179,0)</f>
        <v>0</v>
      </c>
      <c r="BI179" s="200">
        <f>IF(N179="nulová",J179,0)</f>
        <v>0</v>
      </c>
      <c r="BJ179" s="14" t="s">
        <v>131</v>
      </c>
      <c r="BK179" s="201">
        <f>ROUND(I179*H179,3)</f>
        <v>0</v>
      </c>
      <c r="BL179" s="14" t="s">
        <v>140</v>
      </c>
      <c r="BM179" s="199" t="s">
        <v>306</v>
      </c>
    </row>
    <row r="180" spans="2:65" s="11" customFormat="1" ht="25.9" customHeight="1" x14ac:dyDescent="0.2">
      <c r="B180" s="173"/>
      <c r="C180" s="174"/>
      <c r="D180" s="175" t="s">
        <v>74</v>
      </c>
      <c r="E180" s="176" t="s">
        <v>146</v>
      </c>
      <c r="F180" s="176" t="s">
        <v>307</v>
      </c>
      <c r="G180" s="174"/>
      <c r="H180" s="174"/>
      <c r="I180" s="177"/>
      <c r="J180" s="178">
        <f>BK180</f>
        <v>0</v>
      </c>
      <c r="K180" s="174"/>
      <c r="L180" s="179"/>
      <c r="M180" s="180"/>
      <c r="N180" s="181"/>
      <c r="O180" s="181"/>
      <c r="P180" s="182">
        <f>P181</f>
        <v>0</v>
      </c>
      <c r="Q180" s="181"/>
      <c r="R180" s="182">
        <f>R181</f>
        <v>0</v>
      </c>
      <c r="S180" s="181"/>
      <c r="T180" s="183">
        <f>T181</f>
        <v>0</v>
      </c>
      <c r="AR180" s="184" t="s">
        <v>142</v>
      </c>
      <c r="AT180" s="185" t="s">
        <v>74</v>
      </c>
      <c r="AU180" s="185" t="s">
        <v>75</v>
      </c>
      <c r="AY180" s="184" t="s">
        <v>122</v>
      </c>
      <c r="BK180" s="186">
        <f>BK181</f>
        <v>0</v>
      </c>
    </row>
    <row r="181" spans="2:65" s="11" customFormat="1" ht="22.9" customHeight="1" x14ac:dyDescent="0.2">
      <c r="B181" s="173"/>
      <c r="C181" s="174"/>
      <c r="D181" s="175" t="s">
        <v>74</v>
      </c>
      <c r="E181" s="187" t="s">
        <v>308</v>
      </c>
      <c r="F181" s="187" t="s">
        <v>309</v>
      </c>
      <c r="G181" s="174"/>
      <c r="H181" s="174"/>
      <c r="I181" s="177"/>
      <c r="J181" s="188">
        <f>BK181</f>
        <v>0</v>
      </c>
      <c r="K181" s="174"/>
      <c r="L181" s="179"/>
      <c r="M181" s="180"/>
      <c r="N181" s="181"/>
      <c r="O181" s="181"/>
      <c r="P181" s="182">
        <f>P182</f>
        <v>0</v>
      </c>
      <c r="Q181" s="181"/>
      <c r="R181" s="182">
        <f>R182</f>
        <v>0</v>
      </c>
      <c r="S181" s="181"/>
      <c r="T181" s="183">
        <f>T182</f>
        <v>0</v>
      </c>
      <c r="AR181" s="184" t="s">
        <v>142</v>
      </c>
      <c r="AT181" s="185" t="s">
        <v>74</v>
      </c>
      <c r="AU181" s="185" t="s">
        <v>83</v>
      </c>
      <c r="AY181" s="184" t="s">
        <v>122</v>
      </c>
      <c r="BK181" s="186">
        <f>BK182</f>
        <v>0</v>
      </c>
    </row>
    <row r="182" spans="2:65" s="1" customFormat="1" ht="24" customHeight="1" x14ac:dyDescent="0.2">
      <c r="B182" s="31"/>
      <c r="C182" s="189" t="s">
        <v>310</v>
      </c>
      <c r="D182" s="189" t="s">
        <v>125</v>
      </c>
      <c r="E182" s="190" t="s">
        <v>311</v>
      </c>
      <c r="F182" s="191" t="s">
        <v>312</v>
      </c>
      <c r="G182" s="192" t="s">
        <v>156</v>
      </c>
      <c r="H182" s="193">
        <v>1</v>
      </c>
      <c r="I182" s="194"/>
      <c r="J182" s="193">
        <f>ROUND(I182*H182,3)</f>
        <v>0</v>
      </c>
      <c r="K182" s="191" t="s">
        <v>1</v>
      </c>
      <c r="L182" s="35"/>
      <c r="M182" s="222" t="s">
        <v>1</v>
      </c>
      <c r="N182" s="223" t="s">
        <v>41</v>
      </c>
      <c r="O182" s="224"/>
      <c r="P182" s="225">
        <f>O182*H182</f>
        <v>0</v>
      </c>
      <c r="Q182" s="225">
        <v>0</v>
      </c>
      <c r="R182" s="225">
        <f>Q182*H182</f>
        <v>0</v>
      </c>
      <c r="S182" s="225">
        <v>0</v>
      </c>
      <c r="T182" s="226">
        <f>S182*H182</f>
        <v>0</v>
      </c>
      <c r="AR182" s="199" t="s">
        <v>175</v>
      </c>
      <c r="AT182" s="199" t="s">
        <v>125</v>
      </c>
      <c r="AU182" s="199" t="s">
        <v>131</v>
      </c>
      <c r="AY182" s="14" t="s">
        <v>122</v>
      </c>
      <c r="BE182" s="200">
        <f>IF(N182="základná",J182,0)</f>
        <v>0</v>
      </c>
      <c r="BF182" s="200">
        <f>IF(N182="znížená",J182,0)</f>
        <v>0</v>
      </c>
      <c r="BG182" s="200">
        <f>IF(N182="zákl. prenesená",J182,0)</f>
        <v>0</v>
      </c>
      <c r="BH182" s="200">
        <f>IF(N182="zníž. prenesená",J182,0)</f>
        <v>0</v>
      </c>
      <c r="BI182" s="200">
        <f>IF(N182="nulová",J182,0)</f>
        <v>0</v>
      </c>
      <c r="BJ182" s="14" t="s">
        <v>131</v>
      </c>
      <c r="BK182" s="201">
        <f>ROUND(I182*H182,3)</f>
        <v>0</v>
      </c>
      <c r="BL182" s="14" t="s">
        <v>175</v>
      </c>
      <c r="BM182" s="199" t="s">
        <v>313</v>
      </c>
    </row>
    <row r="183" spans="2:65" s="1" customFormat="1" ht="6.95" customHeight="1" x14ac:dyDescent="0.2">
      <c r="B183" s="46"/>
      <c r="C183" s="47"/>
      <c r="D183" s="47"/>
      <c r="E183" s="47"/>
      <c r="F183" s="47"/>
      <c r="G183" s="47"/>
      <c r="H183" s="47"/>
      <c r="I183" s="139"/>
      <c r="J183" s="47"/>
      <c r="K183" s="47"/>
      <c r="L183" s="35"/>
    </row>
  </sheetData>
  <sheetProtection algorithmName="SHA-512" hashValue="aiFohsLA/CTQ+vy3BQRkGWaRe0UnqAMzrz8cVW5PQrGwbLWW8XHQZXJFao3aUfmRyzgqscgHHcQ1nshSXGCb5w==" saltValue="OY8rXafD5hVD0VQut1wvXdAuvQU2DJcDy/yCGsGBa97/0GzpF4qaYwfV2Hh9/cUxilS3zcbDpEQc9k37y+RKVw==" spinCount="100000" sheet="1" objects="1" scenarios="1" formatColumns="0" formatRows="0" autoFilter="0"/>
  <autoFilter ref="C127:K182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8"/>
  <sheetViews>
    <sheetView showGridLines="0" tabSelected="1" workbookViewId="0"/>
  </sheetViews>
  <sheetFormatPr defaultRowHeight="1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100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AT2" s="14" t="s">
        <v>87</v>
      </c>
    </row>
    <row r="3" spans="2:46" ht="6.95" customHeight="1" x14ac:dyDescent="0.2">
      <c r="B3" s="101"/>
      <c r="C3" s="102"/>
      <c r="D3" s="102"/>
      <c r="E3" s="102"/>
      <c r="F3" s="102"/>
      <c r="G3" s="102"/>
      <c r="H3" s="102"/>
      <c r="I3" s="103"/>
      <c r="J3" s="102"/>
      <c r="K3" s="102"/>
      <c r="L3" s="17"/>
      <c r="AT3" s="14" t="s">
        <v>75</v>
      </c>
    </row>
    <row r="4" spans="2:46" ht="24.95" customHeight="1" x14ac:dyDescent="0.2">
      <c r="B4" s="17"/>
      <c r="D4" s="104" t="s">
        <v>88</v>
      </c>
      <c r="L4" s="17"/>
      <c r="M4" s="105" t="s">
        <v>9</v>
      </c>
      <c r="AT4" s="14" t="s">
        <v>4</v>
      </c>
    </row>
    <row r="5" spans="2:46" ht="6.95" customHeight="1" x14ac:dyDescent="0.2">
      <c r="B5" s="17"/>
      <c r="L5" s="17"/>
    </row>
    <row r="6" spans="2:46" ht="12" customHeight="1" x14ac:dyDescent="0.2">
      <c r="B6" s="17"/>
      <c r="D6" s="106" t="s">
        <v>14</v>
      </c>
      <c r="L6" s="17"/>
    </row>
    <row r="7" spans="2:46" ht="16.5" customHeight="1" x14ac:dyDescent="0.2">
      <c r="B7" s="17"/>
      <c r="E7" s="268" t="str">
        <f>'Rekapitulácia stavby'!K6</f>
        <v>1204 - Zvýšenie energetickej efektívnosti budovy EP Palkovičova 11-A, Bratislava</v>
      </c>
      <c r="F7" s="269"/>
      <c r="G7" s="269"/>
      <c r="H7" s="269"/>
      <c r="L7" s="17"/>
    </row>
    <row r="8" spans="2:46" s="1" customFormat="1" ht="12" customHeight="1" x14ac:dyDescent="0.2">
      <c r="B8" s="35"/>
      <c r="D8" s="106" t="s">
        <v>89</v>
      </c>
      <c r="I8" s="107"/>
      <c r="L8" s="35"/>
    </row>
    <row r="9" spans="2:46" s="1" customFormat="1" ht="36.950000000000003" customHeight="1" x14ac:dyDescent="0.2">
      <c r="B9" s="35"/>
      <c r="E9" s="270" t="s">
        <v>314</v>
      </c>
      <c r="F9" s="271"/>
      <c r="G9" s="271"/>
      <c r="H9" s="271"/>
      <c r="I9" s="107"/>
      <c r="L9" s="35"/>
    </row>
    <row r="10" spans="2:46" s="1" customFormat="1" ht="11.25" x14ac:dyDescent="0.2">
      <c r="B10" s="35"/>
      <c r="I10" s="107"/>
      <c r="L10" s="35"/>
    </row>
    <row r="11" spans="2:46" s="1" customFormat="1" ht="12" customHeight="1" x14ac:dyDescent="0.2">
      <c r="B11" s="35"/>
      <c r="D11" s="106" t="s">
        <v>16</v>
      </c>
      <c r="F11" s="108" t="s">
        <v>1</v>
      </c>
      <c r="I11" s="109" t="s">
        <v>17</v>
      </c>
      <c r="J11" s="108" t="s">
        <v>1</v>
      </c>
      <c r="L11" s="35"/>
    </row>
    <row r="12" spans="2:46" s="1" customFormat="1" ht="12" customHeight="1" x14ac:dyDescent="0.2">
      <c r="B12" s="35"/>
      <c r="D12" s="106" t="s">
        <v>18</v>
      </c>
      <c r="F12" s="108" t="s">
        <v>19</v>
      </c>
      <c r="I12" s="109" t="s">
        <v>20</v>
      </c>
      <c r="J12" s="110" t="str">
        <f>'Rekapitulácia stavby'!AN8</f>
        <v>11. 3. 2019</v>
      </c>
      <c r="L12" s="35"/>
    </row>
    <row r="13" spans="2:46" s="1" customFormat="1" ht="10.9" customHeight="1" x14ac:dyDescent="0.2">
      <c r="B13" s="35"/>
      <c r="I13" s="107"/>
      <c r="L13" s="35"/>
    </row>
    <row r="14" spans="2:46" s="1" customFormat="1" ht="12" customHeight="1" x14ac:dyDescent="0.2">
      <c r="B14" s="35"/>
      <c r="D14" s="106" t="s">
        <v>22</v>
      </c>
      <c r="I14" s="109" t="s">
        <v>23</v>
      </c>
      <c r="J14" s="108" t="s">
        <v>1</v>
      </c>
      <c r="L14" s="35"/>
    </row>
    <row r="15" spans="2:46" s="1" customFormat="1" ht="18" customHeight="1" x14ac:dyDescent="0.2">
      <c r="B15" s="35"/>
      <c r="E15" s="108" t="s">
        <v>24</v>
      </c>
      <c r="I15" s="109" t="s">
        <v>25</v>
      </c>
      <c r="J15" s="108" t="s">
        <v>1</v>
      </c>
      <c r="L15" s="35"/>
    </row>
    <row r="16" spans="2:46" s="1" customFormat="1" ht="6.95" customHeight="1" x14ac:dyDescent="0.2">
      <c r="B16" s="35"/>
      <c r="I16" s="107"/>
      <c r="L16" s="35"/>
    </row>
    <row r="17" spans="2:12" s="1" customFormat="1" ht="12" customHeight="1" x14ac:dyDescent="0.2">
      <c r="B17" s="35"/>
      <c r="D17" s="106" t="s">
        <v>26</v>
      </c>
      <c r="I17" s="109" t="s">
        <v>23</v>
      </c>
      <c r="J17" s="27" t="str">
        <f>'Rekapitulácia stavby'!AN13</f>
        <v>Vyplň údaj</v>
      </c>
      <c r="L17" s="35"/>
    </row>
    <row r="18" spans="2:12" s="1" customFormat="1" ht="18" customHeight="1" x14ac:dyDescent="0.2">
      <c r="B18" s="35"/>
      <c r="E18" s="272" t="str">
        <f>'Rekapitulácia stavby'!E14</f>
        <v>Vyplň údaj</v>
      </c>
      <c r="F18" s="273"/>
      <c r="G18" s="273"/>
      <c r="H18" s="273"/>
      <c r="I18" s="109" t="s">
        <v>25</v>
      </c>
      <c r="J18" s="27" t="str">
        <f>'Rekapitulácia stavby'!AN14</f>
        <v>Vyplň údaj</v>
      </c>
      <c r="L18" s="35"/>
    </row>
    <row r="19" spans="2:12" s="1" customFormat="1" ht="6.95" customHeight="1" x14ac:dyDescent="0.2">
      <c r="B19" s="35"/>
      <c r="I19" s="107"/>
      <c r="L19" s="35"/>
    </row>
    <row r="20" spans="2:12" s="1" customFormat="1" ht="12" customHeight="1" x14ac:dyDescent="0.2">
      <c r="B20" s="35"/>
      <c r="D20" s="106" t="s">
        <v>28</v>
      </c>
      <c r="I20" s="109" t="s">
        <v>23</v>
      </c>
      <c r="J20" s="108" t="s">
        <v>1</v>
      </c>
      <c r="L20" s="35"/>
    </row>
    <row r="21" spans="2:12" s="1" customFormat="1" ht="18" customHeight="1" x14ac:dyDescent="0.2">
      <c r="B21" s="35"/>
      <c r="E21" s="108" t="s">
        <v>29</v>
      </c>
      <c r="I21" s="109" t="s">
        <v>25</v>
      </c>
      <c r="J21" s="108" t="s">
        <v>1</v>
      </c>
      <c r="L21" s="35"/>
    </row>
    <row r="22" spans="2:12" s="1" customFormat="1" ht="6.95" customHeight="1" x14ac:dyDescent="0.2">
      <c r="B22" s="35"/>
      <c r="I22" s="107"/>
      <c r="L22" s="35"/>
    </row>
    <row r="23" spans="2:12" s="1" customFormat="1" ht="12" customHeight="1" x14ac:dyDescent="0.2">
      <c r="B23" s="35"/>
      <c r="D23" s="106" t="s">
        <v>32</v>
      </c>
      <c r="I23" s="109" t="s">
        <v>23</v>
      </c>
      <c r="J23" s="108" t="str">
        <f>IF('Rekapitulácia stavby'!AN19="","",'Rekapitulácia stavby'!AN19)</f>
        <v/>
      </c>
      <c r="L23" s="35"/>
    </row>
    <row r="24" spans="2:12" s="1" customFormat="1" ht="18" customHeight="1" x14ac:dyDescent="0.2">
      <c r="B24" s="35"/>
      <c r="E24" s="108" t="str">
        <f>IF('Rekapitulácia stavby'!E20="","",'Rekapitulácia stavby'!E20)</f>
        <v xml:space="preserve"> </v>
      </c>
      <c r="I24" s="109" t="s">
        <v>25</v>
      </c>
      <c r="J24" s="108" t="str">
        <f>IF('Rekapitulácia stavby'!AN20="","",'Rekapitulácia stavby'!AN20)</f>
        <v/>
      </c>
      <c r="L24" s="35"/>
    </row>
    <row r="25" spans="2:12" s="1" customFormat="1" ht="6.95" customHeight="1" x14ac:dyDescent="0.2">
      <c r="B25" s="35"/>
      <c r="I25" s="107"/>
      <c r="L25" s="35"/>
    </row>
    <row r="26" spans="2:12" s="1" customFormat="1" ht="12" customHeight="1" x14ac:dyDescent="0.2">
      <c r="B26" s="35"/>
      <c r="D26" s="106" t="s">
        <v>34</v>
      </c>
      <c r="I26" s="107"/>
      <c r="L26" s="35"/>
    </row>
    <row r="27" spans="2:12" s="7" customFormat="1" ht="16.5" customHeight="1" x14ac:dyDescent="0.2">
      <c r="B27" s="111"/>
      <c r="E27" s="274" t="s">
        <v>1</v>
      </c>
      <c r="F27" s="274"/>
      <c r="G27" s="274"/>
      <c r="H27" s="274"/>
      <c r="I27" s="112"/>
      <c r="L27" s="111"/>
    </row>
    <row r="28" spans="2:12" s="1" customFormat="1" ht="6.95" customHeight="1" x14ac:dyDescent="0.2">
      <c r="B28" s="35"/>
      <c r="I28" s="107"/>
      <c r="L28" s="35"/>
    </row>
    <row r="29" spans="2:12" s="1" customFormat="1" ht="6.95" customHeight="1" x14ac:dyDescent="0.2">
      <c r="B29" s="35"/>
      <c r="D29" s="59"/>
      <c r="E29" s="59"/>
      <c r="F29" s="59"/>
      <c r="G29" s="59"/>
      <c r="H29" s="59"/>
      <c r="I29" s="113"/>
      <c r="J29" s="59"/>
      <c r="K29" s="59"/>
      <c r="L29" s="35"/>
    </row>
    <row r="30" spans="2:12" s="1" customFormat="1" ht="25.35" customHeight="1" x14ac:dyDescent="0.2">
      <c r="B30" s="35"/>
      <c r="D30" s="114" t="s">
        <v>35</v>
      </c>
      <c r="I30" s="107"/>
      <c r="J30" s="115">
        <f>ROUND(J125, 2)</f>
        <v>0</v>
      </c>
      <c r="L30" s="35"/>
    </row>
    <row r="31" spans="2:12" s="1" customFormat="1" ht="6.95" customHeight="1" x14ac:dyDescent="0.2">
      <c r="B31" s="35"/>
      <c r="D31" s="59"/>
      <c r="E31" s="59"/>
      <c r="F31" s="59"/>
      <c r="G31" s="59"/>
      <c r="H31" s="59"/>
      <c r="I31" s="113"/>
      <c r="J31" s="59"/>
      <c r="K31" s="59"/>
      <c r="L31" s="35"/>
    </row>
    <row r="32" spans="2:12" s="1" customFormat="1" ht="14.45" customHeight="1" x14ac:dyDescent="0.2">
      <c r="B32" s="35"/>
      <c r="F32" s="116" t="s">
        <v>37</v>
      </c>
      <c r="I32" s="117" t="s">
        <v>36</v>
      </c>
      <c r="J32" s="116" t="s">
        <v>38</v>
      </c>
      <c r="L32" s="35"/>
    </row>
    <row r="33" spans="2:12" s="1" customFormat="1" ht="14.45" customHeight="1" x14ac:dyDescent="0.2">
      <c r="B33" s="35"/>
      <c r="D33" s="118" t="s">
        <v>39</v>
      </c>
      <c r="E33" s="106" t="s">
        <v>40</v>
      </c>
      <c r="F33" s="119">
        <f>ROUND((SUM(BE125:BE187)),  2)</f>
        <v>0</v>
      </c>
      <c r="I33" s="120">
        <v>0.2</v>
      </c>
      <c r="J33" s="119">
        <f>ROUND(((SUM(BE125:BE187))*I33),  2)</f>
        <v>0</v>
      </c>
      <c r="L33" s="35"/>
    </row>
    <row r="34" spans="2:12" s="1" customFormat="1" ht="14.45" customHeight="1" x14ac:dyDescent="0.2">
      <c r="B34" s="35"/>
      <c r="E34" s="106" t="s">
        <v>41</v>
      </c>
      <c r="F34" s="119">
        <f>ROUND((SUM(BF125:BF187)),  2)</f>
        <v>0</v>
      </c>
      <c r="I34" s="120">
        <v>0.2</v>
      </c>
      <c r="J34" s="119">
        <f>ROUND(((SUM(BF125:BF187))*I34),  2)</f>
        <v>0</v>
      </c>
      <c r="L34" s="35"/>
    </row>
    <row r="35" spans="2:12" s="1" customFormat="1" ht="14.45" hidden="1" customHeight="1" x14ac:dyDescent="0.2">
      <c r="B35" s="35"/>
      <c r="E35" s="106" t="s">
        <v>42</v>
      </c>
      <c r="F35" s="119">
        <f>ROUND((SUM(BG125:BG187)),  2)</f>
        <v>0</v>
      </c>
      <c r="I35" s="120">
        <v>0.2</v>
      </c>
      <c r="J35" s="119">
        <f>0</f>
        <v>0</v>
      </c>
      <c r="L35" s="35"/>
    </row>
    <row r="36" spans="2:12" s="1" customFormat="1" ht="14.45" hidden="1" customHeight="1" x14ac:dyDescent="0.2">
      <c r="B36" s="35"/>
      <c r="E36" s="106" t="s">
        <v>43</v>
      </c>
      <c r="F36" s="119">
        <f>ROUND((SUM(BH125:BH187)),  2)</f>
        <v>0</v>
      </c>
      <c r="I36" s="120">
        <v>0.2</v>
      </c>
      <c r="J36" s="119">
        <f>0</f>
        <v>0</v>
      </c>
      <c r="L36" s="35"/>
    </row>
    <row r="37" spans="2:12" s="1" customFormat="1" ht="14.45" hidden="1" customHeight="1" x14ac:dyDescent="0.2">
      <c r="B37" s="35"/>
      <c r="E37" s="106" t="s">
        <v>44</v>
      </c>
      <c r="F37" s="119">
        <f>ROUND((SUM(BI125:BI187)),  2)</f>
        <v>0</v>
      </c>
      <c r="I37" s="120">
        <v>0</v>
      </c>
      <c r="J37" s="119">
        <f>0</f>
        <v>0</v>
      </c>
      <c r="L37" s="35"/>
    </row>
    <row r="38" spans="2:12" s="1" customFormat="1" ht="6.95" customHeight="1" x14ac:dyDescent="0.2">
      <c r="B38" s="35"/>
      <c r="I38" s="107"/>
      <c r="L38" s="35"/>
    </row>
    <row r="39" spans="2:12" s="1" customFormat="1" ht="25.35" customHeight="1" x14ac:dyDescent="0.2">
      <c r="B39" s="35"/>
      <c r="C39" s="121"/>
      <c r="D39" s="122" t="s">
        <v>45</v>
      </c>
      <c r="E39" s="123"/>
      <c r="F39" s="123"/>
      <c r="G39" s="124" t="s">
        <v>46</v>
      </c>
      <c r="H39" s="125" t="s">
        <v>47</v>
      </c>
      <c r="I39" s="126"/>
      <c r="J39" s="127">
        <f>SUM(J30:J37)</f>
        <v>0</v>
      </c>
      <c r="K39" s="128"/>
      <c r="L39" s="35"/>
    </row>
    <row r="40" spans="2:12" s="1" customFormat="1" ht="14.45" customHeight="1" x14ac:dyDescent="0.2">
      <c r="B40" s="35"/>
      <c r="I40" s="107"/>
      <c r="L40" s="35"/>
    </row>
    <row r="41" spans="2:12" ht="14.45" customHeight="1" x14ac:dyDescent="0.2">
      <c r="B41" s="17"/>
      <c r="L41" s="17"/>
    </row>
    <row r="42" spans="2:12" ht="14.45" customHeight="1" x14ac:dyDescent="0.2">
      <c r="B42" s="17"/>
      <c r="L42" s="17"/>
    </row>
    <row r="43" spans="2:12" ht="14.45" customHeight="1" x14ac:dyDescent="0.2">
      <c r="B43" s="17"/>
      <c r="L43" s="17"/>
    </row>
    <row r="44" spans="2:12" ht="14.45" customHeight="1" x14ac:dyDescent="0.2">
      <c r="B44" s="17"/>
      <c r="L44" s="17"/>
    </row>
    <row r="45" spans="2:12" ht="14.45" customHeight="1" x14ac:dyDescent="0.2">
      <c r="B45" s="17"/>
      <c r="L45" s="17"/>
    </row>
    <row r="46" spans="2:12" ht="14.45" customHeight="1" x14ac:dyDescent="0.2">
      <c r="B46" s="17"/>
      <c r="L46" s="17"/>
    </row>
    <row r="47" spans="2:12" ht="14.45" customHeight="1" x14ac:dyDescent="0.2">
      <c r="B47" s="17"/>
      <c r="L47" s="17"/>
    </row>
    <row r="48" spans="2:12" ht="14.45" customHeight="1" x14ac:dyDescent="0.2">
      <c r="B48" s="17"/>
      <c r="L48" s="17"/>
    </row>
    <row r="49" spans="2:12" ht="14.45" customHeight="1" x14ac:dyDescent="0.2">
      <c r="B49" s="17"/>
      <c r="L49" s="17"/>
    </row>
    <row r="50" spans="2:12" s="1" customFormat="1" ht="14.45" customHeight="1" x14ac:dyDescent="0.2">
      <c r="B50" s="35"/>
      <c r="D50" s="129" t="s">
        <v>48</v>
      </c>
      <c r="E50" s="130"/>
      <c r="F50" s="130"/>
      <c r="G50" s="129" t="s">
        <v>49</v>
      </c>
      <c r="H50" s="130"/>
      <c r="I50" s="131"/>
      <c r="J50" s="130"/>
      <c r="K50" s="130"/>
      <c r="L50" s="35"/>
    </row>
    <row r="51" spans="2:12" ht="11.25" x14ac:dyDescent="0.2">
      <c r="B51" s="17"/>
      <c r="L51" s="17"/>
    </row>
    <row r="52" spans="2:12" ht="11.25" x14ac:dyDescent="0.2">
      <c r="B52" s="17"/>
      <c r="L52" s="17"/>
    </row>
    <row r="53" spans="2:12" ht="11.25" x14ac:dyDescent="0.2">
      <c r="B53" s="17"/>
      <c r="L53" s="17"/>
    </row>
    <row r="54" spans="2:12" ht="11.25" x14ac:dyDescent="0.2">
      <c r="B54" s="17"/>
      <c r="L54" s="17"/>
    </row>
    <row r="55" spans="2:12" ht="11.25" x14ac:dyDescent="0.2">
      <c r="B55" s="17"/>
      <c r="L55" s="17"/>
    </row>
    <row r="56" spans="2:12" ht="11.25" x14ac:dyDescent="0.2">
      <c r="B56" s="17"/>
      <c r="L56" s="17"/>
    </row>
    <row r="57" spans="2:12" ht="11.25" x14ac:dyDescent="0.2">
      <c r="B57" s="17"/>
      <c r="L57" s="17"/>
    </row>
    <row r="58" spans="2:12" ht="11.25" x14ac:dyDescent="0.2">
      <c r="B58" s="17"/>
      <c r="L58" s="17"/>
    </row>
    <row r="59" spans="2:12" ht="11.25" x14ac:dyDescent="0.2">
      <c r="B59" s="17"/>
      <c r="L59" s="17"/>
    </row>
    <row r="60" spans="2:12" ht="11.25" x14ac:dyDescent="0.2">
      <c r="B60" s="17"/>
      <c r="L60" s="17"/>
    </row>
    <row r="61" spans="2:12" s="1" customFormat="1" ht="12.75" x14ac:dyDescent="0.2">
      <c r="B61" s="35"/>
      <c r="D61" s="132" t="s">
        <v>50</v>
      </c>
      <c r="E61" s="133"/>
      <c r="F61" s="134" t="s">
        <v>51</v>
      </c>
      <c r="G61" s="132" t="s">
        <v>50</v>
      </c>
      <c r="H61" s="133"/>
      <c r="I61" s="135"/>
      <c r="J61" s="136" t="s">
        <v>51</v>
      </c>
      <c r="K61" s="133"/>
      <c r="L61" s="35"/>
    </row>
    <row r="62" spans="2:12" ht="11.25" x14ac:dyDescent="0.2">
      <c r="B62" s="17"/>
      <c r="L62" s="17"/>
    </row>
    <row r="63" spans="2:12" ht="11.25" x14ac:dyDescent="0.2">
      <c r="B63" s="17"/>
      <c r="L63" s="17"/>
    </row>
    <row r="64" spans="2:12" ht="11.25" x14ac:dyDescent="0.2">
      <c r="B64" s="17"/>
      <c r="L64" s="17"/>
    </row>
    <row r="65" spans="2:12" s="1" customFormat="1" ht="12.75" x14ac:dyDescent="0.2">
      <c r="B65" s="35"/>
      <c r="D65" s="129" t="s">
        <v>52</v>
      </c>
      <c r="E65" s="130"/>
      <c r="F65" s="130"/>
      <c r="G65" s="129" t="s">
        <v>53</v>
      </c>
      <c r="H65" s="130"/>
      <c r="I65" s="131"/>
      <c r="J65" s="130"/>
      <c r="K65" s="130"/>
      <c r="L65" s="35"/>
    </row>
    <row r="66" spans="2:12" ht="11.25" x14ac:dyDescent="0.2">
      <c r="B66" s="17"/>
      <c r="L66" s="17"/>
    </row>
    <row r="67" spans="2:12" ht="11.25" x14ac:dyDescent="0.2">
      <c r="B67" s="17"/>
      <c r="L67" s="17"/>
    </row>
    <row r="68" spans="2:12" ht="11.25" x14ac:dyDescent="0.2">
      <c r="B68" s="17"/>
      <c r="L68" s="17"/>
    </row>
    <row r="69" spans="2:12" ht="11.25" x14ac:dyDescent="0.2">
      <c r="B69" s="17"/>
      <c r="L69" s="17"/>
    </row>
    <row r="70" spans="2:12" ht="11.25" x14ac:dyDescent="0.2">
      <c r="B70" s="17"/>
      <c r="L70" s="17"/>
    </row>
    <row r="71" spans="2:12" ht="11.25" x14ac:dyDescent="0.2">
      <c r="B71" s="17"/>
      <c r="L71" s="17"/>
    </row>
    <row r="72" spans="2:12" ht="11.25" x14ac:dyDescent="0.2">
      <c r="B72" s="17"/>
      <c r="L72" s="17"/>
    </row>
    <row r="73" spans="2:12" ht="11.25" x14ac:dyDescent="0.2">
      <c r="B73" s="17"/>
      <c r="L73" s="17"/>
    </row>
    <row r="74" spans="2:12" ht="11.25" x14ac:dyDescent="0.2">
      <c r="B74" s="17"/>
      <c r="L74" s="17"/>
    </row>
    <row r="75" spans="2:12" ht="11.25" x14ac:dyDescent="0.2">
      <c r="B75" s="17"/>
      <c r="L75" s="17"/>
    </row>
    <row r="76" spans="2:12" s="1" customFormat="1" ht="12.75" x14ac:dyDescent="0.2">
      <c r="B76" s="35"/>
      <c r="D76" s="132" t="s">
        <v>50</v>
      </c>
      <c r="E76" s="133"/>
      <c r="F76" s="134" t="s">
        <v>51</v>
      </c>
      <c r="G76" s="132" t="s">
        <v>50</v>
      </c>
      <c r="H76" s="133"/>
      <c r="I76" s="135"/>
      <c r="J76" s="136" t="s">
        <v>51</v>
      </c>
      <c r="K76" s="133"/>
      <c r="L76" s="35"/>
    </row>
    <row r="77" spans="2:12" s="1" customFormat="1" ht="14.45" customHeight="1" x14ac:dyDescent="0.2">
      <c r="B77" s="137"/>
      <c r="C77" s="138"/>
      <c r="D77" s="138"/>
      <c r="E77" s="138"/>
      <c r="F77" s="138"/>
      <c r="G77" s="138"/>
      <c r="H77" s="138"/>
      <c r="I77" s="139"/>
      <c r="J77" s="138"/>
      <c r="K77" s="138"/>
      <c r="L77" s="35"/>
    </row>
    <row r="81" spans="2:47" s="1" customFormat="1" ht="6.95" customHeight="1" x14ac:dyDescent="0.2">
      <c r="B81" s="140"/>
      <c r="C81" s="141"/>
      <c r="D81" s="141"/>
      <c r="E81" s="141"/>
      <c r="F81" s="141"/>
      <c r="G81" s="141"/>
      <c r="H81" s="141"/>
      <c r="I81" s="142"/>
      <c r="J81" s="141"/>
      <c r="K81" s="141"/>
      <c r="L81" s="35"/>
    </row>
    <row r="82" spans="2:47" s="1" customFormat="1" ht="24.95" customHeight="1" x14ac:dyDescent="0.2">
      <c r="B82" s="31"/>
      <c r="C82" s="20" t="s">
        <v>91</v>
      </c>
      <c r="D82" s="32"/>
      <c r="E82" s="32"/>
      <c r="F82" s="32"/>
      <c r="G82" s="32"/>
      <c r="H82" s="32"/>
      <c r="I82" s="107"/>
      <c r="J82" s="32"/>
      <c r="K82" s="32"/>
      <c r="L82" s="35"/>
    </row>
    <row r="83" spans="2:47" s="1" customFormat="1" ht="6.95" customHeight="1" x14ac:dyDescent="0.2">
      <c r="B83" s="31"/>
      <c r="C83" s="32"/>
      <c r="D83" s="32"/>
      <c r="E83" s="32"/>
      <c r="F83" s="32"/>
      <c r="G83" s="32"/>
      <c r="H83" s="32"/>
      <c r="I83" s="107"/>
      <c r="J83" s="32"/>
      <c r="K83" s="32"/>
      <c r="L83" s="35"/>
    </row>
    <row r="84" spans="2:47" s="1" customFormat="1" ht="12" customHeight="1" x14ac:dyDescent="0.2">
      <c r="B84" s="31"/>
      <c r="C84" s="26" t="s">
        <v>14</v>
      </c>
      <c r="D84" s="32"/>
      <c r="E84" s="32"/>
      <c r="F84" s="32"/>
      <c r="G84" s="32"/>
      <c r="H84" s="32"/>
      <c r="I84" s="107"/>
      <c r="J84" s="32"/>
      <c r="K84" s="32"/>
      <c r="L84" s="35"/>
    </row>
    <row r="85" spans="2:47" s="1" customFormat="1" ht="16.5" customHeight="1" x14ac:dyDescent="0.2">
      <c r="B85" s="31"/>
      <c r="C85" s="32"/>
      <c r="D85" s="32"/>
      <c r="E85" s="275" t="str">
        <f>E7</f>
        <v>1204 - Zvýšenie energetickej efektívnosti budovy EP Palkovičova 11-A, Bratislava</v>
      </c>
      <c r="F85" s="276"/>
      <c r="G85" s="276"/>
      <c r="H85" s="276"/>
      <c r="I85" s="107"/>
      <c r="J85" s="32"/>
      <c r="K85" s="32"/>
      <c r="L85" s="35"/>
    </row>
    <row r="86" spans="2:47" s="1" customFormat="1" ht="12" customHeight="1" x14ac:dyDescent="0.2">
      <c r="B86" s="31"/>
      <c r="C86" s="26" t="s">
        <v>89</v>
      </c>
      <c r="D86" s="32"/>
      <c r="E86" s="32"/>
      <c r="F86" s="32"/>
      <c r="G86" s="32"/>
      <c r="H86" s="32"/>
      <c r="I86" s="107"/>
      <c r="J86" s="32"/>
      <c r="K86" s="32"/>
      <c r="L86" s="35"/>
    </row>
    <row r="87" spans="2:47" s="1" customFormat="1" ht="16.5" customHeight="1" x14ac:dyDescent="0.2">
      <c r="B87" s="31"/>
      <c r="C87" s="32"/>
      <c r="D87" s="32"/>
      <c r="E87" s="247" t="str">
        <f>E9</f>
        <v>02 - Zateplenie obvodového plášťa</v>
      </c>
      <c r="F87" s="277"/>
      <c r="G87" s="277"/>
      <c r="H87" s="277"/>
      <c r="I87" s="107"/>
      <c r="J87" s="32"/>
      <c r="K87" s="32"/>
      <c r="L87" s="35"/>
    </row>
    <row r="88" spans="2:47" s="1" customFormat="1" ht="6.95" customHeight="1" x14ac:dyDescent="0.2">
      <c r="B88" s="31"/>
      <c r="C88" s="32"/>
      <c r="D88" s="32"/>
      <c r="E88" s="32"/>
      <c r="F88" s="32"/>
      <c r="G88" s="32"/>
      <c r="H88" s="32"/>
      <c r="I88" s="107"/>
      <c r="J88" s="32"/>
      <c r="K88" s="32"/>
      <c r="L88" s="35"/>
    </row>
    <row r="89" spans="2:47" s="1" customFormat="1" ht="12" customHeight="1" x14ac:dyDescent="0.2">
      <c r="B89" s="31"/>
      <c r="C89" s="26" t="s">
        <v>18</v>
      </c>
      <c r="D89" s="32"/>
      <c r="E89" s="32"/>
      <c r="F89" s="24" t="str">
        <f>F12</f>
        <v>Palkovičova 11-A</v>
      </c>
      <c r="G89" s="32"/>
      <c r="H89" s="32"/>
      <c r="I89" s="109" t="s">
        <v>20</v>
      </c>
      <c r="J89" s="58" t="str">
        <f>IF(J12="","",J12)</f>
        <v>11. 3. 2019</v>
      </c>
      <c r="K89" s="32"/>
      <c r="L89" s="35"/>
    </row>
    <row r="90" spans="2:47" s="1" customFormat="1" ht="6.95" customHeight="1" x14ac:dyDescent="0.2">
      <c r="B90" s="31"/>
      <c r="C90" s="32"/>
      <c r="D90" s="32"/>
      <c r="E90" s="32"/>
      <c r="F90" s="32"/>
      <c r="G90" s="32"/>
      <c r="H90" s="32"/>
      <c r="I90" s="107"/>
      <c r="J90" s="32"/>
      <c r="K90" s="32"/>
      <c r="L90" s="35"/>
    </row>
    <row r="91" spans="2:47" s="1" customFormat="1" ht="27.95" customHeight="1" x14ac:dyDescent="0.2">
      <c r="B91" s="31"/>
      <c r="C91" s="26" t="s">
        <v>22</v>
      </c>
      <c r="D91" s="32"/>
      <c r="E91" s="32"/>
      <c r="F91" s="24" t="str">
        <f>E15</f>
        <v>MŠ Prešovská 28, Bratislava</v>
      </c>
      <c r="G91" s="32"/>
      <c r="H91" s="32"/>
      <c r="I91" s="109" t="s">
        <v>28</v>
      </c>
      <c r="J91" s="29" t="str">
        <f>E21</f>
        <v>Doc. Ing. Marián Mikuláš, PhD.</v>
      </c>
      <c r="K91" s="32"/>
      <c r="L91" s="35"/>
    </row>
    <row r="92" spans="2:47" s="1" customFormat="1" ht="15.2" customHeight="1" x14ac:dyDescent="0.2">
      <c r="B92" s="31"/>
      <c r="C92" s="26" t="s">
        <v>26</v>
      </c>
      <c r="D92" s="32"/>
      <c r="E92" s="32"/>
      <c r="F92" s="24" t="str">
        <f>IF(E18="","",E18)</f>
        <v>Vyplň údaj</v>
      </c>
      <c r="G92" s="32"/>
      <c r="H92" s="32"/>
      <c r="I92" s="109" t="s">
        <v>32</v>
      </c>
      <c r="J92" s="29" t="str">
        <f>E24</f>
        <v xml:space="preserve"> </v>
      </c>
      <c r="K92" s="32"/>
      <c r="L92" s="35"/>
    </row>
    <row r="93" spans="2:47" s="1" customFormat="1" ht="10.35" customHeight="1" x14ac:dyDescent="0.2">
      <c r="B93" s="31"/>
      <c r="C93" s="32"/>
      <c r="D93" s="32"/>
      <c r="E93" s="32"/>
      <c r="F93" s="32"/>
      <c r="G93" s="32"/>
      <c r="H93" s="32"/>
      <c r="I93" s="107"/>
      <c r="J93" s="32"/>
      <c r="K93" s="32"/>
      <c r="L93" s="35"/>
    </row>
    <row r="94" spans="2:47" s="1" customFormat="1" ht="29.25" customHeight="1" x14ac:dyDescent="0.2">
      <c r="B94" s="31"/>
      <c r="C94" s="143" t="s">
        <v>92</v>
      </c>
      <c r="D94" s="144"/>
      <c r="E94" s="144"/>
      <c r="F94" s="144"/>
      <c r="G94" s="144"/>
      <c r="H94" s="144"/>
      <c r="I94" s="145"/>
      <c r="J94" s="146" t="s">
        <v>93</v>
      </c>
      <c r="K94" s="144"/>
      <c r="L94" s="35"/>
    </row>
    <row r="95" spans="2:47" s="1" customFormat="1" ht="10.35" customHeight="1" x14ac:dyDescent="0.2">
      <c r="B95" s="31"/>
      <c r="C95" s="32"/>
      <c r="D95" s="32"/>
      <c r="E95" s="32"/>
      <c r="F95" s="32"/>
      <c r="G95" s="32"/>
      <c r="H95" s="32"/>
      <c r="I95" s="107"/>
      <c r="J95" s="32"/>
      <c r="K95" s="32"/>
      <c r="L95" s="35"/>
    </row>
    <row r="96" spans="2:47" s="1" customFormat="1" ht="22.9" customHeight="1" x14ac:dyDescent="0.2">
      <c r="B96" s="31"/>
      <c r="C96" s="147" t="s">
        <v>94</v>
      </c>
      <c r="D96" s="32"/>
      <c r="E96" s="32"/>
      <c r="F96" s="32"/>
      <c r="G96" s="32"/>
      <c r="H96" s="32"/>
      <c r="I96" s="107"/>
      <c r="J96" s="76">
        <f>J125</f>
        <v>0</v>
      </c>
      <c r="K96" s="32"/>
      <c r="L96" s="35"/>
      <c r="AU96" s="14" t="s">
        <v>95</v>
      </c>
    </row>
    <row r="97" spans="2:12" s="8" customFormat="1" ht="24.95" customHeight="1" x14ac:dyDescent="0.2">
      <c r="B97" s="148"/>
      <c r="C97" s="149"/>
      <c r="D97" s="150" t="s">
        <v>96</v>
      </c>
      <c r="E97" s="151"/>
      <c r="F97" s="151"/>
      <c r="G97" s="151"/>
      <c r="H97" s="151"/>
      <c r="I97" s="152"/>
      <c r="J97" s="153">
        <f>J126</f>
        <v>0</v>
      </c>
      <c r="K97" s="149"/>
      <c r="L97" s="154"/>
    </row>
    <row r="98" spans="2:12" s="9" customFormat="1" ht="19.899999999999999" customHeight="1" x14ac:dyDescent="0.2">
      <c r="B98" s="155"/>
      <c r="C98" s="156"/>
      <c r="D98" s="157" t="s">
        <v>315</v>
      </c>
      <c r="E98" s="158"/>
      <c r="F98" s="158"/>
      <c r="G98" s="158"/>
      <c r="H98" s="158"/>
      <c r="I98" s="159"/>
      <c r="J98" s="160">
        <f>J127</f>
        <v>0</v>
      </c>
      <c r="K98" s="156"/>
      <c r="L98" s="161"/>
    </row>
    <row r="99" spans="2:12" s="9" customFormat="1" ht="19.899999999999999" customHeight="1" x14ac:dyDescent="0.2">
      <c r="B99" s="155"/>
      <c r="C99" s="156"/>
      <c r="D99" s="157" t="s">
        <v>316</v>
      </c>
      <c r="E99" s="158"/>
      <c r="F99" s="158"/>
      <c r="G99" s="158"/>
      <c r="H99" s="158"/>
      <c r="I99" s="159"/>
      <c r="J99" s="160">
        <f>J140</f>
        <v>0</v>
      </c>
      <c r="K99" s="156"/>
      <c r="L99" s="161"/>
    </row>
    <row r="100" spans="2:12" s="9" customFormat="1" ht="19.899999999999999" customHeight="1" x14ac:dyDescent="0.2">
      <c r="B100" s="155"/>
      <c r="C100" s="156"/>
      <c r="D100" s="157" t="s">
        <v>317</v>
      </c>
      <c r="E100" s="158"/>
      <c r="F100" s="158"/>
      <c r="G100" s="158"/>
      <c r="H100" s="158"/>
      <c r="I100" s="159"/>
      <c r="J100" s="160">
        <f>J142</f>
        <v>0</v>
      </c>
      <c r="K100" s="156"/>
      <c r="L100" s="161"/>
    </row>
    <row r="101" spans="2:12" s="9" customFormat="1" ht="19.899999999999999" customHeight="1" x14ac:dyDescent="0.2">
      <c r="B101" s="155"/>
      <c r="C101" s="156"/>
      <c r="D101" s="157" t="s">
        <v>318</v>
      </c>
      <c r="E101" s="158"/>
      <c r="F101" s="158"/>
      <c r="G101" s="158"/>
      <c r="H101" s="158"/>
      <c r="I101" s="159"/>
      <c r="J101" s="160">
        <f>J153</f>
        <v>0</v>
      </c>
      <c r="K101" s="156"/>
      <c r="L101" s="161"/>
    </row>
    <row r="102" spans="2:12" s="9" customFormat="1" ht="19.899999999999999" customHeight="1" x14ac:dyDescent="0.2">
      <c r="B102" s="155"/>
      <c r="C102" s="156"/>
      <c r="D102" s="157" t="s">
        <v>97</v>
      </c>
      <c r="E102" s="158"/>
      <c r="F102" s="158"/>
      <c r="G102" s="158"/>
      <c r="H102" s="158"/>
      <c r="I102" s="159"/>
      <c r="J102" s="160">
        <f>J176</f>
        <v>0</v>
      </c>
      <c r="K102" s="156"/>
      <c r="L102" s="161"/>
    </row>
    <row r="103" spans="2:12" s="8" customFormat="1" ht="24.95" customHeight="1" x14ac:dyDescent="0.2">
      <c r="B103" s="148"/>
      <c r="C103" s="149"/>
      <c r="D103" s="150" t="s">
        <v>98</v>
      </c>
      <c r="E103" s="151"/>
      <c r="F103" s="151"/>
      <c r="G103" s="151"/>
      <c r="H103" s="151"/>
      <c r="I103" s="152"/>
      <c r="J103" s="153">
        <f>J178</f>
        <v>0</v>
      </c>
      <c r="K103" s="149"/>
      <c r="L103" s="154"/>
    </row>
    <row r="104" spans="2:12" s="9" customFormat="1" ht="19.899999999999999" customHeight="1" x14ac:dyDescent="0.2">
      <c r="B104" s="155"/>
      <c r="C104" s="156"/>
      <c r="D104" s="157" t="s">
        <v>319</v>
      </c>
      <c r="E104" s="158"/>
      <c r="F104" s="158"/>
      <c r="G104" s="158"/>
      <c r="H104" s="158"/>
      <c r="I104" s="159"/>
      <c r="J104" s="160">
        <f>J179</f>
        <v>0</v>
      </c>
      <c r="K104" s="156"/>
      <c r="L104" s="161"/>
    </row>
    <row r="105" spans="2:12" s="9" customFormat="1" ht="19.899999999999999" customHeight="1" x14ac:dyDescent="0.2">
      <c r="B105" s="155"/>
      <c r="C105" s="156"/>
      <c r="D105" s="157" t="s">
        <v>103</v>
      </c>
      <c r="E105" s="158"/>
      <c r="F105" s="158"/>
      <c r="G105" s="158"/>
      <c r="H105" s="158"/>
      <c r="I105" s="159"/>
      <c r="J105" s="160">
        <f>J183</f>
        <v>0</v>
      </c>
      <c r="K105" s="156"/>
      <c r="L105" s="161"/>
    </row>
    <row r="106" spans="2:12" s="1" customFormat="1" ht="21.75" customHeight="1" x14ac:dyDescent="0.2">
      <c r="B106" s="31"/>
      <c r="C106" s="32"/>
      <c r="D106" s="32"/>
      <c r="E106" s="32"/>
      <c r="F106" s="32"/>
      <c r="G106" s="32"/>
      <c r="H106" s="32"/>
      <c r="I106" s="107"/>
      <c r="J106" s="32"/>
      <c r="K106" s="32"/>
      <c r="L106" s="35"/>
    </row>
    <row r="107" spans="2:12" s="1" customFormat="1" ht="6.95" customHeight="1" x14ac:dyDescent="0.2">
      <c r="B107" s="46"/>
      <c r="C107" s="47"/>
      <c r="D107" s="47"/>
      <c r="E107" s="47"/>
      <c r="F107" s="47"/>
      <c r="G107" s="47"/>
      <c r="H107" s="47"/>
      <c r="I107" s="139"/>
      <c r="J107" s="47"/>
      <c r="K107" s="47"/>
      <c r="L107" s="35"/>
    </row>
    <row r="111" spans="2:12" s="1" customFormat="1" ht="6.95" customHeight="1" x14ac:dyDescent="0.2">
      <c r="B111" s="48"/>
      <c r="C111" s="49"/>
      <c r="D111" s="49"/>
      <c r="E111" s="49"/>
      <c r="F111" s="49"/>
      <c r="G111" s="49"/>
      <c r="H111" s="49"/>
      <c r="I111" s="142"/>
      <c r="J111" s="49"/>
      <c r="K111" s="49"/>
      <c r="L111" s="35"/>
    </row>
    <row r="112" spans="2:12" s="1" customFormat="1" ht="24.95" customHeight="1" x14ac:dyDescent="0.2">
      <c r="B112" s="31"/>
      <c r="C112" s="20" t="s">
        <v>108</v>
      </c>
      <c r="D112" s="32"/>
      <c r="E112" s="32"/>
      <c r="F112" s="32"/>
      <c r="G112" s="32"/>
      <c r="H112" s="32"/>
      <c r="I112" s="107"/>
      <c r="J112" s="32"/>
      <c r="K112" s="32"/>
      <c r="L112" s="35"/>
    </row>
    <row r="113" spans="2:65" s="1" customFormat="1" ht="6.95" customHeight="1" x14ac:dyDescent="0.2">
      <c r="B113" s="31"/>
      <c r="C113" s="32"/>
      <c r="D113" s="32"/>
      <c r="E113" s="32"/>
      <c r="F113" s="32"/>
      <c r="G113" s="32"/>
      <c r="H113" s="32"/>
      <c r="I113" s="107"/>
      <c r="J113" s="32"/>
      <c r="K113" s="32"/>
      <c r="L113" s="35"/>
    </row>
    <row r="114" spans="2:65" s="1" customFormat="1" ht="12" customHeight="1" x14ac:dyDescent="0.2">
      <c r="B114" s="31"/>
      <c r="C114" s="26" t="s">
        <v>14</v>
      </c>
      <c r="D114" s="32"/>
      <c r="E114" s="32"/>
      <c r="F114" s="32"/>
      <c r="G114" s="32"/>
      <c r="H114" s="32"/>
      <c r="I114" s="107"/>
      <c r="J114" s="32"/>
      <c r="K114" s="32"/>
      <c r="L114" s="35"/>
    </row>
    <row r="115" spans="2:65" s="1" customFormat="1" ht="16.5" customHeight="1" x14ac:dyDescent="0.2">
      <c r="B115" s="31"/>
      <c r="C115" s="32"/>
      <c r="D115" s="32"/>
      <c r="E115" s="275" t="str">
        <f>E7</f>
        <v>1204 - Zvýšenie energetickej efektívnosti budovy EP Palkovičova 11-A, Bratislava</v>
      </c>
      <c r="F115" s="276"/>
      <c r="G115" s="276"/>
      <c r="H115" s="276"/>
      <c r="I115" s="107"/>
      <c r="J115" s="32"/>
      <c r="K115" s="32"/>
      <c r="L115" s="35"/>
    </row>
    <row r="116" spans="2:65" s="1" customFormat="1" ht="12" customHeight="1" x14ac:dyDescent="0.2">
      <c r="B116" s="31"/>
      <c r="C116" s="26" t="s">
        <v>89</v>
      </c>
      <c r="D116" s="32"/>
      <c r="E116" s="32"/>
      <c r="F116" s="32"/>
      <c r="G116" s="32"/>
      <c r="H116" s="32"/>
      <c r="I116" s="107"/>
      <c r="J116" s="32"/>
      <c r="K116" s="32"/>
      <c r="L116" s="35"/>
    </row>
    <row r="117" spans="2:65" s="1" customFormat="1" ht="16.5" customHeight="1" x14ac:dyDescent="0.2">
      <c r="B117" s="31"/>
      <c r="C117" s="32"/>
      <c r="D117" s="32"/>
      <c r="E117" s="247" t="str">
        <f>E9</f>
        <v>02 - Zateplenie obvodového plášťa</v>
      </c>
      <c r="F117" s="277"/>
      <c r="G117" s="277"/>
      <c r="H117" s="277"/>
      <c r="I117" s="107"/>
      <c r="J117" s="32"/>
      <c r="K117" s="32"/>
      <c r="L117" s="35"/>
    </row>
    <row r="118" spans="2:65" s="1" customFormat="1" ht="6.95" customHeight="1" x14ac:dyDescent="0.2">
      <c r="B118" s="31"/>
      <c r="C118" s="32"/>
      <c r="D118" s="32"/>
      <c r="E118" s="32"/>
      <c r="F118" s="32"/>
      <c r="G118" s="32"/>
      <c r="H118" s="32"/>
      <c r="I118" s="107"/>
      <c r="J118" s="32"/>
      <c r="K118" s="32"/>
      <c r="L118" s="35"/>
    </row>
    <row r="119" spans="2:65" s="1" customFormat="1" ht="12" customHeight="1" x14ac:dyDescent="0.2">
      <c r="B119" s="31"/>
      <c r="C119" s="26" t="s">
        <v>18</v>
      </c>
      <c r="D119" s="32"/>
      <c r="E119" s="32"/>
      <c r="F119" s="24" t="str">
        <f>F12</f>
        <v>Palkovičova 11-A</v>
      </c>
      <c r="G119" s="32"/>
      <c r="H119" s="32"/>
      <c r="I119" s="109" t="s">
        <v>20</v>
      </c>
      <c r="J119" s="58" t="str">
        <f>IF(J12="","",J12)</f>
        <v>11. 3. 2019</v>
      </c>
      <c r="K119" s="32"/>
      <c r="L119" s="35"/>
    </row>
    <row r="120" spans="2:65" s="1" customFormat="1" ht="6.95" customHeight="1" x14ac:dyDescent="0.2">
      <c r="B120" s="31"/>
      <c r="C120" s="32"/>
      <c r="D120" s="32"/>
      <c r="E120" s="32"/>
      <c r="F120" s="32"/>
      <c r="G120" s="32"/>
      <c r="H120" s="32"/>
      <c r="I120" s="107"/>
      <c r="J120" s="32"/>
      <c r="K120" s="32"/>
      <c r="L120" s="35"/>
    </row>
    <row r="121" spans="2:65" s="1" customFormat="1" ht="27.95" customHeight="1" x14ac:dyDescent="0.2">
      <c r="B121" s="31"/>
      <c r="C121" s="26" t="s">
        <v>22</v>
      </c>
      <c r="D121" s="32"/>
      <c r="E121" s="32"/>
      <c r="F121" s="24" t="str">
        <f>E15</f>
        <v>MŠ Prešovská 28, Bratislava</v>
      </c>
      <c r="G121" s="32"/>
      <c r="H121" s="32"/>
      <c r="I121" s="109" t="s">
        <v>28</v>
      </c>
      <c r="J121" s="29" t="str">
        <f>E21</f>
        <v>Doc. Ing. Marián Mikuláš, PhD.</v>
      </c>
      <c r="K121" s="32"/>
      <c r="L121" s="35"/>
    </row>
    <row r="122" spans="2:65" s="1" customFormat="1" ht="15.2" customHeight="1" x14ac:dyDescent="0.2">
      <c r="B122" s="31"/>
      <c r="C122" s="26" t="s">
        <v>26</v>
      </c>
      <c r="D122" s="32"/>
      <c r="E122" s="32"/>
      <c r="F122" s="24" t="str">
        <f>IF(E18="","",E18)</f>
        <v>Vyplň údaj</v>
      </c>
      <c r="G122" s="32"/>
      <c r="H122" s="32"/>
      <c r="I122" s="109" t="s">
        <v>32</v>
      </c>
      <c r="J122" s="29" t="str">
        <f>E24</f>
        <v xml:space="preserve"> </v>
      </c>
      <c r="K122" s="32"/>
      <c r="L122" s="35"/>
    </row>
    <row r="123" spans="2:65" s="1" customFormat="1" ht="10.35" customHeight="1" x14ac:dyDescent="0.2">
      <c r="B123" s="31"/>
      <c r="C123" s="32"/>
      <c r="D123" s="32"/>
      <c r="E123" s="32"/>
      <c r="F123" s="32"/>
      <c r="G123" s="32"/>
      <c r="H123" s="32"/>
      <c r="I123" s="107"/>
      <c r="J123" s="32"/>
      <c r="K123" s="32"/>
      <c r="L123" s="35"/>
    </row>
    <row r="124" spans="2:65" s="10" customFormat="1" ht="29.25" customHeight="1" x14ac:dyDescent="0.2">
      <c r="B124" s="162"/>
      <c r="C124" s="163" t="s">
        <v>109</v>
      </c>
      <c r="D124" s="164" t="s">
        <v>60</v>
      </c>
      <c r="E124" s="164" t="s">
        <v>56</v>
      </c>
      <c r="F124" s="164" t="s">
        <v>57</v>
      </c>
      <c r="G124" s="164" t="s">
        <v>110</v>
      </c>
      <c r="H124" s="164" t="s">
        <v>111</v>
      </c>
      <c r="I124" s="165" t="s">
        <v>112</v>
      </c>
      <c r="J124" s="166" t="s">
        <v>93</v>
      </c>
      <c r="K124" s="167" t="s">
        <v>113</v>
      </c>
      <c r="L124" s="168"/>
      <c r="M124" s="67" t="s">
        <v>1</v>
      </c>
      <c r="N124" s="68" t="s">
        <v>39</v>
      </c>
      <c r="O124" s="68" t="s">
        <v>114</v>
      </c>
      <c r="P124" s="68" t="s">
        <v>115</v>
      </c>
      <c r="Q124" s="68" t="s">
        <v>116</v>
      </c>
      <c r="R124" s="68" t="s">
        <v>117</v>
      </c>
      <c r="S124" s="68" t="s">
        <v>118</v>
      </c>
      <c r="T124" s="69" t="s">
        <v>119</v>
      </c>
    </row>
    <row r="125" spans="2:65" s="1" customFormat="1" ht="22.9" customHeight="1" x14ac:dyDescent="0.25">
      <c r="B125" s="31"/>
      <c r="C125" s="74" t="s">
        <v>94</v>
      </c>
      <c r="D125" s="32"/>
      <c r="E125" s="32"/>
      <c r="F125" s="32"/>
      <c r="G125" s="32"/>
      <c r="H125" s="32"/>
      <c r="I125" s="107"/>
      <c r="J125" s="169">
        <f>BK125</f>
        <v>0</v>
      </c>
      <c r="K125" s="32"/>
      <c r="L125" s="35"/>
      <c r="M125" s="70"/>
      <c r="N125" s="71"/>
      <c r="O125" s="71"/>
      <c r="P125" s="170">
        <f>P126+P178</f>
        <v>0</v>
      </c>
      <c r="Q125" s="71"/>
      <c r="R125" s="170">
        <f>R126+R178</f>
        <v>265.85594083999996</v>
      </c>
      <c r="S125" s="71"/>
      <c r="T125" s="171">
        <f>T126+T178</f>
        <v>92.135742000000008</v>
      </c>
      <c r="AT125" s="14" t="s">
        <v>74</v>
      </c>
      <c r="AU125" s="14" t="s">
        <v>95</v>
      </c>
      <c r="BK125" s="172">
        <f>BK126+BK178</f>
        <v>0</v>
      </c>
    </row>
    <row r="126" spans="2:65" s="11" customFormat="1" ht="25.9" customHeight="1" x14ac:dyDescent="0.2">
      <c r="B126" s="173"/>
      <c r="C126" s="174"/>
      <c r="D126" s="175" t="s">
        <v>74</v>
      </c>
      <c r="E126" s="176" t="s">
        <v>120</v>
      </c>
      <c r="F126" s="176" t="s">
        <v>121</v>
      </c>
      <c r="G126" s="174"/>
      <c r="H126" s="174"/>
      <c r="I126" s="177"/>
      <c r="J126" s="178">
        <f>BK126</f>
        <v>0</v>
      </c>
      <c r="K126" s="174"/>
      <c r="L126" s="179"/>
      <c r="M126" s="180"/>
      <c r="N126" s="181"/>
      <c r="O126" s="181"/>
      <c r="P126" s="182">
        <f>P127+P140+P142+P153+P176</f>
        <v>0</v>
      </c>
      <c r="Q126" s="181"/>
      <c r="R126" s="182">
        <f>R127+R140+R142+R153+R176</f>
        <v>265.28784983999998</v>
      </c>
      <c r="S126" s="181"/>
      <c r="T126" s="183">
        <f>T127+T140+T142+T153+T176</f>
        <v>91.808367000000004</v>
      </c>
      <c r="AR126" s="184" t="s">
        <v>83</v>
      </c>
      <c r="AT126" s="185" t="s">
        <v>74</v>
      </c>
      <c r="AU126" s="185" t="s">
        <v>75</v>
      </c>
      <c r="AY126" s="184" t="s">
        <v>122</v>
      </c>
      <c r="BK126" s="186">
        <f>BK127+BK140+BK142+BK153+BK176</f>
        <v>0</v>
      </c>
    </row>
    <row r="127" spans="2:65" s="11" customFormat="1" ht="22.9" customHeight="1" x14ac:dyDescent="0.2">
      <c r="B127" s="173"/>
      <c r="C127" s="174"/>
      <c r="D127" s="175" t="s">
        <v>74</v>
      </c>
      <c r="E127" s="187" t="s">
        <v>83</v>
      </c>
      <c r="F127" s="187" t="s">
        <v>320</v>
      </c>
      <c r="G127" s="174"/>
      <c r="H127" s="174"/>
      <c r="I127" s="177"/>
      <c r="J127" s="188">
        <f>BK127</f>
        <v>0</v>
      </c>
      <c r="K127" s="174"/>
      <c r="L127" s="179"/>
      <c r="M127" s="180"/>
      <c r="N127" s="181"/>
      <c r="O127" s="181"/>
      <c r="P127" s="182">
        <f>SUM(P128:P139)</f>
        <v>0</v>
      </c>
      <c r="Q127" s="181"/>
      <c r="R127" s="182">
        <f>SUM(R128:R139)</f>
        <v>0</v>
      </c>
      <c r="S127" s="181"/>
      <c r="T127" s="183">
        <f>SUM(T128:T139)</f>
        <v>22.162500000000001</v>
      </c>
      <c r="AR127" s="184" t="s">
        <v>83</v>
      </c>
      <c r="AT127" s="185" t="s">
        <v>74</v>
      </c>
      <c r="AU127" s="185" t="s">
        <v>83</v>
      </c>
      <c r="AY127" s="184" t="s">
        <v>122</v>
      </c>
      <c r="BK127" s="186">
        <f>SUM(BK128:BK139)</f>
        <v>0</v>
      </c>
    </row>
    <row r="128" spans="2:65" s="1" customFormat="1" ht="24" customHeight="1" x14ac:dyDescent="0.2">
      <c r="B128" s="31"/>
      <c r="C128" s="189" t="s">
        <v>83</v>
      </c>
      <c r="D128" s="189" t="s">
        <v>125</v>
      </c>
      <c r="E128" s="190" t="s">
        <v>321</v>
      </c>
      <c r="F128" s="191" t="s">
        <v>322</v>
      </c>
      <c r="G128" s="192" t="s">
        <v>139</v>
      </c>
      <c r="H128" s="193">
        <v>98.5</v>
      </c>
      <c r="I128" s="194"/>
      <c r="J128" s="193">
        <f t="shared" ref="J128:J134" si="0">ROUND(I128*H128,3)</f>
        <v>0</v>
      </c>
      <c r="K128" s="191" t="s">
        <v>1</v>
      </c>
      <c r="L128" s="35"/>
      <c r="M128" s="195" t="s">
        <v>1</v>
      </c>
      <c r="N128" s="196" t="s">
        <v>41</v>
      </c>
      <c r="O128" s="63"/>
      <c r="P128" s="197">
        <f t="shared" ref="P128:P134" si="1">O128*H128</f>
        <v>0</v>
      </c>
      <c r="Q128" s="197">
        <v>0</v>
      </c>
      <c r="R128" s="197">
        <f t="shared" ref="R128:R134" si="2">Q128*H128</f>
        <v>0</v>
      </c>
      <c r="S128" s="197">
        <v>0.22500000000000001</v>
      </c>
      <c r="T128" s="198">
        <f t="shared" ref="T128:T134" si="3">S128*H128</f>
        <v>22.162500000000001</v>
      </c>
      <c r="AR128" s="199" t="s">
        <v>130</v>
      </c>
      <c r="AT128" s="199" t="s">
        <v>125</v>
      </c>
      <c r="AU128" s="199" t="s">
        <v>131</v>
      </c>
      <c r="AY128" s="14" t="s">
        <v>122</v>
      </c>
      <c r="BE128" s="200">
        <f t="shared" ref="BE128:BE134" si="4">IF(N128="základná",J128,0)</f>
        <v>0</v>
      </c>
      <c r="BF128" s="200">
        <f t="shared" ref="BF128:BF134" si="5">IF(N128="znížená",J128,0)</f>
        <v>0</v>
      </c>
      <c r="BG128" s="200">
        <f t="shared" ref="BG128:BG134" si="6">IF(N128="zákl. prenesená",J128,0)</f>
        <v>0</v>
      </c>
      <c r="BH128" s="200">
        <f t="shared" ref="BH128:BH134" si="7">IF(N128="zníž. prenesená",J128,0)</f>
        <v>0</v>
      </c>
      <c r="BI128" s="200">
        <f t="shared" ref="BI128:BI134" si="8">IF(N128="nulová",J128,0)</f>
        <v>0</v>
      </c>
      <c r="BJ128" s="14" t="s">
        <v>131</v>
      </c>
      <c r="BK128" s="201">
        <f t="shared" ref="BK128:BK134" si="9">ROUND(I128*H128,3)</f>
        <v>0</v>
      </c>
      <c r="BL128" s="14" t="s">
        <v>130</v>
      </c>
      <c r="BM128" s="199" t="s">
        <v>323</v>
      </c>
    </row>
    <row r="129" spans="2:65" s="1" customFormat="1" ht="24" customHeight="1" x14ac:dyDescent="0.2">
      <c r="B129" s="31"/>
      <c r="C129" s="189" t="s">
        <v>131</v>
      </c>
      <c r="D129" s="189" t="s">
        <v>125</v>
      </c>
      <c r="E129" s="190" t="s">
        <v>324</v>
      </c>
      <c r="F129" s="191" t="s">
        <v>325</v>
      </c>
      <c r="G129" s="192" t="s">
        <v>240</v>
      </c>
      <c r="H129" s="193">
        <v>24</v>
      </c>
      <c r="I129" s="194"/>
      <c r="J129" s="193">
        <f t="shared" si="0"/>
        <v>0</v>
      </c>
      <c r="K129" s="191" t="s">
        <v>129</v>
      </c>
      <c r="L129" s="35"/>
      <c r="M129" s="195" t="s">
        <v>1</v>
      </c>
      <c r="N129" s="196" t="s">
        <v>41</v>
      </c>
      <c r="O129" s="63"/>
      <c r="P129" s="197">
        <f t="shared" si="1"/>
        <v>0</v>
      </c>
      <c r="Q129" s="197">
        <v>0</v>
      </c>
      <c r="R129" s="197">
        <f t="shared" si="2"/>
        <v>0</v>
      </c>
      <c r="S129" s="197">
        <v>0</v>
      </c>
      <c r="T129" s="198">
        <f t="shared" si="3"/>
        <v>0</v>
      </c>
      <c r="AR129" s="199" t="s">
        <v>130</v>
      </c>
      <c r="AT129" s="199" t="s">
        <v>125</v>
      </c>
      <c r="AU129" s="199" t="s">
        <v>131</v>
      </c>
      <c r="AY129" s="14" t="s">
        <v>122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4" t="s">
        <v>131</v>
      </c>
      <c r="BK129" s="201">
        <f t="shared" si="9"/>
        <v>0</v>
      </c>
      <c r="BL129" s="14" t="s">
        <v>130</v>
      </c>
      <c r="BM129" s="199" t="s">
        <v>326</v>
      </c>
    </row>
    <row r="130" spans="2:65" s="1" customFormat="1" ht="24" customHeight="1" x14ac:dyDescent="0.2">
      <c r="B130" s="31"/>
      <c r="C130" s="189" t="s">
        <v>142</v>
      </c>
      <c r="D130" s="189" t="s">
        <v>125</v>
      </c>
      <c r="E130" s="190" t="s">
        <v>327</v>
      </c>
      <c r="F130" s="191" t="s">
        <v>328</v>
      </c>
      <c r="G130" s="192" t="s">
        <v>240</v>
      </c>
      <c r="H130" s="193">
        <v>24</v>
      </c>
      <c r="I130" s="194"/>
      <c r="J130" s="193">
        <f t="shared" si="0"/>
        <v>0</v>
      </c>
      <c r="K130" s="191" t="s">
        <v>129</v>
      </c>
      <c r="L130" s="35"/>
      <c r="M130" s="195" t="s">
        <v>1</v>
      </c>
      <c r="N130" s="196" t="s">
        <v>41</v>
      </c>
      <c r="O130" s="63"/>
      <c r="P130" s="197">
        <f t="shared" si="1"/>
        <v>0</v>
      </c>
      <c r="Q130" s="197">
        <v>0</v>
      </c>
      <c r="R130" s="197">
        <f t="shared" si="2"/>
        <v>0</v>
      </c>
      <c r="S130" s="197">
        <v>0</v>
      </c>
      <c r="T130" s="198">
        <f t="shared" si="3"/>
        <v>0</v>
      </c>
      <c r="AR130" s="199" t="s">
        <v>130</v>
      </c>
      <c r="AT130" s="199" t="s">
        <v>125</v>
      </c>
      <c r="AU130" s="199" t="s">
        <v>131</v>
      </c>
      <c r="AY130" s="14" t="s">
        <v>122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4" t="s">
        <v>131</v>
      </c>
      <c r="BK130" s="201">
        <f t="shared" si="9"/>
        <v>0</v>
      </c>
      <c r="BL130" s="14" t="s">
        <v>130</v>
      </c>
      <c r="BM130" s="199" t="s">
        <v>329</v>
      </c>
    </row>
    <row r="131" spans="2:65" s="1" customFormat="1" ht="24" customHeight="1" x14ac:dyDescent="0.2">
      <c r="B131" s="31"/>
      <c r="C131" s="189" t="s">
        <v>130</v>
      </c>
      <c r="D131" s="189" t="s">
        <v>125</v>
      </c>
      <c r="E131" s="190" t="s">
        <v>330</v>
      </c>
      <c r="F131" s="191" t="s">
        <v>331</v>
      </c>
      <c r="G131" s="192" t="s">
        <v>240</v>
      </c>
      <c r="H131" s="193">
        <v>24</v>
      </c>
      <c r="I131" s="194"/>
      <c r="J131" s="193">
        <f t="shared" si="0"/>
        <v>0</v>
      </c>
      <c r="K131" s="191" t="s">
        <v>129</v>
      </c>
      <c r="L131" s="35"/>
      <c r="M131" s="195" t="s">
        <v>1</v>
      </c>
      <c r="N131" s="196" t="s">
        <v>41</v>
      </c>
      <c r="O131" s="63"/>
      <c r="P131" s="197">
        <f t="shared" si="1"/>
        <v>0</v>
      </c>
      <c r="Q131" s="197">
        <v>0</v>
      </c>
      <c r="R131" s="197">
        <f t="shared" si="2"/>
        <v>0</v>
      </c>
      <c r="S131" s="197">
        <v>0</v>
      </c>
      <c r="T131" s="198">
        <f t="shared" si="3"/>
        <v>0</v>
      </c>
      <c r="AR131" s="199" t="s">
        <v>130</v>
      </c>
      <c r="AT131" s="199" t="s">
        <v>125</v>
      </c>
      <c r="AU131" s="199" t="s">
        <v>131</v>
      </c>
      <c r="AY131" s="14" t="s">
        <v>122</v>
      </c>
      <c r="BE131" s="200">
        <f t="shared" si="4"/>
        <v>0</v>
      </c>
      <c r="BF131" s="200">
        <f t="shared" si="5"/>
        <v>0</v>
      </c>
      <c r="BG131" s="200">
        <f t="shared" si="6"/>
        <v>0</v>
      </c>
      <c r="BH131" s="200">
        <f t="shared" si="7"/>
        <v>0</v>
      </c>
      <c r="BI131" s="200">
        <f t="shared" si="8"/>
        <v>0</v>
      </c>
      <c r="BJ131" s="14" t="s">
        <v>131</v>
      </c>
      <c r="BK131" s="201">
        <f t="shared" si="9"/>
        <v>0</v>
      </c>
      <c r="BL131" s="14" t="s">
        <v>130</v>
      </c>
      <c r="BM131" s="199" t="s">
        <v>332</v>
      </c>
    </row>
    <row r="132" spans="2:65" s="1" customFormat="1" ht="24" customHeight="1" x14ac:dyDescent="0.2">
      <c r="B132" s="31"/>
      <c r="C132" s="189" t="s">
        <v>153</v>
      </c>
      <c r="D132" s="189" t="s">
        <v>125</v>
      </c>
      <c r="E132" s="190" t="s">
        <v>333</v>
      </c>
      <c r="F132" s="191" t="s">
        <v>334</v>
      </c>
      <c r="G132" s="192" t="s">
        <v>240</v>
      </c>
      <c r="H132" s="193">
        <v>24</v>
      </c>
      <c r="I132" s="194"/>
      <c r="J132" s="193">
        <f t="shared" si="0"/>
        <v>0</v>
      </c>
      <c r="K132" s="191" t="s">
        <v>129</v>
      </c>
      <c r="L132" s="35"/>
      <c r="M132" s="195" t="s">
        <v>1</v>
      </c>
      <c r="N132" s="196" t="s">
        <v>41</v>
      </c>
      <c r="O132" s="63"/>
      <c r="P132" s="197">
        <f t="shared" si="1"/>
        <v>0</v>
      </c>
      <c r="Q132" s="197">
        <v>0</v>
      </c>
      <c r="R132" s="197">
        <f t="shared" si="2"/>
        <v>0</v>
      </c>
      <c r="S132" s="197">
        <v>0</v>
      </c>
      <c r="T132" s="198">
        <f t="shared" si="3"/>
        <v>0</v>
      </c>
      <c r="AR132" s="199" t="s">
        <v>130</v>
      </c>
      <c r="AT132" s="199" t="s">
        <v>125</v>
      </c>
      <c r="AU132" s="199" t="s">
        <v>131</v>
      </c>
      <c r="AY132" s="14" t="s">
        <v>122</v>
      </c>
      <c r="BE132" s="200">
        <f t="shared" si="4"/>
        <v>0</v>
      </c>
      <c r="BF132" s="200">
        <f t="shared" si="5"/>
        <v>0</v>
      </c>
      <c r="BG132" s="200">
        <f t="shared" si="6"/>
        <v>0</v>
      </c>
      <c r="BH132" s="200">
        <f t="shared" si="7"/>
        <v>0</v>
      </c>
      <c r="BI132" s="200">
        <f t="shared" si="8"/>
        <v>0</v>
      </c>
      <c r="BJ132" s="14" t="s">
        <v>131</v>
      </c>
      <c r="BK132" s="201">
        <f t="shared" si="9"/>
        <v>0</v>
      </c>
      <c r="BL132" s="14" t="s">
        <v>130</v>
      </c>
      <c r="BM132" s="199" t="s">
        <v>335</v>
      </c>
    </row>
    <row r="133" spans="2:65" s="1" customFormat="1" ht="24" customHeight="1" x14ac:dyDescent="0.2">
      <c r="B133" s="31"/>
      <c r="C133" s="189" t="s">
        <v>158</v>
      </c>
      <c r="D133" s="189" t="s">
        <v>125</v>
      </c>
      <c r="E133" s="190" t="s">
        <v>336</v>
      </c>
      <c r="F133" s="191" t="s">
        <v>337</v>
      </c>
      <c r="G133" s="192" t="s">
        <v>240</v>
      </c>
      <c r="H133" s="193">
        <v>24</v>
      </c>
      <c r="I133" s="194"/>
      <c r="J133" s="193">
        <f t="shared" si="0"/>
        <v>0</v>
      </c>
      <c r="K133" s="191" t="s">
        <v>129</v>
      </c>
      <c r="L133" s="35"/>
      <c r="M133" s="195" t="s">
        <v>1</v>
      </c>
      <c r="N133" s="196" t="s">
        <v>41</v>
      </c>
      <c r="O133" s="63"/>
      <c r="P133" s="197">
        <f t="shared" si="1"/>
        <v>0</v>
      </c>
      <c r="Q133" s="197">
        <v>0</v>
      </c>
      <c r="R133" s="197">
        <f t="shared" si="2"/>
        <v>0</v>
      </c>
      <c r="S133" s="197">
        <v>0</v>
      </c>
      <c r="T133" s="198">
        <f t="shared" si="3"/>
        <v>0</v>
      </c>
      <c r="AR133" s="199" t="s">
        <v>130</v>
      </c>
      <c r="AT133" s="199" t="s">
        <v>125</v>
      </c>
      <c r="AU133" s="199" t="s">
        <v>131</v>
      </c>
      <c r="AY133" s="14" t="s">
        <v>122</v>
      </c>
      <c r="BE133" s="200">
        <f t="shared" si="4"/>
        <v>0</v>
      </c>
      <c r="BF133" s="200">
        <f t="shared" si="5"/>
        <v>0</v>
      </c>
      <c r="BG133" s="200">
        <f t="shared" si="6"/>
        <v>0</v>
      </c>
      <c r="BH133" s="200">
        <f t="shared" si="7"/>
        <v>0</v>
      </c>
      <c r="BI133" s="200">
        <f t="shared" si="8"/>
        <v>0</v>
      </c>
      <c r="BJ133" s="14" t="s">
        <v>131</v>
      </c>
      <c r="BK133" s="201">
        <f t="shared" si="9"/>
        <v>0</v>
      </c>
      <c r="BL133" s="14" t="s">
        <v>130</v>
      </c>
      <c r="BM133" s="199" t="s">
        <v>338</v>
      </c>
    </row>
    <row r="134" spans="2:65" s="1" customFormat="1" ht="36" customHeight="1" x14ac:dyDescent="0.2">
      <c r="B134" s="31"/>
      <c r="C134" s="189" t="s">
        <v>162</v>
      </c>
      <c r="D134" s="189" t="s">
        <v>125</v>
      </c>
      <c r="E134" s="190" t="s">
        <v>339</v>
      </c>
      <c r="F134" s="191" t="s">
        <v>340</v>
      </c>
      <c r="G134" s="192" t="s">
        <v>240</v>
      </c>
      <c r="H134" s="193">
        <v>168</v>
      </c>
      <c r="I134" s="194"/>
      <c r="J134" s="193">
        <f t="shared" si="0"/>
        <v>0</v>
      </c>
      <c r="K134" s="191" t="s">
        <v>129</v>
      </c>
      <c r="L134" s="35"/>
      <c r="M134" s="195" t="s">
        <v>1</v>
      </c>
      <c r="N134" s="196" t="s">
        <v>41</v>
      </c>
      <c r="O134" s="63"/>
      <c r="P134" s="197">
        <f t="shared" si="1"/>
        <v>0</v>
      </c>
      <c r="Q134" s="197">
        <v>0</v>
      </c>
      <c r="R134" s="197">
        <f t="shared" si="2"/>
        <v>0</v>
      </c>
      <c r="S134" s="197">
        <v>0</v>
      </c>
      <c r="T134" s="198">
        <f t="shared" si="3"/>
        <v>0</v>
      </c>
      <c r="AR134" s="199" t="s">
        <v>130</v>
      </c>
      <c r="AT134" s="199" t="s">
        <v>125</v>
      </c>
      <c r="AU134" s="199" t="s">
        <v>131</v>
      </c>
      <c r="AY134" s="14" t="s">
        <v>122</v>
      </c>
      <c r="BE134" s="200">
        <f t="shared" si="4"/>
        <v>0</v>
      </c>
      <c r="BF134" s="200">
        <f t="shared" si="5"/>
        <v>0</v>
      </c>
      <c r="BG134" s="200">
        <f t="shared" si="6"/>
        <v>0</v>
      </c>
      <c r="BH134" s="200">
        <f t="shared" si="7"/>
        <v>0</v>
      </c>
      <c r="BI134" s="200">
        <f t="shared" si="8"/>
        <v>0</v>
      </c>
      <c r="BJ134" s="14" t="s">
        <v>131</v>
      </c>
      <c r="BK134" s="201">
        <f t="shared" si="9"/>
        <v>0</v>
      </c>
      <c r="BL134" s="14" t="s">
        <v>130</v>
      </c>
      <c r="BM134" s="199" t="s">
        <v>341</v>
      </c>
    </row>
    <row r="135" spans="2:65" s="12" customFormat="1" ht="11.25" x14ac:dyDescent="0.2">
      <c r="B135" s="211"/>
      <c r="C135" s="212"/>
      <c r="D135" s="213" t="s">
        <v>151</v>
      </c>
      <c r="E135" s="212"/>
      <c r="F135" s="214" t="s">
        <v>342</v>
      </c>
      <c r="G135" s="212"/>
      <c r="H135" s="215">
        <v>168</v>
      </c>
      <c r="I135" s="216"/>
      <c r="J135" s="212"/>
      <c r="K135" s="212"/>
      <c r="L135" s="217"/>
      <c r="M135" s="218"/>
      <c r="N135" s="219"/>
      <c r="O135" s="219"/>
      <c r="P135" s="219"/>
      <c r="Q135" s="219"/>
      <c r="R135" s="219"/>
      <c r="S135" s="219"/>
      <c r="T135" s="220"/>
      <c r="AT135" s="221" t="s">
        <v>151</v>
      </c>
      <c r="AU135" s="221" t="s">
        <v>131</v>
      </c>
      <c r="AV135" s="12" t="s">
        <v>131</v>
      </c>
      <c r="AW135" s="12" t="s">
        <v>4</v>
      </c>
      <c r="AX135" s="12" t="s">
        <v>83</v>
      </c>
      <c r="AY135" s="221" t="s">
        <v>122</v>
      </c>
    </row>
    <row r="136" spans="2:65" s="1" customFormat="1" ht="16.5" customHeight="1" x14ac:dyDescent="0.2">
      <c r="B136" s="31"/>
      <c r="C136" s="189" t="s">
        <v>167</v>
      </c>
      <c r="D136" s="189" t="s">
        <v>125</v>
      </c>
      <c r="E136" s="190" t="s">
        <v>343</v>
      </c>
      <c r="F136" s="191" t="s">
        <v>344</v>
      </c>
      <c r="G136" s="192" t="s">
        <v>240</v>
      </c>
      <c r="H136" s="193">
        <v>24</v>
      </c>
      <c r="I136" s="194"/>
      <c r="J136" s="193">
        <f>ROUND(I136*H136,3)</f>
        <v>0</v>
      </c>
      <c r="K136" s="191" t="s">
        <v>129</v>
      </c>
      <c r="L136" s="35"/>
      <c r="M136" s="195" t="s">
        <v>1</v>
      </c>
      <c r="N136" s="196" t="s">
        <v>41</v>
      </c>
      <c r="O136" s="63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AR136" s="199" t="s">
        <v>130</v>
      </c>
      <c r="AT136" s="199" t="s">
        <v>125</v>
      </c>
      <c r="AU136" s="199" t="s">
        <v>131</v>
      </c>
      <c r="AY136" s="14" t="s">
        <v>122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4" t="s">
        <v>131</v>
      </c>
      <c r="BK136" s="201">
        <f>ROUND(I136*H136,3)</f>
        <v>0</v>
      </c>
      <c r="BL136" s="14" t="s">
        <v>130</v>
      </c>
      <c r="BM136" s="199" t="s">
        <v>345</v>
      </c>
    </row>
    <row r="137" spans="2:65" s="1" customFormat="1" ht="16.5" customHeight="1" x14ac:dyDescent="0.2">
      <c r="B137" s="31"/>
      <c r="C137" s="189" t="s">
        <v>172</v>
      </c>
      <c r="D137" s="189" t="s">
        <v>125</v>
      </c>
      <c r="E137" s="190" t="s">
        <v>346</v>
      </c>
      <c r="F137" s="191" t="s">
        <v>347</v>
      </c>
      <c r="G137" s="192" t="s">
        <v>240</v>
      </c>
      <c r="H137" s="193">
        <v>24</v>
      </c>
      <c r="I137" s="194"/>
      <c r="J137" s="193">
        <f>ROUND(I137*H137,3)</f>
        <v>0</v>
      </c>
      <c r="K137" s="191" t="s">
        <v>129</v>
      </c>
      <c r="L137" s="35"/>
      <c r="M137" s="195" t="s">
        <v>1</v>
      </c>
      <c r="N137" s="196" t="s">
        <v>41</v>
      </c>
      <c r="O137" s="63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AR137" s="199" t="s">
        <v>130</v>
      </c>
      <c r="AT137" s="199" t="s">
        <v>125</v>
      </c>
      <c r="AU137" s="199" t="s">
        <v>131</v>
      </c>
      <c r="AY137" s="14" t="s">
        <v>122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4" t="s">
        <v>131</v>
      </c>
      <c r="BK137" s="201">
        <f>ROUND(I137*H137,3)</f>
        <v>0</v>
      </c>
      <c r="BL137" s="14" t="s">
        <v>130</v>
      </c>
      <c r="BM137" s="199" t="s">
        <v>348</v>
      </c>
    </row>
    <row r="138" spans="2:65" s="1" customFormat="1" ht="24" customHeight="1" x14ac:dyDescent="0.2">
      <c r="B138" s="31"/>
      <c r="C138" s="189" t="s">
        <v>176</v>
      </c>
      <c r="D138" s="189" t="s">
        <v>125</v>
      </c>
      <c r="E138" s="190" t="s">
        <v>349</v>
      </c>
      <c r="F138" s="191" t="s">
        <v>350</v>
      </c>
      <c r="G138" s="192" t="s">
        <v>128</v>
      </c>
      <c r="H138" s="193">
        <v>24</v>
      </c>
      <c r="I138" s="194"/>
      <c r="J138" s="193">
        <f>ROUND(I138*H138,3)</f>
        <v>0</v>
      </c>
      <c r="K138" s="191" t="s">
        <v>129</v>
      </c>
      <c r="L138" s="35"/>
      <c r="M138" s="195" t="s">
        <v>1</v>
      </c>
      <c r="N138" s="196" t="s">
        <v>41</v>
      </c>
      <c r="O138" s="63"/>
      <c r="P138" s="197">
        <f>O138*H138</f>
        <v>0</v>
      </c>
      <c r="Q138" s="197">
        <v>0</v>
      </c>
      <c r="R138" s="197">
        <f>Q138*H138</f>
        <v>0</v>
      </c>
      <c r="S138" s="197">
        <v>0</v>
      </c>
      <c r="T138" s="198">
        <f>S138*H138</f>
        <v>0</v>
      </c>
      <c r="AR138" s="199" t="s">
        <v>130</v>
      </c>
      <c r="AT138" s="199" t="s">
        <v>125</v>
      </c>
      <c r="AU138" s="199" t="s">
        <v>131</v>
      </c>
      <c r="AY138" s="14" t="s">
        <v>122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4" t="s">
        <v>131</v>
      </c>
      <c r="BK138" s="201">
        <f>ROUND(I138*H138,3)</f>
        <v>0</v>
      </c>
      <c r="BL138" s="14" t="s">
        <v>130</v>
      </c>
      <c r="BM138" s="199" t="s">
        <v>351</v>
      </c>
    </row>
    <row r="139" spans="2:65" s="1" customFormat="1" ht="16.5" customHeight="1" x14ac:dyDescent="0.2">
      <c r="B139" s="31"/>
      <c r="C139" s="189" t="s">
        <v>183</v>
      </c>
      <c r="D139" s="189" t="s">
        <v>125</v>
      </c>
      <c r="E139" s="190" t="s">
        <v>352</v>
      </c>
      <c r="F139" s="191" t="s">
        <v>353</v>
      </c>
      <c r="G139" s="192" t="s">
        <v>139</v>
      </c>
      <c r="H139" s="193">
        <v>200</v>
      </c>
      <c r="I139" s="194"/>
      <c r="J139" s="193">
        <f>ROUND(I139*H139,3)</f>
        <v>0</v>
      </c>
      <c r="K139" s="191" t="s">
        <v>129</v>
      </c>
      <c r="L139" s="35"/>
      <c r="M139" s="195" t="s">
        <v>1</v>
      </c>
      <c r="N139" s="196" t="s">
        <v>41</v>
      </c>
      <c r="O139" s="63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AR139" s="199" t="s">
        <v>130</v>
      </c>
      <c r="AT139" s="199" t="s">
        <v>125</v>
      </c>
      <c r="AU139" s="199" t="s">
        <v>131</v>
      </c>
      <c r="AY139" s="14" t="s">
        <v>122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4" t="s">
        <v>131</v>
      </c>
      <c r="BK139" s="201">
        <f>ROUND(I139*H139,3)</f>
        <v>0</v>
      </c>
      <c r="BL139" s="14" t="s">
        <v>130</v>
      </c>
      <c r="BM139" s="199" t="s">
        <v>354</v>
      </c>
    </row>
    <row r="140" spans="2:65" s="11" customFormat="1" ht="22.9" customHeight="1" x14ac:dyDescent="0.2">
      <c r="B140" s="173"/>
      <c r="C140" s="174"/>
      <c r="D140" s="175" t="s">
        <v>74</v>
      </c>
      <c r="E140" s="187" t="s">
        <v>153</v>
      </c>
      <c r="F140" s="187" t="s">
        <v>355</v>
      </c>
      <c r="G140" s="174"/>
      <c r="H140" s="174"/>
      <c r="I140" s="177"/>
      <c r="J140" s="188">
        <f>BK140</f>
        <v>0</v>
      </c>
      <c r="K140" s="174"/>
      <c r="L140" s="179"/>
      <c r="M140" s="180"/>
      <c r="N140" s="181"/>
      <c r="O140" s="181"/>
      <c r="P140" s="182">
        <f>P141</f>
        <v>0</v>
      </c>
      <c r="Q140" s="181"/>
      <c r="R140" s="182">
        <f>R141</f>
        <v>29.160000000000004</v>
      </c>
      <c r="S140" s="181"/>
      <c r="T140" s="183">
        <f>T141</f>
        <v>0</v>
      </c>
      <c r="AR140" s="184" t="s">
        <v>83</v>
      </c>
      <c r="AT140" s="185" t="s">
        <v>74</v>
      </c>
      <c r="AU140" s="185" t="s">
        <v>83</v>
      </c>
      <c r="AY140" s="184" t="s">
        <v>122</v>
      </c>
      <c r="BK140" s="186">
        <f>BK141</f>
        <v>0</v>
      </c>
    </row>
    <row r="141" spans="2:65" s="1" customFormat="1" ht="24" customHeight="1" x14ac:dyDescent="0.2">
      <c r="B141" s="31"/>
      <c r="C141" s="189" t="s">
        <v>187</v>
      </c>
      <c r="D141" s="189" t="s">
        <v>125</v>
      </c>
      <c r="E141" s="190" t="s">
        <v>356</v>
      </c>
      <c r="F141" s="191" t="s">
        <v>357</v>
      </c>
      <c r="G141" s="192" t="s">
        <v>139</v>
      </c>
      <c r="H141" s="193">
        <v>100</v>
      </c>
      <c r="I141" s="194"/>
      <c r="J141" s="193">
        <f>ROUND(I141*H141,3)</f>
        <v>0</v>
      </c>
      <c r="K141" s="191" t="s">
        <v>1</v>
      </c>
      <c r="L141" s="35"/>
      <c r="M141" s="195" t="s">
        <v>1</v>
      </c>
      <c r="N141" s="196" t="s">
        <v>41</v>
      </c>
      <c r="O141" s="63"/>
      <c r="P141" s="197">
        <f>O141*H141</f>
        <v>0</v>
      </c>
      <c r="Q141" s="197">
        <v>0.29160000000000003</v>
      </c>
      <c r="R141" s="197">
        <f>Q141*H141</f>
        <v>29.160000000000004</v>
      </c>
      <c r="S141" s="197">
        <v>0</v>
      </c>
      <c r="T141" s="198">
        <f>S141*H141</f>
        <v>0</v>
      </c>
      <c r="AR141" s="199" t="s">
        <v>130</v>
      </c>
      <c r="AT141" s="199" t="s">
        <v>125</v>
      </c>
      <c r="AU141" s="199" t="s">
        <v>131</v>
      </c>
      <c r="AY141" s="14" t="s">
        <v>122</v>
      </c>
      <c r="BE141" s="200">
        <f>IF(N141="základná",J141,0)</f>
        <v>0</v>
      </c>
      <c r="BF141" s="200">
        <f>IF(N141="znížená",J141,0)</f>
        <v>0</v>
      </c>
      <c r="BG141" s="200">
        <f>IF(N141="zákl. prenesená",J141,0)</f>
        <v>0</v>
      </c>
      <c r="BH141" s="200">
        <f>IF(N141="zníž. prenesená",J141,0)</f>
        <v>0</v>
      </c>
      <c r="BI141" s="200">
        <f>IF(N141="nulová",J141,0)</f>
        <v>0</v>
      </c>
      <c r="BJ141" s="14" t="s">
        <v>131</v>
      </c>
      <c r="BK141" s="201">
        <f>ROUND(I141*H141,3)</f>
        <v>0</v>
      </c>
      <c r="BL141" s="14" t="s">
        <v>130</v>
      </c>
      <c r="BM141" s="199" t="s">
        <v>358</v>
      </c>
    </row>
    <row r="142" spans="2:65" s="11" customFormat="1" ht="22.9" customHeight="1" x14ac:dyDescent="0.2">
      <c r="B142" s="173"/>
      <c r="C142" s="174"/>
      <c r="D142" s="175" t="s">
        <v>74</v>
      </c>
      <c r="E142" s="187" t="s">
        <v>158</v>
      </c>
      <c r="F142" s="187" t="s">
        <v>359</v>
      </c>
      <c r="G142" s="174"/>
      <c r="H142" s="174"/>
      <c r="I142" s="177"/>
      <c r="J142" s="188">
        <f>BK142</f>
        <v>0</v>
      </c>
      <c r="K142" s="174"/>
      <c r="L142" s="179"/>
      <c r="M142" s="180"/>
      <c r="N142" s="181"/>
      <c r="O142" s="181"/>
      <c r="P142" s="182">
        <f>SUM(P143:P152)</f>
        <v>0</v>
      </c>
      <c r="Q142" s="181"/>
      <c r="R142" s="182">
        <f>SUM(R143:R152)</f>
        <v>107.83953058</v>
      </c>
      <c r="S142" s="181"/>
      <c r="T142" s="183">
        <f>SUM(T143:T152)</f>
        <v>0</v>
      </c>
      <c r="AR142" s="184" t="s">
        <v>83</v>
      </c>
      <c r="AT142" s="185" t="s">
        <v>74</v>
      </c>
      <c r="AU142" s="185" t="s">
        <v>83</v>
      </c>
      <c r="AY142" s="184" t="s">
        <v>122</v>
      </c>
      <c r="BK142" s="186">
        <f>SUM(BK143:BK152)</f>
        <v>0</v>
      </c>
    </row>
    <row r="143" spans="2:65" s="1" customFormat="1" ht="36" customHeight="1" x14ac:dyDescent="0.2">
      <c r="B143" s="31"/>
      <c r="C143" s="189" t="s">
        <v>191</v>
      </c>
      <c r="D143" s="189" t="s">
        <v>125</v>
      </c>
      <c r="E143" s="190" t="s">
        <v>360</v>
      </c>
      <c r="F143" s="191" t="s">
        <v>361</v>
      </c>
      <c r="G143" s="192" t="s">
        <v>139</v>
      </c>
      <c r="H143" s="193">
        <v>1744.491</v>
      </c>
      <c r="I143" s="194"/>
      <c r="J143" s="193">
        <f t="shared" ref="J143:J152" si="10">ROUND(I143*H143,3)</f>
        <v>0</v>
      </c>
      <c r="K143" s="191" t="s">
        <v>1</v>
      </c>
      <c r="L143" s="35"/>
      <c r="M143" s="195" t="s">
        <v>1</v>
      </c>
      <c r="N143" s="196" t="s">
        <v>41</v>
      </c>
      <c r="O143" s="63"/>
      <c r="P143" s="197">
        <f t="shared" ref="P143:P152" si="11">O143*H143</f>
        <v>0</v>
      </c>
      <c r="Q143" s="197">
        <v>2.4670000000000001E-2</v>
      </c>
      <c r="R143" s="197">
        <f t="shared" ref="R143:R152" si="12">Q143*H143</f>
        <v>43.036592970000001</v>
      </c>
      <c r="S143" s="197">
        <v>0</v>
      </c>
      <c r="T143" s="198">
        <f t="shared" ref="T143:T152" si="13">S143*H143</f>
        <v>0</v>
      </c>
      <c r="AR143" s="199" t="s">
        <v>130</v>
      </c>
      <c r="AT143" s="199" t="s">
        <v>125</v>
      </c>
      <c r="AU143" s="199" t="s">
        <v>131</v>
      </c>
      <c r="AY143" s="14" t="s">
        <v>122</v>
      </c>
      <c r="BE143" s="200">
        <f t="shared" ref="BE143:BE152" si="14">IF(N143="základná",J143,0)</f>
        <v>0</v>
      </c>
      <c r="BF143" s="200">
        <f t="shared" ref="BF143:BF152" si="15">IF(N143="znížená",J143,0)</f>
        <v>0</v>
      </c>
      <c r="BG143" s="200">
        <f t="shared" ref="BG143:BG152" si="16">IF(N143="zákl. prenesená",J143,0)</f>
        <v>0</v>
      </c>
      <c r="BH143" s="200">
        <f t="shared" ref="BH143:BH152" si="17">IF(N143="zníž. prenesená",J143,0)</f>
        <v>0</v>
      </c>
      <c r="BI143" s="200">
        <f t="shared" ref="BI143:BI152" si="18">IF(N143="nulová",J143,0)</f>
        <v>0</v>
      </c>
      <c r="BJ143" s="14" t="s">
        <v>131</v>
      </c>
      <c r="BK143" s="201">
        <f t="shared" ref="BK143:BK152" si="19">ROUND(I143*H143,3)</f>
        <v>0</v>
      </c>
      <c r="BL143" s="14" t="s">
        <v>130</v>
      </c>
      <c r="BM143" s="199" t="s">
        <v>362</v>
      </c>
    </row>
    <row r="144" spans="2:65" s="1" customFormat="1" ht="24" customHeight="1" x14ac:dyDescent="0.2">
      <c r="B144" s="31"/>
      <c r="C144" s="189" t="s">
        <v>195</v>
      </c>
      <c r="D144" s="189" t="s">
        <v>125</v>
      </c>
      <c r="E144" s="190" t="s">
        <v>363</v>
      </c>
      <c r="F144" s="191" t="s">
        <v>364</v>
      </c>
      <c r="G144" s="192" t="s">
        <v>139</v>
      </c>
      <c r="H144" s="193">
        <v>1744.491</v>
      </c>
      <c r="I144" s="194"/>
      <c r="J144" s="193">
        <f t="shared" si="10"/>
        <v>0</v>
      </c>
      <c r="K144" s="191" t="s">
        <v>129</v>
      </c>
      <c r="L144" s="35"/>
      <c r="M144" s="195" t="s">
        <v>1</v>
      </c>
      <c r="N144" s="196" t="s">
        <v>41</v>
      </c>
      <c r="O144" s="63"/>
      <c r="P144" s="197">
        <f t="shared" si="11"/>
        <v>0</v>
      </c>
      <c r="Q144" s="197">
        <v>9.0000000000000006E-5</v>
      </c>
      <c r="R144" s="197">
        <f t="shared" si="12"/>
        <v>0.15700419000000002</v>
      </c>
      <c r="S144" s="197">
        <v>0</v>
      </c>
      <c r="T144" s="198">
        <f t="shared" si="13"/>
        <v>0</v>
      </c>
      <c r="AR144" s="199" t="s">
        <v>130</v>
      </c>
      <c r="AT144" s="199" t="s">
        <v>125</v>
      </c>
      <c r="AU144" s="199" t="s">
        <v>131</v>
      </c>
      <c r="AY144" s="14" t="s">
        <v>122</v>
      </c>
      <c r="BE144" s="200">
        <f t="shared" si="14"/>
        <v>0</v>
      </c>
      <c r="BF144" s="200">
        <f t="shared" si="15"/>
        <v>0</v>
      </c>
      <c r="BG144" s="200">
        <f t="shared" si="16"/>
        <v>0</v>
      </c>
      <c r="BH144" s="200">
        <f t="shared" si="17"/>
        <v>0</v>
      </c>
      <c r="BI144" s="200">
        <f t="shared" si="18"/>
        <v>0</v>
      </c>
      <c r="BJ144" s="14" t="s">
        <v>131</v>
      </c>
      <c r="BK144" s="201">
        <f t="shared" si="19"/>
        <v>0</v>
      </c>
      <c r="BL144" s="14" t="s">
        <v>130</v>
      </c>
      <c r="BM144" s="199" t="s">
        <v>365</v>
      </c>
    </row>
    <row r="145" spans="2:65" s="1" customFormat="1" ht="24" customHeight="1" x14ac:dyDescent="0.2">
      <c r="B145" s="31"/>
      <c r="C145" s="189" t="s">
        <v>201</v>
      </c>
      <c r="D145" s="189" t="s">
        <v>125</v>
      </c>
      <c r="E145" s="190" t="s">
        <v>366</v>
      </c>
      <c r="F145" s="191" t="s">
        <v>367</v>
      </c>
      <c r="G145" s="192" t="s">
        <v>139</v>
      </c>
      <c r="H145" s="193">
        <v>1744.491</v>
      </c>
      <c r="I145" s="194"/>
      <c r="J145" s="193">
        <f t="shared" si="10"/>
        <v>0</v>
      </c>
      <c r="K145" s="191" t="s">
        <v>129</v>
      </c>
      <c r="L145" s="35"/>
      <c r="M145" s="195" t="s">
        <v>1</v>
      </c>
      <c r="N145" s="196" t="s">
        <v>41</v>
      </c>
      <c r="O145" s="63"/>
      <c r="P145" s="197">
        <f t="shared" si="11"/>
        <v>0</v>
      </c>
      <c r="Q145" s="197">
        <v>2.82E-3</v>
      </c>
      <c r="R145" s="197">
        <f t="shared" si="12"/>
        <v>4.9194646200000003</v>
      </c>
      <c r="S145" s="197">
        <v>0</v>
      </c>
      <c r="T145" s="198">
        <f t="shared" si="13"/>
        <v>0</v>
      </c>
      <c r="AR145" s="199" t="s">
        <v>130</v>
      </c>
      <c r="AT145" s="199" t="s">
        <v>125</v>
      </c>
      <c r="AU145" s="199" t="s">
        <v>131</v>
      </c>
      <c r="AY145" s="14" t="s">
        <v>122</v>
      </c>
      <c r="BE145" s="200">
        <f t="shared" si="14"/>
        <v>0</v>
      </c>
      <c r="BF145" s="200">
        <f t="shared" si="15"/>
        <v>0</v>
      </c>
      <c r="BG145" s="200">
        <f t="shared" si="16"/>
        <v>0</v>
      </c>
      <c r="BH145" s="200">
        <f t="shared" si="17"/>
        <v>0</v>
      </c>
      <c r="BI145" s="200">
        <f t="shared" si="18"/>
        <v>0</v>
      </c>
      <c r="BJ145" s="14" t="s">
        <v>131</v>
      </c>
      <c r="BK145" s="201">
        <f t="shared" si="19"/>
        <v>0</v>
      </c>
      <c r="BL145" s="14" t="s">
        <v>130</v>
      </c>
      <c r="BM145" s="199" t="s">
        <v>131</v>
      </c>
    </row>
    <row r="146" spans="2:65" s="1" customFormat="1" ht="24" customHeight="1" x14ac:dyDescent="0.2">
      <c r="B146" s="31"/>
      <c r="C146" s="189" t="s">
        <v>140</v>
      </c>
      <c r="D146" s="189" t="s">
        <v>125</v>
      </c>
      <c r="E146" s="190" t="s">
        <v>368</v>
      </c>
      <c r="F146" s="191" t="s">
        <v>369</v>
      </c>
      <c r="G146" s="192" t="s">
        <v>139</v>
      </c>
      <c r="H146" s="193">
        <v>1744.491</v>
      </c>
      <c r="I146" s="194"/>
      <c r="J146" s="193">
        <f t="shared" si="10"/>
        <v>0</v>
      </c>
      <c r="K146" s="191" t="s">
        <v>1</v>
      </c>
      <c r="L146" s="35"/>
      <c r="M146" s="195" t="s">
        <v>1</v>
      </c>
      <c r="N146" s="196" t="s">
        <v>41</v>
      </c>
      <c r="O146" s="63"/>
      <c r="P146" s="197">
        <f t="shared" si="11"/>
        <v>0</v>
      </c>
      <c r="Q146" s="197">
        <v>2.82E-3</v>
      </c>
      <c r="R146" s="197">
        <f t="shared" si="12"/>
        <v>4.9194646200000003</v>
      </c>
      <c r="S146" s="197">
        <v>0</v>
      </c>
      <c r="T146" s="198">
        <f t="shared" si="13"/>
        <v>0</v>
      </c>
      <c r="AR146" s="199" t="s">
        <v>130</v>
      </c>
      <c r="AT146" s="199" t="s">
        <v>125</v>
      </c>
      <c r="AU146" s="199" t="s">
        <v>131</v>
      </c>
      <c r="AY146" s="14" t="s">
        <v>122</v>
      </c>
      <c r="BE146" s="200">
        <f t="shared" si="14"/>
        <v>0</v>
      </c>
      <c r="BF146" s="200">
        <f t="shared" si="15"/>
        <v>0</v>
      </c>
      <c r="BG146" s="200">
        <f t="shared" si="16"/>
        <v>0</v>
      </c>
      <c r="BH146" s="200">
        <f t="shared" si="17"/>
        <v>0</v>
      </c>
      <c r="BI146" s="200">
        <f t="shared" si="18"/>
        <v>0</v>
      </c>
      <c r="BJ146" s="14" t="s">
        <v>131</v>
      </c>
      <c r="BK146" s="201">
        <f t="shared" si="19"/>
        <v>0</v>
      </c>
      <c r="BL146" s="14" t="s">
        <v>130</v>
      </c>
      <c r="BM146" s="199" t="s">
        <v>370</v>
      </c>
    </row>
    <row r="147" spans="2:65" s="1" customFormat="1" ht="24" customHeight="1" x14ac:dyDescent="0.2">
      <c r="B147" s="31"/>
      <c r="C147" s="189" t="s">
        <v>208</v>
      </c>
      <c r="D147" s="189" t="s">
        <v>125</v>
      </c>
      <c r="E147" s="190" t="s">
        <v>371</v>
      </c>
      <c r="F147" s="191" t="s">
        <v>372</v>
      </c>
      <c r="G147" s="192" t="s">
        <v>139</v>
      </c>
      <c r="H147" s="193">
        <v>169.267</v>
      </c>
      <c r="I147" s="194"/>
      <c r="J147" s="193">
        <f t="shared" si="10"/>
        <v>0</v>
      </c>
      <c r="K147" s="191" t="s">
        <v>129</v>
      </c>
      <c r="L147" s="35"/>
      <c r="M147" s="195" t="s">
        <v>1</v>
      </c>
      <c r="N147" s="196" t="s">
        <v>41</v>
      </c>
      <c r="O147" s="63"/>
      <c r="P147" s="197">
        <f t="shared" si="11"/>
        <v>0</v>
      </c>
      <c r="Q147" s="197">
        <v>1.516E-2</v>
      </c>
      <c r="R147" s="197">
        <f t="shared" si="12"/>
        <v>2.5660877200000001</v>
      </c>
      <c r="S147" s="197">
        <v>0</v>
      </c>
      <c r="T147" s="198">
        <f t="shared" si="13"/>
        <v>0</v>
      </c>
      <c r="AR147" s="199" t="s">
        <v>130</v>
      </c>
      <c r="AT147" s="199" t="s">
        <v>125</v>
      </c>
      <c r="AU147" s="199" t="s">
        <v>131</v>
      </c>
      <c r="AY147" s="14" t="s">
        <v>122</v>
      </c>
      <c r="BE147" s="200">
        <f t="shared" si="14"/>
        <v>0</v>
      </c>
      <c r="BF147" s="200">
        <f t="shared" si="15"/>
        <v>0</v>
      </c>
      <c r="BG147" s="200">
        <f t="shared" si="16"/>
        <v>0</v>
      </c>
      <c r="BH147" s="200">
        <f t="shared" si="17"/>
        <v>0</v>
      </c>
      <c r="BI147" s="200">
        <f t="shared" si="18"/>
        <v>0</v>
      </c>
      <c r="BJ147" s="14" t="s">
        <v>131</v>
      </c>
      <c r="BK147" s="201">
        <f t="shared" si="19"/>
        <v>0</v>
      </c>
      <c r="BL147" s="14" t="s">
        <v>130</v>
      </c>
      <c r="BM147" s="199" t="s">
        <v>130</v>
      </c>
    </row>
    <row r="148" spans="2:65" s="1" customFormat="1" ht="24" customHeight="1" x14ac:dyDescent="0.2">
      <c r="B148" s="31"/>
      <c r="C148" s="189" t="s">
        <v>212</v>
      </c>
      <c r="D148" s="189" t="s">
        <v>125</v>
      </c>
      <c r="E148" s="190" t="s">
        <v>373</v>
      </c>
      <c r="F148" s="191" t="s">
        <v>374</v>
      </c>
      <c r="G148" s="192" t="s">
        <v>139</v>
      </c>
      <c r="H148" s="193">
        <v>477.17500000000001</v>
      </c>
      <c r="I148" s="194"/>
      <c r="J148" s="193">
        <f t="shared" si="10"/>
        <v>0</v>
      </c>
      <c r="K148" s="191" t="s">
        <v>129</v>
      </c>
      <c r="L148" s="35"/>
      <c r="M148" s="195" t="s">
        <v>1</v>
      </c>
      <c r="N148" s="196" t="s">
        <v>41</v>
      </c>
      <c r="O148" s="63"/>
      <c r="P148" s="197">
        <f t="shared" si="11"/>
        <v>0</v>
      </c>
      <c r="Q148" s="197">
        <v>3.372E-2</v>
      </c>
      <c r="R148" s="197">
        <f t="shared" si="12"/>
        <v>16.090340999999999</v>
      </c>
      <c r="S148" s="197">
        <v>0</v>
      </c>
      <c r="T148" s="198">
        <f t="shared" si="13"/>
        <v>0</v>
      </c>
      <c r="AR148" s="199" t="s">
        <v>130</v>
      </c>
      <c r="AT148" s="199" t="s">
        <v>125</v>
      </c>
      <c r="AU148" s="199" t="s">
        <v>131</v>
      </c>
      <c r="AY148" s="14" t="s">
        <v>122</v>
      </c>
      <c r="BE148" s="200">
        <f t="shared" si="14"/>
        <v>0</v>
      </c>
      <c r="BF148" s="200">
        <f t="shared" si="15"/>
        <v>0</v>
      </c>
      <c r="BG148" s="200">
        <f t="shared" si="16"/>
        <v>0</v>
      </c>
      <c r="BH148" s="200">
        <f t="shared" si="17"/>
        <v>0</v>
      </c>
      <c r="BI148" s="200">
        <f t="shared" si="18"/>
        <v>0</v>
      </c>
      <c r="BJ148" s="14" t="s">
        <v>131</v>
      </c>
      <c r="BK148" s="201">
        <f t="shared" si="19"/>
        <v>0</v>
      </c>
      <c r="BL148" s="14" t="s">
        <v>130</v>
      </c>
      <c r="BM148" s="199" t="s">
        <v>158</v>
      </c>
    </row>
    <row r="149" spans="2:65" s="1" customFormat="1" ht="24" customHeight="1" x14ac:dyDescent="0.2">
      <c r="B149" s="31"/>
      <c r="C149" s="189" t="s">
        <v>216</v>
      </c>
      <c r="D149" s="189" t="s">
        <v>125</v>
      </c>
      <c r="E149" s="190" t="s">
        <v>375</v>
      </c>
      <c r="F149" s="191" t="s">
        <v>376</v>
      </c>
      <c r="G149" s="192" t="s">
        <v>139</v>
      </c>
      <c r="H149" s="193">
        <v>781.56500000000005</v>
      </c>
      <c r="I149" s="194"/>
      <c r="J149" s="193">
        <f t="shared" si="10"/>
        <v>0</v>
      </c>
      <c r="K149" s="191" t="s">
        <v>129</v>
      </c>
      <c r="L149" s="35"/>
      <c r="M149" s="195" t="s">
        <v>1</v>
      </c>
      <c r="N149" s="196" t="s">
        <v>41</v>
      </c>
      <c r="O149" s="63"/>
      <c r="P149" s="197">
        <f t="shared" si="11"/>
        <v>0</v>
      </c>
      <c r="Q149" s="197">
        <v>4.018E-2</v>
      </c>
      <c r="R149" s="197">
        <f t="shared" si="12"/>
        <v>31.403281700000001</v>
      </c>
      <c r="S149" s="197">
        <v>0</v>
      </c>
      <c r="T149" s="198">
        <f t="shared" si="13"/>
        <v>0</v>
      </c>
      <c r="AR149" s="199" t="s">
        <v>130</v>
      </c>
      <c r="AT149" s="199" t="s">
        <v>125</v>
      </c>
      <c r="AU149" s="199" t="s">
        <v>131</v>
      </c>
      <c r="AY149" s="14" t="s">
        <v>122</v>
      </c>
      <c r="BE149" s="200">
        <f t="shared" si="14"/>
        <v>0</v>
      </c>
      <c r="BF149" s="200">
        <f t="shared" si="15"/>
        <v>0</v>
      </c>
      <c r="BG149" s="200">
        <f t="shared" si="16"/>
        <v>0</v>
      </c>
      <c r="BH149" s="200">
        <f t="shared" si="17"/>
        <v>0</v>
      </c>
      <c r="BI149" s="200">
        <f t="shared" si="18"/>
        <v>0</v>
      </c>
      <c r="BJ149" s="14" t="s">
        <v>131</v>
      </c>
      <c r="BK149" s="201">
        <f t="shared" si="19"/>
        <v>0</v>
      </c>
      <c r="BL149" s="14" t="s">
        <v>130</v>
      </c>
      <c r="BM149" s="199" t="s">
        <v>167</v>
      </c>
    </row>
    <row r="150" spans="2:65" s="1" customFormat="1" ht="24" customHeight="1" x14ac:dyDescent="0.2">
      <c r="B150" s="31"/>
      <c r="C150" s="189" t="s">
        <v>7</v>
      </c>
      <c r="D150" s="189" t="s">
        <v>125</v>
      </c>
      <c r="E150" s="190" t="s">
        <v>377</v>
      </c>
      <c r="F150" s="191" t="s">
        <v>378</v>
      </c>
      <c r="G150" s="192" t="s">
        <v>139</v>
      </c>
      <c r="H150" s="193">
        <v>240.72200000000001</v>
      </c>
      <c r="I150" s="194"/>
      <c r="J150" s="193">
        <f t="shared" si="10"/>
        <v>0</v>
      </c>
      <c r="K150" s="191" t="s">
        <v>129</v>
      </c>
      <c r="L150" s="35"/>
      <c r="M150" s="195" t="s">
        <v>1</v>
      </c>
      <c r="N150" s="196" t="s">
        <v>41</v>
      </c>
      <c r="O150" s="63"/>
      <c r="P150" s="197">
        <f t="shared" si="11"/>
        <v>0</v>
      </c>
      <c r="Q150" s="197">
        <v>1.504E-2</v>
      </c>
      <c r="R150" s="197">
        <f t="shared" si="12"/>
        <v>3.6204588800000002</v>
      </c>
      <c r="S150" s="197">
        <v>0</v>
      </c>
      <c r="T150" s="198">
        <f t="shared" si="13"/>
        <v>0</v>
      </c>
      <c r="AR150" s="199" t="s">
        <v>130</v>
      </c>
      <c r="AT150" s="199" t="s">
        <v>125</v>
      </c>
      <c r="AU150" s="199" t="s">
        <v>131</v>
      </c>
      <c r="AY150" s="14" t="s">
        <v>122</v>
      </c>
      <c r="BE150" s="200">
        <f t="shared" si="14"/>
        <v>0</v>
      </c>
      <c r="BF150" s="200">
        <f t="shared" si="15"/>
        <v>0</v>
      </c>
      <c r="BG150" s="200">
        <f t="shared" si="16"/>
        <v>0</v>
      </c>
      <c r="BH150" s="200">
        <f t="shared" si="17"/>
        <v>0</v>
      </c>
      <c r="BI150" s="200">
        <f t="shared" si="18"/>
        <v>0</v>
      </c>
      <c r="BJ150" s="14" t="s">
        <v>131</v>
      </c>
      <c r="BK150" s="201">
        <f t="shared" si="19"/>
        <v>0</v>
      </c>
      <c r="BL150" s="14" t="s">
        <v>130</v>
      </c>
      <c r="BM150" s="199" t="s">
        <v>176</v>
      </c>
    </row>
    <row r="151" spans="2:65" s="1" customFormat="1" ht="24" customHeight="1" x14ac:dyDescent="0.2">
      <c r="B151" s="31"/>
      <c r="C151" s="189" t="s">
        <v>223</v>
      </c>
      <c r="D151" s="189" t="s">
        <v>125</v>
      </c>
      <c r="E151" s="190" t="s">
        <v>379</v>
      </c>
      <c r="F151" s="191" t="s">
        <v>380</v>
      </c>
      <c r="G151" s="192" t="s">
        <v>139</v>
      </c>
      <c r="H151" s="193">
        <v>42.531999999999996</v>
      </c>
      <c r="I151" s="194"/>
      <c r="J151" s="193">
        <f t="shared" si="10"/>
        <v>0</v>
      </c>
      <c r="K151" s="191" t="s">
        <v>129</v>
      </c>
      <c r="L151" s="35"/>
      <c r="M151" s="195" t="s">
        <v>1</v>
      </c>
      <c r="N151" s="196" t="s">
        <v>41</v>
      </c>
      <c r="O151" s="63"/>
      <c r="P151" s="197">
        <f t="shared" si="11"/>
        <v>0</v>
      </c>
      <c r="Q151" s="197">
        <v>1.4290000000000001E-2</v>
      </c>
      <c r="R151" s="197">
        <f t="shared" si="12"/>
        <v>0.60778228000000001</v>
      </c>
      <c r="S151" s="197">
        <v>0</v>
      </c>
      <c r="T151" s="198">
        <f t="shared" si="13"/>
        <v>0</v>
      </c>
      <c r="AR151" s="199" t="s">
        <v>130</v>
      </c>
      <c r="AT151" s="199" t="s">
        <v>125</v>
      </c>
      <c r="AU151" s="199" t="s">
        <v>131</v>
      </c>
      <c r="AY151" s="14" t="s">
        <v>122</v>
      </c>
      <c r="BE151" s="200">
        <f t="shared" si="14"/>
        <v>0</v>
      </c>
      <c r="BF151" s="200">
        <f t="shared" si="15"/>
        <v>0</v>
      </c>
      <c r="BG151" s="200">
        <f t="shared" si="16"/>
        <v>0</v>
      </c>
      <c r="BH151" s="200">
        <f t="shared" si="17"/>
        <v>0</v>
      </c>
      <c r="BI151" s="200">
        <f t="shared" si="18"/>
        <v>0</v>
      </c>
      <c r="BJ151" s="14" t="s">
        <v>131</v>
      </c>
      <c r="BK151" s="201">
        <f t="shared" si="19"/>
        <v>0</v>
      </c>
      <c r="BL151" s="14" t="s">
        <v>130</v>
      </c>
      <c r="BM151" s="199" t="s">
        <v>187</v>
      </c>
    </row>
    <row r="152" spans="2:65" s="1" customFormat="1" ht="24" customHeight="1" x14ac:dyDescent="0.2">
      <c r="B152" s="31"/>
      <c r="C152" s="189" t="s">
        <v>227</v>
      </c>
      <c r="D152" s="189" t="s">
        <v>125</v>
      </c>
      <c r="E152" s="190" t="s">
        <v>381</v>
      </c>
      <c r="F152" s="191" t="s">
        <v>382</v>
      </c>
      <c r="G152" s="192" t="s">
        <v>139</v>
      </c>
      <c r="H152" s="193">
        <v>33.229999999999997</v>
      </c>
      <c r="I152" s="194"/>
      <c r="J152" s="193">
        <f t="shared" si="10"/>
        <v>0</v>
      </c>
      <c r="K152" s="191" t="s">
        <v>129</v>
      </c>
      <c r="L152" s="35"/>
      <c r="M152" s="195" t="s">
        <v>1</v>
      </c>
      <c r="N152" s="196" t="s">
        <v>41</v>
      </c>
      <c r="O152" s="63"/>
      <c r="P152" s="197">
        <f t="shared" si="11"/>
        <v>0</v>
      </c>
      <c r="Q152" s="197">
        <v>1.562E-2</v>
      </c>
      <c r="R152" s="197">
        <f t="shared" si="12"/>
        <v>0.51905259999999998</v>
      </c>
      <c r="S152" s="197">
        <v>0</v>
      </c>
      <c r="T152" s="198">
        <f t="shared" si="13"/>
        <v>0</v>
      </c>
      <c r="AR152" s="199" t="s">
        <v>130</v>
      </c>
      <c r="AT152" s="199" t="s">
        <v>125</v>
      </c>
      <c r="AU152" s="199" t="s">
        <v>131</v>
      </c>
      <c r="AY152" s="14" t="s">
        <v>122</v>
      </c>
      <c r="BE152" s="200">
        <f t="shared" si="14"/>
        <v>0</v>
      </c>
      <c r="BF152" s="200">
        <f t="shared" si="15"/>
        <v>0</v>
      </c>
      <c r="BG152" s="200">
        <f t="shared" si="16"/>
        <v>0</v>
      </c>
      <c r="BH152" s="200">
        <f t="shared" si="17"/>
        <v>0</v>
      </c>
      <c r="BI152" s="200">
        <f t="shared" si="18"/>
        <v>0</v>
      </c>
      <c r="BJ152" s="14" t="s">
        <v>131</v>
      </c>
      <c r="BK152" s="201">
        <f t="shared" si="19"/>
        <v>0</v>
      </c>
      <c r="BL152" s="14" t="s">
        <v>130</v>
      </c>
      <c r="BM152" s="199" t="s">
        <v>195</v>
      </c>
    </row>
    <row r="153" spans="2:65" s="11" customFormat="1" ht="22.9" customHeight="1" x14ac:dyDescent="0.2">
      <c r="B153" s="173"/>
      <c r="C153" s="174"/>
      <c r="D153" s="175" t="s">
        <v>74</v>
      </c>
      <c r="E153" s="187" t="s">
        <v>172</v>
      </c>
      <c r="F153" s="187" t="s">
        <v>383</v>
      </c>
      <c r="G153" s="174"/>
      <c r="H153" s="174"/>
      <c r="I153" s="177"/>
      <c r="J153" s="188">
        <f>BK153</f>
        <v>0</v>
      </c>
      <c r="K153" s="174"/>
      <c r="L153" s="179"/>
      <c r="M153" s="180"/>
      <c r="N153" s="181"/>
      <c r="O153" s="181"/>
      <c r="P153" s="182">
        <f>SUM(P154:P175)</f>
        <v>0</v>
      </c>
      <c r="Q153" s="181"/>
      <c r="R153" s="182">
        <f>SUM(R154:R175)</f>
        <v>128.28831925999998</v>
      </c>
      <c r="S153" s="181"/>
      <c r="T153" s="183">
        <f>SUM(T154:T175)</f>
        <v>69.645866999999996</v>
      </c>
      <c r="AR153" s="184" t="s">
        <v>83</v>
      </c>
      <c r="AT153" s="185" t="s">
        <v>74</v>
      </c>
      <c r="AU153" s="185" t="s">
        <v>83</v>
      </c>
      <c r="AY153" s="184" t="s">
        <v>122</v>
      </c>
      <c r="BK153" s="186">
        <f>SUM(BK154:BK175)</f>
        <v>0</v>
      </c>
    </row>
    <row r="154" spans="2:65" s="1" customFormat="1" ht="36" customHeight="1" x14ac:dyDescent="0.2">
      <c r="B154" s="31"/>
      <c r="C154" s="189" t="s">
        <v>233</v>
      </c>
      <c r="D154" s="189" t="s">
        <v>125</v>
      </c>
      <c r="E154" s="190" t="s">
        <v>384</v>
      </c>
      <c r="F154" s="191" t="s">
        <v>385</v>
      </c>
      <c r="G154" s="192" t="s">
        <v>170</v>
      </c>
      <c r="H154" s="193">
        <v>200</v>
      </c>
      <c r="I154" s="194"/>
      <c r="J154" s="193">
        <f t="shared" ref="J154:J170" si="20">ROUND(I154*H154,3)</f>
        <v>0</v>
      </c>
      <c r="K154" s="191" t="s">
        <v>1</v>
      </c>
      <c r="L154" s="35"/>
      <c r="M154" s="195" t="s">
        <v>1</v>
      </c>
      <c r="N154" s="196" t="s">
        <v>41</v>
      </c>
      <c r="O154" s="63"/>
      <c r="P154" s="197">
        <f t="shared" ref="P154:P170" si="21">O154*H154</f>
        <v>0</v>
      </c>
      <c r="Q154" s="197">
        <v>8.2669999999999993E-2</v>
      </c>
      <c r="R154" s="197">
        <f t="shared" ref="R154:R170" si="22">Q154*H154</f>
        <v>16.533999999999999</v>
      </c>
      <c r="S154" s="197">
        <v>0</v>
      </c>
      <c r="T154" s="198">
        <f t="shared" ref="T154:T170" si="23">S154*H154</f>
        <v>0</v>
      </c>
      <c r="AR154" s="199" t="s">
        <v>130</v>
      </c>
      <c r="AT154" s="199" t="s">
        <v>125</v>
      </c>
      <c r="AU154" s="199" t="s">
        <v>131</v>
      </c>
      <c r="AY154" s="14" t="s">
        <v>122</v>
      </c>
      <c r="BE154" s="200">
        <f t="shared" ref="BE154:BE170" si="24">IF(N154="základná",J154,0)</f>
        <v>0</v>
      </c>
      <c r="BF154" s="200">
        <f t="shared" ref="BF154:BF170" si="25">IF(N154="znížená",J154,0)</f>
        <v>0</v>
      </c>
      <c r="BG154" s="200">
        <f t="shared" ref="BG154:BG170" si="26">IF(N154="zákl. prenesená",J154,0)</f>
        <v>0</v>
      </c>
      <c r="BH154" s="200">
        <f t="shared" ref="BH154:BH170" si="27">IF(N154="zníž. prenesená",J154,0)</f>
        <v>0</v>
      </c>
      <c r="BI154" s="200">
        <f t="shared" ref="BI154:BI170" si="28">IF(N154="nulová",J154,0)</f>
        <v>0</v>
      </c>
      <c r="BJ154" s="14" t="s">
        <v>131</v>
      </c>
      <c r="BK154" s="201">
        <f t="shared" ref="BK154:BK170" si="29">ROUND(I154*H154,3)</f>
        <v>0</v>
      </c>
      <c r="BL154" s="14" t="s">
        <v>130</v>
      </c>
      <c r="BM154" s="199" t="s">
        <v>386</v>
      </c>
    </row>
    <row r="155" spans="2:65" s="1" customFormat="1" ht="24" customHeight="1" x14ac:dyDescent="0.2">
      <c r="B155" s="31"/>
      <c r="C155" s="202" t="s">
        <v>237</v>
      </c>
      <c r="D155" s="202" t="s">
        <v>146</v>
      </c>
      <c r="E155" s="203" t="s">
        <v>387</v>
      </c>
      <c r="F155" s="204" t="s">
        <v>388</v>
      </c>
      <c r="G155" s="205" t="s">
        <v>156</v>
      </c>
      <c r="H155" s="206">
        <v>210</v>
      </c>
      <c r="I155" s="207"/>
      <c r="J155" s="206">
        <f t="shared" si="20"/>
        <v>0</v>
      </c>
      <c r="K155" s="204" t="s">
        <v>1</v>
      </c>
      <c r="L155" s="208"/>
      <c r="M155" s="209" t="s">
        <v>1</v>
      </c>
      <c r="N155" s="210" t="s">
        <v>41</v>
      </c>
      <c r="O155" s="63"/>
      <c r="P155" s="197">
        <f t="shared" si="21"/>
        <v>0</v>
      </c>
      <c r="Q155" s="197">
        <v>2.3E-2</v>
      </c>
      <c r="R155" s="197">
        <f t="shared" si="22"/>
        <v>4.83</v>
      </c>
      <c r="S155" s="197">
        <v>0</v>
      </c>
      <c r="T155" s="198">
        <f t="shared" si="23"/>
        <v>0</v>
      </c>
      <c r="AR155" s="199" t="s">
        <v>167</v>
      </c>
      <c r="AT155" s="199" t="s">
        <v>146</v>
      </c>
      <c r="AU155" s="199" t="s">
        <v>131</v>
      </c>
      <c r="AY155" s="14" t="s">
        <v>122</v>
      </c>
      <c r="BE155" s="200">
        <f t="shared" si="24"/>
        <v>0</v>
      </c>
      <c r="BF155" s="200">
        <f t="shared" si="25"/>
        <v>0</v>
      </c>
      <c r="BG155" s="200">
        <f t="shared" si="26"/>
        <v>0</v>
      </c>
      <c r="BH155" s="200">
        <f t="shared" si="27"/>
        <v>0</v>
      </c>
      <c r="BI155" s="200">
        <f t="shared" si="28"/>
        <v>0</v>
      </c>
      <c r="BJ155" s="14" t="s">
        <v>131</v>
      </c>
      <c r="BK155" s="201">
        <f t="shared" si="29"/>
        <v>0</v>
      </c>
      <c r="BL155" s="14" t="s">
        <v>130</v>
      </c>
      <c r="BM155" s="199" t="s">
        <v>389</v>
      </c>
    </row>
    <row r="156" spans="2:65" s="1" customFormat="1" ht="24" customHeight="1" x14ac:dyDescent="0.2">
      <c r="B156" s="31"/>
      <c r="C156" s="189" t="s">
        <v>242</v>
      </c>
      <c r="D156" s="189" t="s">
        <v>125</v>
      </c>
      <c r="E156" s="190" t="s">
        <v>390</v>
      </c>
      <c r="F156" s="191" t="s">
        <v>391</v>
      </c>
      <c r="G156" s="192" t="s">
        <v>139</v>
      </c>
      <c r="H156" s="193">
        <v>1744.491</v>
      </c>
      <c r="I156" s="194"/>
      <c r="J156" s="193">
        <f t="shared" si="20"/>
        <v>0</v>
      </c>
      <c r="K156" s="191" t="s">
        <v>1</v>
      </c>
      <c r="L156" s="35"/>
      <c r="M156" s="195" t="s">
        <v>1</v>
      </c>
      <c r="N156" s="196" t="s">
        <v>41</v>
      </c>
      <c r="O156" s="63"/>
      <c r="P156" s="197">
        <f t="shared" si="21"/>
        <v>0</v>
      </c>
      <c r="Q156" s="197">
        <v>0</v>
      </c>
      <c r="R156" s="197">
        <f t="shared" si="22"/>
        <v>0</v>
      </c>
      <c r="S156" s="197">
        <v>0</v>
      </c>
      <c r="T156" s="198">
        <f t="shared" si="23"/>
        <v>0</v>
      </c>
      <c r="AR156" s="199" t="s">
        <v>130</v>
      </c>
      <c r="AT156" s="199" t="s">
        <v>125</v>
      </c>
      <c r="AU156" s="199" t="s">
        <v>131</v>
      </c>
      <c r="AY156" s="14" t="s">
        <v>122</v>
      </c>
      <c r="BE156" s="200">
        <f t="shared" si="24"/>
        <v>0</v>
      </c>
      <c r="BF156" s="200">
        <f t="shared" si="25"/>
        <v>0</v>
      </c>
      <c r="BG156" s="200">
        <f t="shared" si="26"/>
        <v>0</v>
      </c>
      <c r="BH156" s="200">
        <f t="shared" si="27"/>
        <v>0</v>
      </c>
      <c r="BI156" s="200">
        <f t="shared" si="28"/>
        <v>0</v>
      </c>
      <c r="BJ156" s="14" t="s">
        <v>131</v>
      </c>
      <c r="BK156" s="201">
        <f t="shared" si="29"/>
        <v>0</v>
      </c>
      <c r="BL156" s="14" t="s">
        <v>130</v>
      </c>
      <c r="BM156" s="199" t="s">
        <v>392</v>
      </c>
    </row>
    <row r="157" spans="2:65" s="1" customFormat="1" ht="24" customHeight="1" x14ac:dyDescent="0.2">
      <c r="B157" s="31"/>
      <c r="C157" s="189" t="s">
        <v>248</v>
      </c>
      <c r="D157" s="189" t="s">
        <v>125</v>
      </c>
      <c r="E157" s="190" t="s">
        <v>393</v>
      </c>
      <c r="F157" s="191" t="s">
        <v>394</v>
      </c>
      <c r="G157" s="192" t="s">
        <v>139</v>
      </c>
      <c r="H157" s="193">
        <v>2073.3620000000001</v>
      </c>
      <c r="I157" s="194"/>
      <c r="J157" s="193">
        <f t="shared" si="20"/>
        <v>0</v>
      </c>
      <c r="K157" s="191" t="s">
        <v>129</v>
      </c>
      <c r="L157" s="35"/>
      <c r="M157" s="195" t="s">
        <v>1</v>
      </c>
      <c r="N157" s="196" t="s">
        <v>41</v>
      </c>
      <c r="O157" s="63"/>
      <c r="P157" s="197">
        <f t="shared" si="21"/>
        <v>0</v>
      </c>
      <c r="Q157" s="197">
        <v>2.572E-2</v>
      </c>
      <c r="R157" s="197">
        <f t="shared" si="22"/>
        <v>53.326870640000003</v>
      </c>
      <c r="S157" s="197">
        <v>0</v>
      </c>
      <c r="T157" s="198">
        <f t="shared" si="23"/>
        <v>0</v>
      </c>
      <c r="AR157" s="199" t="s">
        <v>130</v>
      </c>
      <c r="AT157" s="199" t="s">
        <v>125</v>
      </c>
      <c r="AU157" s="199" t="s">
        <v>131</v>
      </c>
      <c r="AY157" s="14" t="s">
        <v>122</v>
      </c>
      <c r="BE157" s="200">
        <f t="shared" si="24"/>
        <v>0</v>
      </c>
      <c r="BF157" s="200">
        <f t="shared" si="25"/>
        <v>0</v>
      </c>
      <c r="BG157" s="200">
        <f t="shared" si="26"/>
        <v>0</v>
      </c>
      <c r="BH157" s="200">
        <f t="shared" si="27"/>
        <v>0</v>
      </c>
      <c r="BI157" s="200">
        <f t="shared" si="28"/>
        <v>0</v>
      </c>
      <c r="BJ157" s="14" t="s">
        <v>131</v>
      </c>
      <c r="BK157" s="201">
        <f t="shared" si="29"/>
        <v>0</v>
      </c>
      <c r="BL157" s="14" t="s">
        <v>130</v>
      </c>
      <c r="BM157" s="199" t="s">
        <v>140</v>
      </c>
    </row>
    <row r="158" spans="2:65" s="1" customFormat="1" ht="36" customHeight="1" x14ac:dyDescent="0.2">
      <c r="B158" s="31"/>
      <c r="C158" s="189" t="s">
        <v>252</v>
      </c>
      <c r="D158" s="189" t="s">
        <v>125</v>
      </c>
      <c r="E158" s="190" t="s">
        <v>395</v>
      </c>
      <c r="F158" s="191" t="s">
        <v>396</v>
      </c>
      <c r="G158" s="192" t="s">
        <v>139</v>
      </c>
      <c r="H158" s="193">
        <v>12440.172</v>
      </c>
      <c r="I158" s="194"/>
      <c r="J158" s="193">
        <f t="shared" si="20"/>
        <v>0</v>
      </c>
      <c r="K158" s="191" t="s">
        <v>129</v>
      </c>
      <c r="L158" s="35"/>
      <c r="M158" s="195" t="s">
        <v>1</v>
      </c>
      <c r="N158" s="196" t="s">
        <v>41</v>
      </c>
      <c r="O158" s="63"/>
      <c r="P158" s="197">
        <f t="shared" si="21"/>
        <v>0</v>
      </c>
      <c r="Q158" s="197">
        <v>0</v>
      </c>
      <c r="R158" s="197">
        <f t="shared" si="22"/>
        <v>0</v>
      </c>
      <c r="S158" s="197">
        <v>0</v>
      </c>
      <c r="T158" s="198">
        <f t="shared" si="23"/>
        <v>0</v>
      </c>
      <c r="AR158" s="199" t="s">
        <v>130</v>
      </c>
      <c r="AT158" s="199" t="s">
        <v>125</v>
      </c>
      <c r="AU158" s="199" t="s">
        <v>131</v>
      </c>
      <c r="AY158" s="14" t="s">
        <v>122</v>
      </c>
      <c r="BE158" s="200">
        <f t="shared" si="24"/>
        <v>0</v>
      </c>
      <c r="BF158" s="200">
        <f t="shared" si="25"/>
        <v>0</v>
      </c>
      <c r="BG158" s="200">
        <f t="shared" si="26"/>
        <v>0</v>
      </c>
      <c r="BH158" s="200">
        <f t="shared" si="27"/>
        <v>0</v>
      </c>
      <c r="BI158" s="200">
        <f t="shared" si="28"/>
        <v>0</v>
      </c>
      <c r="BJ158" s="14" t="s">
        <v>131</v>
      </c>
      <c r="BK158" s="201">
        <f t="shared" si="29"/>
        <v>0</v>
      </c>
      <c r="BL158" s="14" t="s">
        <v>130</v>
      </c>
      <c r="BM158" s="199" t="s">
        <v>212</v>
      </c>
    </row>
    <row r="159" spans="2:65" s="1" customFormat="1" ht="24" customHeight="1" x14ac:dyDescent="0.2">
      <c r="B159" s="31"/>
      <c r="C159" s="189" t="s">
        <v>256</v>
      </c>
      <c r="D159" s="189" t="s">
        <v>125</v>
      </c>
      <c r="E159" s="190" t="s">
        <v>397</v>
      </c>
      <c r="F159" s="191" t="s">
        <v>398</v>
      </c>
      <c r="G159" s="192" t="s">
        <v>139</v>
      </c>
      <c r="H159" s="193">
        <v>2073.3620000000001</v>
      </c>
      <c r="I159" s="194"/>
      <c r="J159" s="193">
        <f t="shared" si="20"/>
        <v>0</v>
      </c>
      <c r="K159" s="191" t="s">
        <v>129</v>
      </c>
      <c r="L159" s="35"/>
      <c r="M159" s="195" t="s">
        <v>1</v>
      </c>
      <c r="N159" s="196" t="s">
        <v>41</v>
      </c>
      <c r="O159" s="63"/>
      <c r="P159" s="197">
        <f t="shared" si="21"/>
        <v>0</v>
      </c>
      <c r="Q159" s="197">
        <v>2.572E-2</v>
      </c>
      <c r="R159" s="197">
        <f t="shared" si="22"/>
        <v>53.326870640000003</v>
      </c>
      <c r="S159" s="197">
        <v>0</v>
      </c>
      <c r="T159" s="198">
        <f t="shared" si="23"/>
        <v>0</v>
      </c>
      <c r="AR159" s="199" t="s">
        <v>130</v>
      </c>
      <c r="AT159" s="199" t="s">
        <v>125</v>
      </c>
      <c r="AU159" s="199" t="s">
        <v>131</v>
      </c>
      <c r="AY159" s="14" t="s">
        <v>122</v>
      </c>
      <c r="BE159" s="200">
        <f t="shared" si="24"/>
        <v>0</v>
      </c>
      <c r="BF159" s="200">
        <f t="shared" si="25"/>
        <v>0</v>
      </c>
      <c r="BG159" s="200">
        <f t="shared" si="26"/>
        <v>0</v>
      </c>
      <c r="BH159" s="200">
        <f t="shared" si="27"/>
        <v>0</v>
      </c>
      <c r="BI159" s="200">
        <f t="shared" si="28"/>
        <v>0</v>
      </c>
      <c r="BJ159" s="14" t="s">
        <v>131</v>
      </c>
      <c r="BK159" s="201">
        <f t="shared" si="29"/>
        <v>0</v>
      </c>
      <c r="BL159" s="14" t="s">
        <v>130</v>
      </c>
      <c r="BM159" s="199" t="s">
        <v>7</v>
      </c>
    </row>
    <row r="160" spans="2:65" s="1" customFormat="1" ht="16.5" customHeight="1" x14ac:dyDescent="0.2">
      <c r="B160" s="31"/>
      <c r="C160" s="189" t="s">
        <v>260</v>
      </c>
      <c r="D160" s="189" t="s">
        <v>125</v>
      </c>
      <c r="E160" s="190" t="s">
        <v>399</v>
      </c>
      <c r="F160" s="191" t="s">
        <v>400</v>
      </c>
      <c r="G160" s="192" t="s">
        <v>170</v>
      </c>
      <c r="H160" s="193">
        <v>121.52</v>
      </c>
      <c r="I160" s="194"/>
      <c r="J160" s="193">
        <f t="shared" si="20"/>
        <v>0</v>
      </c>
      <c r="K160" s="191" t="s">
        <v>129</v>
      </c>
      <c r="L160" s="35"/>
      <c r="M160" s="195" t="s">
        <v>1</v>
      </c>
      <c r="N160" s="196" t="s">
        <v>41</v>
      </c>
      <c r="O160" s="63"/>
      <c r="P160" s="197">
        <f t="shared" si="21"/>
        <v>0</v>
      </c>
      <c r="Q160" s="197">
        <v>4.6000000000000001E-4</v>
      </c>
      <c r="R160" s="197">
        <f t="shared" si="22"/>
        <v>5.5899200000000003E-2</v>
      </c>
      <c r="S160" s="197">
        <v>0</v>
      </c>
      <c r="T160" s="198">
        <f t="shared" si="23"/>
        <v>0</v>
      </c>
      <c r="AR160" s="199" t="s">
        <v>130</v>
      </c>
      <c r="AT160" s="199" t="s">
        <v>125</v>
      </c>
      <c r="AU160" s="199" t="s">
        <v>131</v>
      </c>
      <c r="AY160" s="14" t="s">
        <v>122</v>
      </c>
      <c r="BE160" s="200">
        <f t="shared" si="24"/>
        <v>0</v>
      </c>
      <c r="BF160" s="200">
        <f t="shared" si="25"/>
        <v>0</v>
      </c>
      <c r="BG160" s="200">
        <f t="shared" si="26"/>
        <v>0</v>
      </c>
      <c r="BH160" s="200">
        <f t="shared" si="27"/>
        <v>0</v>
      </c>
      <c r="BI160" s="200">
        <f t="shared" si="28"/>
        <v>0</v>
      </c>
      <c r="BJ160" s="14" t="s">
        <v>131</v>
      </c>
      <c r="BK160" s="201">
        <f t="shared" si="29"/>
        <v>0</v>
      </c>
      <c r="BL160" s="14" t="s">
        <v>130</v>
      </c>
      <c r="BM160" s="199" t="s">
        <v>227</v>
      </c>
    </row>
    <row r="161" spans="2:65" s="1" customFormat="1" ht="16.5" customHeight="1" x14ac:dyDescent="0.2">
      <c r="B161" s="31"/>
      <c r="C161" s="189" t="s">
        <v>264</v>
      </c>
      <c r="D161" s="189" t="s">
        <v>125</v>
      </c>
      <c r="E161" s="190" t="s">
        <v>401</v>
      </c>
      <c r="F161" s="191" t="s">
        <v>402</v>
      </c>
      <c r="G161" s="192" t="s">
        <v>170</v>
      </c>
      <c r="H161" s="193">
        <v>104.96599999999999</v>
      </c>
      <c r="I161" s="194"/>
      <c r="J161" s="193">
        <f t="shared" si="20"/>
        <v>0</v>
      </c>
      <c r="K161" s="191" t="s">
        <v>129</v>
      </c>
      <c r="L161" s="35"/>
      <c r="M161" s="195" t="s">
        <v>1</v>
      </c>
      <c r="N161" s="196" t="s">
        <v>41</v>
      </c>
      <c r="O161" s="63"/>
      <c r="P161" s="197">
        <f t="shared" si="21"/>
        <v>0</v>
      </c>
      <c r="Q161" s="197">
        <v>5.9000000000000003E-4</v>
      </c>
      <c r="R161" s="197">
        <f t="shared" si="22"/>
        <v>6.1929940000000003E-2</v>
      </c>
      <c r="S161" s="197">
        <v>0</v>
      </c>
      <c r="T161" s="198">
        <f t="shared" si="23"/>
        <v>0</v>
      </c>
      <c r="AR161" s="199" t="s">
        <v>130</v>
      </c>
      <c r="AT161" s="199" t="s">
        <v>125</v>
      </c>
      <c r="AU161" s="199" t="s">
        <v>131</v>
      </c>
      <c r="AY161" s="14" t="s">
        <v>122</v>
      </c>
      <c r="BE161" s="200">
        <f t="shared" si="24"/>
        <v>0</v>
      </c>
      <c r="BF161" s="200">
        <f t="shared" si="25"/>
        <v>0</v>
      </c>
      <c r="BG161" s="200">
        <f t="shared" si="26"/>
        <v>0</v>
      </c>
      <c r="BH161" s="200">
        <f t="shared" si="27"/>
        <v>0</v>
      </c>
      <c r="BI161" s="200">
        <f t="shared" si="28"/>
        <v>0</v>
      </c>
      <c r="BJ161" s="14" t="s">
        <v>131</v>
      </c>
      <c r="BK161" s="201">
        <f t="shared" si="29"/>
        <v>0</v>
      </c>
      <c r="BL161" s="14" t="s">
        <v>130</v>
      </c>
      <c r="BM161" s="199" t="s">
        <v>237</v>
      </c>
    </row>
    <row r="162" spans="2:65" s="1" customFormat="1" ht="16.5" customHeight="1" x14ac:dyDescent="0.2">
      <c r="B162" s="31"/>
      <c r="C162" s="189" t="s">
        <v>268</v>
      </c>
      <c r="D162" s="189" t="s">
        <v>125</v>
      </c>
      <c r="E162" s="190" t="s">
        <v>403</v>
      </c>
      <c r="F162" s="191" t="s">
        <v>404</v>
      </c>
      <c r="G162" s="192" t="s">
        <v>170</v>
      </c>
      <c r="H162" s="193">
        <v>601.80600000000004</v>
      </c>
      <c r="I162" s="194"/>
      <c r="J162" s="193">
        <f t="shared" si="20"/>
        <v>0</v>
      </c>
      <c r="K162" s="191" t="s">
        <v>129</v>
      </c>
      <c r="L162" s="35"/>
      <c r="M162" s="195" t="s">
        <v>1</v>
      </c>
      <c r="N162" s="196" t="s">
        <v>41</v>
      </c>
      <c r="O162" s="63"/>
      <c r="P162" s="197">
        <f t="shared" si="21"/>
        <v>0</v>
      </c>
      <c r="Q162" s="197">
        <v>1E-4</v>
      </c>
      <c r="R162" s="197">
        <f t="shared" si="22"/>
        <v>6.0180600000000008E-2</v>
      </c>
      <c r="S162" s="197">
        <v>0</v>
      </c>
      <c r="T162" s="198">
        <f t="shared" si="23"/>
        <v>0</v>
      </c>
      <c r="AR162" s="199" t="s">
        <v>130</v>
      </c>
      <c r="AT162" s="199" t="s">
        <v>125</v>
      </c>
      <c r="AU162" s="199" t="s">
        <v>131</v>
      </c>
      <c r="AY162" s="14" t="s">
        <v>122</v>
      </c>
      <c r="BE162" s="200">
        <f t="shared" si="24"/>
        <v>0</v>
      </c>
      <c r="BF162" s="200">
        <f t="shared" si="25"/>
        <v>0</v>
      </c>
      <c r="BG162" s="200">
        <f t="shared" si="26"/>
        <v>0</v>
      </c>
      <c r="BH162" s="200">
        <f t="shared" si="27"/>
        <v>0</v>
      </c>
      <c r="BI162" s="200">
        <f t="shared" si="28"/>
        <v>0</v>
      </c>
      <c r="BJ162" s="14" t="s">
        <v>131</v>
      </c>
      <c r="BK162" s="201">
        <f t="shared" si="29"/>
        <v>0</v>
      </c>
      <c r="BL162" s="14" t="s">
        <v>130</v>
      </c>
      <c r="BM162" s="199" t="s">
        <v>248</v>
      </c>
    </row>
    <row r="163" spans="2:65" s="1" customFormat="1" ht="16.5" customHeight="1" x14ac:dyDescent="0.2">
      <c r="B163" s="31"/>
      <c r="C163" s="189" t="s">
        <v>149</v>
      </c>
      <c r="D163" s="189" t="s">
        <v>125</v>
      </c>
      <c r="E163" s="190" t="s">
        <v>405</v>
      </c>
      <c r="F163" s="191" t="s">
        <v>406</v>
      </c>
      <c r="G163" s="192" t="s">
        <v>170</v>
      </c>
      <c r="H163" s="193">
        <v>507.39699999999999</v>
      </c>
      <c r="I163" s="194"/>
      <c r="J163" s="193">
        <f t="shared" si="20"/>
        <v>0</v>
      </c>
      <c r="K163" s="191" t="s">
        <v>129</v>
      </c>
      <c r="L163" s="35"/>
      <c r="M163" s="195" t="s">
        <v>1</v>
      </c>
      <c r="N163" s="196" t="s">
        <v>41</v>
      </c>
      <c r="O163" s="63"/>
      <c r="P163" s="197">
        <f t="shared" si="21"/>
        <v>0</v>
      </c>
      <c r="Q163" s="197">
        <v>1.2E-4</v>
      </c>
      <c r="R163" s="197">
        <f t="shared" si="22"/>
        <v>6.088764E-2</v>
      </c>
      <c r="S163" s="197">
        <v>0</v>
      </c>
      <c r="T163" s="198">
        <f t="shared" si="23"/>
        <v>0</v>
      </c>
      <c r="AR163" s="199" t="s">
        <v>130</v>
      </c>
      <c r="AT163" s="199" t="s">
        <v>125</v>
      </c>
      <c r="AU163" s="199" t="s">
        <v>131</v>
      </c>
      <c r="AY163" s="14" t="s">
        <v>122</v>
      </c>
      <c r="BE163" s="200">
        <f t="shared" si="24"/>
        <v>0</v>
      </c>
      <c r="BF163" s="200">
        <f t="shared" si="25"/>
        <v>0</v>
      </c>
      <c r="BG163" s="200">
        <f t="shared" si="26"/>
        <v>0</v>
      </c>
      <c r="BH163" s="200">
        <f t="shared" si="27"/>
        <v>0</v>
      </c>
      <c r="BI163" s="200">
        <f t="shared" si="28"/>
        <v>0</v>
      </c>
      <c r="BJ163" s="14" t="s">
        <v>131</v>
      </c>
      <c r="BK163" s="201">
        <f t="shared" si="29"/>
        <v>0</v>
      </c>
      <c r="BL163" s="14" t="s">
        <v>130</v>
      </c>
      <c r="BM163" s="199" t="s">
        <v>256</v>
      </c>
    </row>
    <row r="164" spans="2:65" s="1" customFormat="1" ht="16.5" customHeight="1" x14ac:dyDescent="0.2">
      <c r="B164" s="31"/>
      <c r="C164" s="189" t="s">
        <v>277</v>
      </c>
      <c r="D164" s="189" t="s">
        <v>125</v>
      </c>
      <c r="E164" s="190" t="s">
        <v>407</v>
      </c>
      <c r="F164" s="191" t="s">
        <v>408</v>
      </c>
      <c r="G164" s="192" t="s">
        <v>170</v>
      </c>
      <c r="H164" s="193">
        <v>316.80599999999998</v>
      </c>
      <c r="I164" s="194"/>
      <c r="J164" s="193">
        <f t="shared" si="20"/>
        <v>0</v>
      </c>
      <c r="K164" s="191" t="s">
        <v>129</v>
      </c>
      <c r="L164" s="35"/>
      <c r="M164" s="195" t="s">
        <v>1</v>
      </c>
      <c r="N164" s="196" t="s">
        <v>41</v>
      </c>
      <c r="O164" s="63"/>
      <c r="P164" s="197">
        <f t="shared" si="21"/>
        <v>0</v>
      </c>
      <c r="Q164" s="197">
        <v>1E-4</v>
      </c>
      <c r="R164" s="197">
        <f t="shared" si="22"/>
        <v>3.1680600000000003E-2</v>
      </c>
      <c r="S164" s="197">
        <v>0</v>
      </c>
      <c r="T164" s="198">
        <f t="shared" si="23"/>
        <v>0</v>
      </c>
      <c r="AR164" s="199" t="s">
        <v>130</v>
      </c>
      <c r="AT164" s="199" t="s">
        <v>125</v>
      </c>
      <c r="AU164" s="199" t="s">
        <v>131</v>
      </c>
      <c r="AY164" s="14" t="s">
        <v>122</v>
      </c>
      <c r="BE164" s="200">
        <f t="shared" si="24"/>
        <v>0</v>
      </c>
      <c r="BF164" s="200">
        <f t="shared" si="25"/>
        <v>0</v>
      </c>
      <c r="BG164" s="200">
        <f t="shared" si="26"/>
        <v>0</v>
      </c>
      <c r="BH164" s="200">
        <f t="shared" si="27"/>
        <v>0</v>
      </c>
      <c r="BI164" s="200">
        <f t="shared" si="28"/>
        <v>0</v>
      </c>
      <c r="BJ164" s="14" t="s">
        <v>131</v>
      </c>
      <c r="BK164" s="201">
        <f t="shared" si="29"/>
        <v>0</v>
      </c>
      <c r="BL164" s="14" t="s">
        <v>130</v>
      </c>
      <c r="BM164" s="199" t="s">
        <v>264</v>
      </c>
    </row>
    <row r="165" spans="2:65" s="1" customFormat="1" ht="36" customHeight="1" x14ac:dyDescent="0.2">
      <c r="B165" s="31"/>
      <c r="C165" s="189" t="s">
        <v>281</v>
      </c>
      <c r="D165" s="189" t="s">
        <v>125</v>
      </c>
      <c r="E165" s="190" t="s">
        <v>409</v>
      </c>
      <c r="F165" s="191" t="s">
        <v>410</v>
      </c>
      <c r="G165" s="192" t="s">
        <v>139</v>
      </c>
      <c r="H165" s="193">
        <v>1744.491</v>
      </c>
      <c r="I165" s="194"/>
      <c r="J165" s="193">
        <f t="shared" si="20"/>
        <v>0</v>
      </c>
      <c r="K165" s="191" t="s">
        <v>1</v>
      </c>
      <c r="L165" s="35"/>
      <c r="M165" s="195" t="s">
        <v>1</v>
      </c>
      <c r="N165" s="196" t="s">
        <v>41</v>
      </c>
      <c r="O165" s="63"/>
      <c r="P165" s="197">
        <f t="shared" si="21"/>
        <v>0</v>
      </c>
      <c r="Q165" s="197">
        <v>0</v>
      </c>
      <c r="R165" s="197">
        <f t="shared" si="22"/>
        <v>0</v>
      </c>
      <c r="S165" s="197">
        <v>3.6999999999999998E-2</v>
      </c>
      <c r="T165" s="198">
        <f t="shared" si="23"/>
        <v>64.546166999999997</v>
      </c>
      <c r="AR165" s="199" t="s">
        <v>130</v>
      </c>
      <c r="AT165" s="199" t="s">
        <v>125</v>
      </c>
      <c r="AU165" s="199" t="s">
        <v>131</v>
      </c>
      <c r="AY165" s="14" t="s">
        <v>122</v>
      </c>
      <c r="BE165" s="200">
        <f t="shared" si="24"/>
        <v>0</v>
      </c>
      <c r="BF165" s="200">
        <f t="shared" si="25"/>
        <v>0</v>
      </c>
      <c r="BG165" s="200">
        <f t="shared" si="26"/>
        <v>0</v>
      </c>
      <c r="BH165" s="200">
        <f t="shared" si="27"/>
        <v>0</v>
      </c>
      <c r="BI165" s="200">
        <f t="shared" si="28"/>
        <v>0</v>
      </c>
      <c r="BJ165" s="14" t="s">
        <v>131</v>
      </c>
      <c r="BK165" s="201">
        <f t="shared" si="29"/>
        <v>0</v>
      </c>
      <c r="BL165" s="14" t="s">
        <v>130</v>
      </c>
      <c r="BM165" s="199" t="s">
        <v>411</v>
      </c>
    </row>
    <row r="166" spans="2:65" s="1" customFormat="1" ht="36" customHeight="1" x14ac:dyDescent="0.2">
      <c r="B166" s="31"/>
      <c r="C166" s="189" t="s">
        <v>285</v>
      </c>
      <c r="D166" s="189" t="s">
        <v>125</v>
      </c>
      <c r="E166" s="190" t="s">
        <v>412</v>
      </c>
      <c r="F166" s="191" t="s">
        <v>413</v>
      </c>
      <c r="G166" s="192" t="s">
        <v>139</v>
      </c>
      <c r="H166" s="193">
        <v>57.3</v>
      </c>
      <c r="I166" s="194"/>
      <c r="J166" s="193">
        <f t="shared" si="20"/>
        <v>0</v>
      </c>
      <c r="K166" s="191" t="s">
        <v>129</v>
      </c>
      <c r="L166" s="35"/>
      <c r="M166" s="195" t="s">
        <v>1</v>
      </c>
      <c r="N166" s="196" t="s">
        <v>41</v>
      </c>
      <c r="O166" s="63"/>
      <c r="P166" s="197">
        <f t="shared" si="21"/>
        <v>0</v>
      </c>
      <c r="Q166" s="197">
        <v>0</v>
      </c>
      <c r="R166" s="197">
        <f t="shared" si="22"/>
        <v>0</v>
      </c>
      <c r="S166" s="197">
        <v>8.8999999999999996E-2</v>
      </c>
      <c r="T166" s="198">
        <f t="shared" si="23"/>
        <v>5.0996999999999995</v>
      </c>
      <c r="AR166" s="199" t="s">
        <v>130</v>
      </c>
      <c r="AT166" s="199" t="s">
        <v>125</v>
      </c>
      <c r="AU166" s="199" t="s">
        <v>131</v>
      </c>
      <c r="AY166" s="14" t="s">
        <v>122</v>
      </c>
      <c r="BE166" s="200">
        <f t="shared" si="24"/>
        <v>0</v>
      </c>
      <c r="BF166" s="200">
        <f t="shared" si="25"/>
        <v>0</v>
      </c>
      <c r="BG166" s="200">
        <f t="shared" si="26"/>
        <v>0</v>
      </c>
      <c r="BH166" s="200">
        <f t="shared" si="27"/>
        <v>0</v>
      </c>
      <c r="BI166" s="200">
        <f t="shared" si="28"/>
        <v>0</v>
      </c>
      <c r="BJ166" s="14" t="s">
        <v>131</v>
      </c>
      <c r="BK166" s="201">
        <f t="shared" si="29"/>
        <v>0</v>
      </c>
      <c r="BL166" s="14" t="s">
        <v>130</v>
      </c>
      <c r="BM166" s="199" t="s">
        <v>149</v>
      </c>
    </row>
    <row r="167" spans="2:65" s="1" customFormat="1" ht="24" customHeight="1" x14ac:dyDescent="0.2">
      <c r="B167" s="31"/>
      <c r="C167" s="189" t="s">
        <v>289</v>
      </c>
      <c r="D167" s="189" t="s">
        <v>125</v>
      </c>
      <c r="E167" s="190" t="s">
        <v>414</v>
      </c>
      <c r="F167" s="191" t="s">
        <v>415</v>
      </c>
      <c r="G167" s="192" t="s">
        <v>128</v>
      </c>
      <c r="H167" s="193">
        <v>91.808000000000007</v>
      </c>
      <c r="I167" s="194"/>
      <c r="J167" s="193">
        <f t="shared" si="20"/>
        <v>0</v>
      </c>
      <c r="K167" s="191" t="s">
        <v>129</v>
      </c>
      <c r="L167" s="35"/>
      <c r="M167" s="195" t="s">
        <v>1</v>
      </c>
      <c r="N167" s="196" t="s">
        <v>41</v>
      </c>
      <c r="O167" s="63"/>
      <c r="P167" s="197">
        <f t="shared" si="21"/>
        <v>0</v>
      </c>
      <c r="Q167" s="197">
        <v>0</v>
      </c>
      <c r="R167" s="197">
        <f t="shared" si="22"/>
        <v>0</v>
      </c>
      <c r="S167" s="197">
        <v>0</v>
      </c>
      <c r="T167" s="198">
        <f t="shared" si="23"/>
        <v>0</v>
      </c>
      <c r="AR167" s="199" t="s">
        <v>130</v>
      </c>
      <c r="AT167" s="199" t="s">
        <v>125</v>
      </c>
      <c r="AU167" s="199" t="s">
        <v>131</v>
      </c>
      <c r="AY167" s="14" t="s">
        <v>122</v>
      </c>
      <c r="BE167" s="200">
        <f t="shared" si="24"/>
        <v>0</v>
      </c>
      <c r="BF167" s="200">
        <f t="shared" si="25"/>
        <v>0</v>
      </c>
      <c r="BG167" s="200">
        <f t="shared" si="26"/>
        <v>0</v>
      </c>
      <c r="BH167" s="200">
        <f t="shared" si="27"/>
        <v>0</v>
      </c>
      <c r="BI167" s="200">
        <f t="shared" si="28"/>
        <v>0</v>
      </c>
      <c r="BJ167" s="14" t="s">
        <v>131</v>
      </c>
      <c r="BK167" s="201">
        <f t="shared" si="29"/>
        <v>0</v>
      </c>
      <c r="BL167" s="14" t="s">
        <v>130</v>
      </c>
      <c r="BM167" s="199" t="s">
        <v>281</v>
      </c>
    </row>
    <row r="168" spans="2:65" s="1" customFormat="1" ht="24" customHeight="1" x14ac:dyDescent="0.2">
      <c r="B168" s="31"/>
      <c r="C168" s="189" t="s">
        <v>293</v>
      </c>
      <c r="D168" s="189" t="s">
        <v>125</v>
      </c>
      <c r="E168" s="190" t="s">
        <v>416</v>
      </c>
      <c r="F168" s="191" t="s">
        <v>417</v>
      </c>
      <c r="G168" s="192" t="s">
        <v>128</v>
      </c>
      <c r="H168" s="193">
        <v>91.808000000000007</v>
      </c>
      <c r="I168" s="194"/>
      <c r="J168" s="193">
        <f t="shared" si="20"/>
        <v>0</v>
      </c>
      <c r="K168" s="191" t="s">
        <v>129</v>
      </c>
      <c r="L168" s="35"/>
      <c r="M168" s="195" t="s">
        <v>1</v>
      </c>
      <c r="N168" s="196" t="s">
        <v>41</v>
      </c>
      <c r="O168" s="63"/>
      <c r="P168" s="197">
        <f t="shared" si="21"/>
        <v>0</v>
      </c>
      <c r="Q168" s="197">
        <v>0</v>
      </c>
      <c r="R168" s="197">
        <f t="shared" si="22"/>
        <v>0</v>
      </c>
      <c r="S168" s="197">
        <v>0</v>
      </c>
      <c r="T168" s="198">
        <f t="shared" si="23"/>
        <v>0</v>
      </c>
      <c r="AR168" s="199" t="s">
        <v>130</v>
      </c>
      <c r="AT168" s="199" t="s">
        <v>125</v>
      </c>
      <c r="AU168" s="199" t="s">
        <v>131</v>
      </c>
      <c r="AY168" s="14" t="s">
        <v>122</v>
      </c>
      <c r="BE168" s="200">
        <f t="shared" si="24"/>
        <v>0</v>
      </c>
      <c r="BF168" s="200">
        <f t="shared" si="25"/>
        <v>0</v>
      </c>
      <c r="BG168" s="200">
        <f t="shared" si="26"/>
        <v>0</v>
      </c>
      <c r="BH168" s="200">
        <f t="shared" si="27"/>
        <v>0</v>
      </c>
      <c r="BI168" s="200">
        <f t="shared" si="28"/>
        <v>0</v>
      </c>
      <c r="BJ168" s="14" t="s">
        <v>131</v>
      </c>
      <c r="BK168" s="201">
        <f t="shared" si="29"/>
        <v>0</v>
      </c>
      <c r="BL168" s="14" t="s">
        <v>130</v>
      </c>
      <c r="BM168" s="199" t="s">
        <v>289</v>
      </c>
    </row>
    <row r="169" spans="2:65" s="1" customFormat="1" ht="16.5" customHeight="1" x14ac:dyDescent="0.2">
      <c r="B169" s="31"/>
      <c r="C169" s="189" t="s">
        <v>297</v>
      </c>
      <c r="D169" s="189" t="s">
        <v>125</v>
      </c>
      <c r="E169" s="190" t="s">
        <v>418</v>
      </c>
      <c r="F169" s="191" t="s">
        <v>419</v>
      </c>
      <c r="G169" s="192" t="s">
        <v>128</v>
      </c>
      <c r="H169" s="193">
        <v>91.808000000000007</v>
      </c>
      <c r="I169" s="194"/>
      <c r="J169" s="193">
        <f t="shared" si="20"/>
        <v>0</v>
      </c>
      <c r="K169" s="191" t="s">
        <v>129</v>
      </c>
      <c r="L169" s="35"/>
      <c r="M169" s="195" t="s">
        <v>1</v>
      </c>
      <c r="N169" s="196" t="s">
        <v>41</v>
      </c>
      <c r="O169" s="63"/>
      <c r="P169" s="197">
        <f t="shared" si="21"/>
        <v>0</v>
      </c>
      <c r="Q169" s="197">
        <v>0</v>
      </c>
      <c r="R169" s="197">
        <f t="shared" si="22"/>
        <v>0</v>
      </c>
      <c r="S169" s="197">
        <v>0</v>
      </c>
      <c r="T169" s="198">
        <f t="shared" si="23"/>
        <v>0</v>
      </c>
      <c r="AR169" s="199" t="s">
        <v>130</v>
      </c>
      <c r="AT169" s="199" t="s">
        <v>125</v>
      </c>
      <c r="AU169" s="199" t="s">
        <v>131</v>
      </c>
      <c r="AY169" s="14" t="s">
        <v>122</v>
      </c>
      <c r="BE169" s="200">
        <f t="shared" si="24"/>
        <v>0</v>
      </c>
      <c r="BF169" s="200">
        <f t="shared" si="25"/>
        <v>0</v>
      </c>
      <c r="BG169" s="200">
        <f t="shared" si="26"/>
        <v>0</v>
      </c>
      <c r="BH169" s="200">
        <f t="shared" si="27"/>
        <v>0</v>
      </c>
      <c r="BI169" s="200">
        <f t="shared" si="28"/>
        <v>0</v>
      </c>
      <c r="BJ169" s="14" t="s">
        <v>131</v>
      </c>
      <c r="BK169" s="201">
        <f t="shared" si="29"/>
        <v>0</v>
      </c>
      <c r="BL169" s="14" t="s">
        <v>130</v>
      </c>
      <c r="BM169" s="199" t="s">
        <v>297</v>
      </c>
    </row>
    <row r="170" spans="2:65" s="1" customFormat="1" ht="24" customHeight="1" x14ac:dyDescent="0.2">
      <c r="B170" s="31"/>
      <c r="C170" s="189" t="s">
        <v>303</v>
      </c>
      <c r="D170" s="189" t="s">
        <v>125</v>
      </c>
      <c r="E170" s="190" t="s">
        <v>420</v>
      </c>
      <c r="F170" s="191" t="s">
        <v>421</v>
      </c>
      <c r="G170" s="192" t="s">
        <v>128</v>
      </c>
      <c r="H170" s="193">
        <v>1101.6959999999999</v>
      </c>
      <c r="I170" s="194"/>
      <c r="J170" s="193">
        <f t="shared" si="20"/>
        <v>0</v>
      </c>
      <c r="K170" s="191" t="s">
        <v>129</v>
      </c>
      <c r="L170" s="35"/>
      <c r="M170" s="195" t="s">
        <v>1</v>
      </c>
      <c r="N170" s="196" t="s">
        <v>41</v>
      </c>
      <c r="O170" s="63"/>
      <c r="P170" s="197">
        <f t="shared" si="21"/>
        <v>0</v>
      </c>
      <c r="Q170" s="197">
        <v>0</v>
      </c>
      <c r="R170" s="197">
        <f t="shared" si="22"/>
        <v>0</v>
      </c>
      <c r="S170" s="197">
        <v>0</v>
      </c>
      <c r="T170" s="198">
        <f t="shared" si="23"/>
        <v>0</v>
      </c>
      <c r="AR170" s="199" t="s">
        <v>130</v>
      </c>
      <c r="AT170" s="199" t="s">
        <v>125</v>
      </c>
      <c r="AU170" s="199" t="s">
        <v>131</v>
      </c>
      <c r="AY170" s="14" t="s">
        <v>122</v>
      </c>
      <c r="BE170" s="200">
        <f t="shared" si="24"/>
        <v>0</v>
      </c>
      <c r="BF170" s="200">
        <f t="shared" si="25"/>
        <v>0</v>
      </c>
      <c r="BG170" s="200">
        <f t="shared" si="26"/>
        <v>0</v>
      </c>
      <c r="BH170" s="200">
        <f t="shared" si="27"/>
        <v>0</v>
      </c>
      <c r="BI170" s="200">
        <f t="shared" si="28"/>
        <v>0</v>
      </c>
      <c r="BJ170" s="14" t="s">
        <v>131</v>
      </c>
      <c r="BK170" s="201">
        <f t="shared" si="29"/>
        <v>0</v>
      </c>
      <c r="BL170" s="14" t="s">
        <v>130</v>
      </c>
      <c r="BM170" s="199" t="s">
        <v>310</v>
      </c>
    </row>
    <row r="171" spans="2:65" s="12" customFormat="1" ht="11.25" x14ac:dyDescent="0.2">
      <c r="B171" s="211"/>
      <c r="C171" s="212"/>
      <c r="D171" s="213" t="s">
        <v>151</v>
      </c>
      <c r="E171" s="212"/>
      <c r="F171" s="214" t="s">
        <v>422</v>
      </c>
      <c r="G171" s="212"/>
      <c r="H171" s="215">
        <v>1101.6959999999999</v>
      </c>
      <c r="I171" s="216"/>
      <c r="J171" s="212"/>
      <c r="K171" s="212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151</v>
      </c>
      <c r="AU171" s="221" t="s">
        <v>131</v>
      </c>
      <c r="AV171" s="12" t="s">
        <v>131</v>
      </c>
      <c r="AW171" s="12" t="s">
        <v>4</v>
      </c>
      <c r="AX171" s="12" t="s">
        <v>83</v>
      </c>
      <c r="AY171" s="221" t="s">
        <v>122</v>
      </c>
    </row>
    <row r="172" spans="2:65" s="1" customFormat="1" ht="24" customHeight="1" x14ac:dyDescent="0.2">
      <c r="B172" s="31"/>
      <c r="C172" s="189" t="s">
        <v>310</v>
      </c>
      <c r="D172" s="189" t="s">
        <v>125</v>
      </c>
      <c r="E172" s="190" t="s">
        <v>423</v>
      </c>
      <c r="F172" s="191" t="s">
        <v>424</v>
      </c>
      <c r="G172" s="192" t="s">
        <v>128</v>
      </c>
      <c r="H172" s="193">
        <v>91.808000000000007</v>
      </c>
      <c r="I172" s="194"/>
      <c r="J172" s="193">
        <f>ROUND(I172*H172,3)</f>
        <v>0</v>
      </c>
      <c r="K172" s="191" t="s">
        <v>129</v>
      </c>
      <c r="L172" s="35"/>
      <c r="M172" s="195" t="s">
        <v>1</v>
      </c>
      <c r="N172" s="196" t="s">
        <v>41</v>
      </c>
      <c r="O172" s="63"/>
      <c r="P172" s="197">
        <f>O172*H172</f>
        <v>0</v>
      </c>
      <c r="Q172" s="197">
        <v>0</v>
      </c>
      <c r="R172" s="197">
        <f>Q172*H172</f>
        <v>0</v>
      </c>
      <c r="S172" s="197">
        <v>0</v>
      </c>
      <c r="T172" s="198">
        <f>S172*H172</f>
        <v>0</v>
      </c>
      <c r="AR172" s="199" t="s">
        <v>130</v>
      </c>
      <c r="AT172" s="199" t="s">
        <v>125</v>
      </c>
      <c r="AU172" s="199" t="s">
        <v>131</v>
      </c>
      <c r="AY172" s="14" t="s">
        <v>122</v>
      </c>
      <c r="BE172" s="200">
        <f>IF(N172="základná",J172,0)</f>
        <v>0</v>
      </c>
      <c r="BF172" s="200">
        <f>IF(N172="znížená",J172,0)</f>
        <v>0</v>
      </c>
      <c r="BG172" s="200">
        <f>IF(N172="zákl. prenesená",J172,0)</f>
        <v>0</v>
      </c>
      <c r="BH172" s="200">
        <f>IF(N172="zníž. prenesená",J172,0)</f>
        <v>0</v>
      </c>
      <c r="BI172" s="200">
        <f>IF(N172="nulová",J172,0)</f>
        <v>0</v>
      </c>
      <c r="BJ172" s="14" t="s">
        <v>131</v>
      </c>
      <c r="BK172" s="201">
        <f>ROUND(I172*H172,3)</f>
        <v>0</v>
      </c>
      <c r="BL172" s="14" t="s">
        <v>130</v>
      </c>
      <c r="BM172" s="199" t="s">
        <v>425</v>
      </c>
    </row>
    <row r="173" spans="2:65" s="1" customFormat="1" ht="24" customHeight="1" x14ac:dyDescent="0.2">
      <c r="B173" s="31"/>
      <c r="C173" s="189" t="s">
        <v>426</v>
      </c>
      <c r="D173" s="189" t="s">
        <v>125</v>
      </c>
      <c r="E173" s="190" t="s">
        <v>427</v>
      </c>
      <c r="F173" s="191" t="s">
        <v>428</v>
      </c>
      <c r="G173" s="192" t="s">
        <v>128</v>
      </c>
      <c r="H173" s="193">
        <v>459.04</v>
      </c>
      <c r="I173" s="194"/>
      <c r="J173" s="193">
        <f>ROUND(I173*H173,3)</f>
        <v>0</v>
      </c>
      <c r="K173" s="191" t="s">
        <v>129</v>
      </c>
      <c r="L173" s="35"/>
      <c r="M173" s="195" t="s">
        <v>1</v>
      </c>
      <c r="N173" s="196" t="s">
        <v>41</v>
      </c>
      <c r="O173" s="63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AR173" s="199" t="s">
        <v>130</v>
      </c>
      <c r="AT173" s="199" t="s">
        <v>125</v>
      </c>
      <c r="AU173" s="199" t="s">
        <v>131</v>
      </c>
      <c r="AY173" s="14" t="s">
        <v>122</v>
      </c>
      <c r="BE173" s="200">
        <f>IF(N173="základná",J173,0)</f>
        <v>0</v>
      </c>
      <c r="BF173" s="200">
        <f>IF(N173="znížená",J173,0)</f>
        <v>0</v>
      </c>
      <c r="BG173" s="200">
        <f>IF(N173="zákl. prenesená",J173,0)</f>
        <v>0</v>
      </c>
      <c r="BH173" s="200">
        <f>IF(N173="zníž. prenesená",J173,0)</f>
        <v>0</v>
      </c>
      <c r="BI173" s="200">
        <f>IF(N173="nulová",J173,0)</f>
        <v>0</v>
      </c>
      <c r="BJ173" s="14" t="s">
        <v>131</v>
      </c>
      <c r="BK173" s="201">
        <f>ROUND(I173*H173,3)</f>
        <v>0</v>
      </c>
      <c r="BL173" s="14" t="s">
        <v>130</v>
      </c>
      <c r="BM173" s="199" t="s">
        <v>429</v>
      </c>
    </row>
    <row r="174" spans="2:65" s="12" customFormat="1" ht="11.25" x14ac:dyDescent="0.2">
      <c r="B174" s="211"/>
      <c r="C174" s="212"/>
      <c r="D174" s="213" t="s">
        <v>151</v>
      </c>
      <c r="E174" s="212"/>
      <c r="F174" s="214" t="s">
        <v>430</v>
      </c>
      <c r="G174" s="212"/>
      <c r="H174" s="215">
        <v>459.04</v>
      </c>
      <c r="I174" s="216"/>
      <c r="J174" s="212"/>
      <c r="K174" s="212"/>
      <c r="L174" s="217"/>
      <c r="M174" s="218"/>
      <c r="N174" s="219"/>
      <c r="O174" s="219"/>
      <c r="P174" s="219"/>
      <c r="Q174" s="219"/>
      <c r="R174" s="219"/>
      <c r="S174" s="219"/>
      <c r="T174" s="220"/>
      <c r="AT174" s="221" t="s">
        <v>151</v>
      </c>
      <c r="AU174" s="221" t="s">
        <v>131</v>
      </c>
      <c r="AV174" s="12" t="s">
        <v>131</v>
      </c>
      <c r="AW174" s="12" t="s">
        <v>4</v>
      </c>
      <c r="AX174" s="12" t="s">
        <v>83</v>
      </c>
      <c r="AY174" s="221" t="s">
        <v>122</v>
      </c>
    </row>
    <row r="175" spans="2:65" s="1" customFormat="1" ht="24" customHeight="1" x14ac:dyDescent="0.2">
      <c r="B175" s="31"/>
      <c r="C175" s="189" t="s">
        <v>425</v>
      </c>
      <c r="D175" s="189" t="s">
        <v>125</v>
      </c>
      <c r="E175" s="190" t="s">
        <v>431</v>
      </c>
      <c r="F175" s="191" t="s">
        <v>432</v>
      </c>
      <c r="G175" s="192" t="s">
        <v>128</v>
      </c>
      <c r="H175" s="193">
        <v>91.808000000000007</v>
      </c>
      <c r="I175" s="194"/>
      <c r="J175" s="193">
        <f>ROUND(I175*H175,3)</f>
        <v>0</v>
      </c>
      <c r="K175" s="191" t="s">
        <v>129</v>
      </c>
      <c r="L175" s="35"/>
      <c r="M175" s="195" t="s">
        <v>1</v>
      </c>
      <c r="N175" s="196" t="s">
        <v>41</v>
      </c>
      <c r="O175" s="63"/>
      <c r="P175" s="197">
        <f>O175*H175</f>
        <v>0</v>
      </c>
      <c r="Q175" s="197">
        <v>0</v>
      </c>
      <c r="R175" s="197">
        <f>Q175*H175</f>
        <v>0</v>
      </c>
      <c r="S175" s="197">
        <v>0</v>
      </c>
      <c r="T175" s="198">
        <f>S175*H175</f>
        <v>0</v>
      </c>
      <c r="AR175" s="199" t="s">
        <v>130</v>
      </c>
      <c r="AT175" s="199" t="s">
        <v>125</v>
      </c>
      <c r="AU175" s="199" t="s">
        <v>131</v>
      </c>
      <c r="AY175" s="14" t="s">
        <v>122</v>
      </c>
      <c r="BE175" s="200">
        <f>IF(N175="základná",J175,0)</f>
        <v>0</v>
      </c>
      <c r="BF175" s="200">
        <f>IF(N175="znížená",J175,0)</f>
        <v>0</v>
      </c>
      <c r="BG175" s="200">
        <f>IF(N175="zákl. prenesená",J175,0)</f>
        <v>0</v>
      </c>
      <c r="BH175" s="200">
        <f>IF(N175="zníž. prenesená",J175,0)</f>
        <v>0</v>
      </c>
      <c r="BI175" s="200">
        <f>IF(N175="nulová",J175,0)</f>
        <v>0</v>
      </c>
      <c r="BJ175" s="14" t="s">
        <v>131</v>
      </c>
      <c r="BK175" s="201">
        <f>ROUND(I175*H175,3)</f>
        <v>0</v>
      </c>
      <c r="BL175" s="14" t="s">
        <v>130</v>
      </c>
      <c r="BM175" s="199" t="s">
        <v>433</v>
      </c>
    </row>
    <row r="176" spans="2:65" s="11" customFormat="1" ht="22.9" customHeight="1" x14ac:dyDescent="0.2">
      <c r="B176" s="173"/>
      <c r="C176" s="174"/>
      <c r="D176" s="175" t="s">
        <v>74</v>
      </c>
      <c r="E176" s="187" t="s">
        <v>123</v>
      </c>
      <c r="F176" s="187" t="s">
        <v>124</v>
      </c>
      <c r="G176" s="174"/>
      <c r="H176" s="174"/>
      <c r="I176" s="177"/>
      <c r="J176" s="188">
        <f>BK176</f>
        <v>0</v>
      </c>
      <c r="K176" s="174"/>
      <c r="L176" s="179"/>
      <c r="M176" s="180"/>
      <c r="N176" s="181"/>
      <c r="O176" s="181"/>
      <c r="P176" s="182">
        <f>P177</f>
        <v>0</v>
      </c>
      <c r="Q176" s="181"/>
      <c r="R176" s="182">
        <f>R177</f>
        <v>0</v>
      </c>
      <c r="S176" s="181"/>
      <c r="T176" s="183">
        <f>T177</f>
        <v>0</v>
      </c>
      <c r="AR176" s="184" t="s">
        <v>83</v>
      </c>
      <c r="AT176" s="185" t="s">
        <v>74</v>
      </c>
      <c r="AU176" s="185" t="s">
        <v>83</v>
      </c>
      <c r="AY176" s="184" t="s">
        <v>122</v>
      </c>
      <c r="BK176" s="186">
        <f>BK177</f>
        <v>0</v>
      </c>
    </row>
    <row r="177" spans="2:65" s="1" customFormat="1" ht="24" customHeight="1" x14ac:dyDescent="0.2">
      <c r="B177" s="31"/>
      <c r="C177" s="189" t="s">
        <v>434</v>
      </c>
      <c r="D177" s="189" t="s">
        <v>125</v>
      </c>
      <c r="E177" s="190" t="s">
        <v>126</v>
      </c>
      <c r="F177" s="191" t="s">
        <v>127</v>
      </c>
      <c r="G177" s="192" t="s">
        <v>128</v>
      </c>
      <c r="H177" s="193">
        <v>265.85599999999999</v>
      </c>
      <c r="I177" s="194"/>
      <c r="J177" s="193">
        <f>ROUND(I177*H177,3)</f>
        <v>0</v>
      </c>
      <c r="K177" s="191" t="s">
        <v>129</v>
      </c>
      <c r="L177" s="35"/>
      <c r="M177" s="195" t="s">
        <v>1</v>
      </c>
      <c r="N177" s="196" t="s">
        <v>41</v>
      </c>
      <c r="O177" s="63"/>
      <c r="P177" s="197">
        <f>O177*H177</f>
        <v>0</v>
      </c>
      <c r="Q177" s="197">
        <v>0</v>
      </c>
      <c r="R177" s="197">
        <f>Q177*H177</f>
        <v>0</v>
      </c>
      <c r="S177" s="197">
        <v>0</v>
      </c>
      <c r="T177" s="198">
        <f>S177*H177</f>
        <v>0</v>
      </c>
      <c r="AR177" s="199" t="s">
        <v>130</v>
      </c>
      <c r="AT177" s="199" t="s">
        <v>125</v>
      </c>
      <c r="AU177" s="199" t="s">
        <v>131</v>
      </c>
      <c r="AY177" s="14" t="s">
        <v>122</v>
      </c>
      <c r="BE177" s="200">
        <f>IF(N177="základná",J177,0)</f>
        <v>0</v>
      </c>
      <c r="BF177" s="200">
        <f>IF(N177="znížená",J177,0)</f>
        <v>0</v>
      </c>
      <c r="BG177" s="200">
        <f>IF(N177="zákl. prenesená",J177,0)</f>
        <v>0</v>
      </c>
      <c r="BH177" s="200">
        <f>IF(N177="zníž. prenesená",J177,0)</f>
        <v>0</v>
      </c>
      <c r="BI177" s="200">
        <f>IF(N177="nulová",J177,0)</f>
        <v>0</v>
      </c>
      <c r="BJ177" s="14" t="s">
        <v>131</v>
      </c>
      <c r="BK177" s="201">
        <f>ROUND(I177*H177,3)</f>
        <v>0</v>
      </c>
      <c r="BL177" s="14" t="s">
        <v>130</v>
      </c>
      <c r="BM177" s="199" t="s">
        <v>132</v>
      </c>
    </row>
    <row r="178" spans="2:65" s="11" customFormat="1" ht="25.9" customHeight="1" x14ac:dyDescent="0.2">
      <c r="B178" s="173"/>
      <c r="C178" s="174"/>
      <c r="D178" s="175" t="s">
        <v>74</v>
      </c>
      <c r="E178" s="176" t="s">
        <v>133</v>
      </c>
      <c r="F178" s="176" t="s">
        <v>134</v>
      </c>
      <c r="G178" s="174"/>
      <c r="H178" s="174"/>
      <c r="I178" s="177"/>
      <c r="J178" s="178">
        <f>BK178</f>
        <v>0</v>
      </c>
      <c r="K178" s="174"/>
      <c r="L178" s="179"/>
      <c r="M178" s="180"/>
      <c r="N178" s="181"/>
      <c r="O178" s="181"/>
      <c r="P178" s="182">
        <f>P179+P183</f>
        <v>0</v>
      </c>
      <c r="Q178" s="181"/>
      <c r="R178" s="182">
        <f>R179+R183</f>
        <v>0.56809100000000001</v>
      </c>
      <c r="S178" s="181"/>
      <c r="T178" s="183">
        <f>T179+T183</f>
        <v>0.32737500000000003</v>
      </c>
      <c r="AR178" s="184" t="s">
        <v>131</v>
      </c>
      <c r="AT178" s="185" t="s">
        <v>74</v>
      </c>
      <c r="AU178" s="185" t="s">
        <v>75</v>
      </c>
      <c r="AY178" s="184" t="s">
        <v>122</v>
      </c>
      <c r="BK178" s="186">
        <f>BK179+BK183</f>
        <v>0</v>
      </c>
    </row>
    <row r="179" spans="2:65" s="11" customFormat="1" ht="22.9" customHeight="1" x14ac:dyDescent="0.2">
      <c r="B179" s="173"/>
      <c r="C179" s="174"/>
      <c r="D179" s="175" t="s">
        <v>74</v>
      </c>
      <c r="E179" s="187" t="s">
        <v>435</v>
      </c>
      <c r="F179" s="187" t="s">
        <v>436</v>
      </c>
      <c r="G179" s="174"/>
      <c r="H179" s="174"/>
      <c r="I179" s="177"/>
      <c r="J179" s="188">
        <f>BK179</f>
        <v>0</v>
      </c>
      <c r="K179" s="174"/>
      <c r="L179" s="179"/>
      <c r="M179" s="180"/>
      <c r="N179" s="181"/>
      <c r="O179" s="181"/>
      <c r="P179" s="182">
        <f>SUM(P180:P182)</f>
        <v>0</v>
      </c>
      <c r="Q179" s="181"/>
      <c r="R179" s="182">
        <f>SUM(R180:R182)</f>
        <v>4.9495999999999998E-2</v>
      </c>
      <c r="S179" s="181"/>
      <c r="T179" s="183">
        <f>SUM(T180:T182)</f>
        <v>0</v>
      </c>
      <c r="AR179" s="184" t="s">
        <v>83</v>
      </c>
      <c r="AT179" s="185" t="s">
        <v>74</v>
      </c>
      <c r="AU179" s="185" t="s">
        <v>83</v>
      </c>
      <c r="AY179" s="184" t="s">
        <v>122</v>
      </c>
      <c r="BK179" s="186">
        <f>SUM(BK180:BK182)</f>
        <v>0</v>
      </c>
    </row>
    <row r="180" spans="2:65" s="1" customFormat="1" ht="24" customHeight="1" x14ac:dyDescent="0.2">
      <c r="B180" s="31"/>
      <c r="C180" s="189" t="s">
        <v>429</v>
      </c>
      <c r="D180" s="189" t="s">
        <v>125</v>
      </c>
      <c r="E180" s="190" t="s">
        <v>437</v>
      </c>
      <c r="F180" s="191" t="s">
        <v>438</v>
      </c>
      <c r="G180" s="192" t="s">
        <v>139</v>
      </c>
      <c r="H180" s="193">
        <v>107.6</v>
      </c>
      <c r="I180" s="194"/>
      <c r="J180" s="193">
        <f>ROUND(I180*H180,3)</f>
        <v>0</v>
      </c>
      <c r="K180" s="191" t="s">
        <v>1</v>
      </c>
      <c r="L180" s="35"/>
      <c r="M180" s="195" t="s">
        <v>1</v>
      </c>
      <c r="N180" s="196" t="s">
        <v>41</v>
      </c>
      <c r="O180" s="63"/>
      <c r="P180" s="197">
        <f>O180*H180</f>
        <v>0</v>
      </c>
      <c r="Q180" s="197">
        <v>0</v>
      </c>
      <c r="R180" s="197">
        <f>Q180*H180</f>
        <v>0</v>
      </c>
      <c r="S180" s="197">
        <v>0</v>
      </c>
      <c r="T180" s="198">
        <f>S180*H180</f>
        <v>0</v>
      </c>
      <c r="AR180" s="199" t="s">
        <v>130</v>
      </c>
      <c r="AT180" s="199" t="s">
        <v>125</v>
      </c>
      <c r="AU180" s="199" t="s">
        <v>131</v>
      </c>
      <c r="AY180" s="14" t="s">
        <v>122</v>
      </c>
      <c r="BE180" s="200">
        <f>IF(N180="základná",J180,0)</f>
        <v>0</v>
      </c>
      <c r="BF180" s="200">
        <f>IF(N180="znížená",J180,0)</f>
        <v>0</v>
      </c>
      <c r="BG180" s="200">
        <f>IF(N180="zákl. prenesená",J180,0)</f>
        <v>0</v>
      </c>
      <c r="BH180" s="200">
        <f>IF(N180="zníž. prenesená",J180,0)</f>
        <v>0</v>
      </c>
      <c r="BI180" s="200">
        <f>IF(N180="nulová",J180,0)</f>
        <v>0</v>
      </c>
      <c r="BJ180" s="14" t="s">
        <v>131</v>
      </c>
      <c r="BK180" s="201">
        <f>ROUND(I180*H180,3)</f>
        <v>0</v>
      </c>
      <c r="BL180" s="14" t="s">
        <v>130</v>
      </c>
      <c r="BM180" s="199" t="s">
        <v>439</v>
      </c>
    </row>
    <row r="181" spans="2:65" s="1" customFormat="1" ht="36" customHeight="1" x14ac:dyDescent="0.2">
      <c r="B181" s="31"/>
      <c r="C181" s="202" t="s">
        <v>440</v>
      </c>
      <c r="D181" s="202" t="s">
        <v>146</v>
      </c>
      <c r="E181" s="203" t="s">
        <v>441</v>
      </c>
      <c r="F181" s="204" t="s">
        <v>442</v>
      </c>
      <c r="G181" s="205" t="s">
        <v>139</v>
      </c>
      <c r="H181" s="206">
        <v>123.74</v>
      </c>
      <c r="I181" s="207"/>
      <c r="J181" s="206">
        <f>ROUND(I181*H181,3)</f>
        <v>0</v>
      </c>
      <c r="K181" s="204" t="s">
        <v>1</v>
      </c>
      <c r="L181" s="208"/>
      <c r="M181" s="209" t="s">
        <v>1</v>
      </c>
      <c r="N181" s="210" t="s">
        <v>41</v>
      </c>
      <c r="O181" s="63"/>
      <c r="P181" s="197">
        <f>O181*H181</f>
        <v>0</v>
      </c>
      <c r="Q181" s="197">
        <v>4.0000000000000002E-4</v>
      </c>
      <c r="R181" s="197">
        <f>Q181*H181</f>
        <v>4.9495999999999998E-2</v>
      </c>
      <c r="S181" s="197">
        <v>0</v>
      </c>
      <c r="T181" s="198">
        <f>S181*H181</f>
        <v>0</v>
      </c>
      <c r="AR181" s="199" t="s">
        <v>167</v>
      </c>
      <c r="AT181" s="199" t="s">
        <v>146</v>
      </c>
      <c r="AU181" s="199" t="s">
        <v>131</v>
      </c>
      <c r="AY181" s="14" t="s">
        <v>122</v>
      </c>
      <c r="BE181" s="200">
        <f>IF(N181="základná",J181,0)</f>
        <v>0</v>
      </c>
      <c r="BF181" s="200">
        <f>IF(N181="znížená",J181,0)</f>
        <v>0</v>
      </c>
      <c r="BG181" s="200">
        <f>IF(N181="zákl. prenesená",J181,0)</f>
        <v>0</v>
      </c>
      <c r="BH181" s="200">
        <f>IF(N181="zníž. prenesená",J181,0)</f>
        <v>0</v>
      </c>
      <c r="BI181" s="200">
        <f>IF(N181="nulová",J181,0)</f>
        <v>0</v>
      </c>
      <c r="BJ181" s="14" t="s">
        <v>131</v>
      </c>
      <c r="BK181" s="201">
        <f>ROUND(I181*H181,3)</f>
        <v>0</v>
      </c>
      <c r="BL181" s="14" t="s">
        <v>130</v>
      </c>
      <c r="BM181" s="199" t="s">
        <v>443</v>
      </c>
    </row>
    <row r="182" spans="2:65" s="1" customFormat="1" ht="24" customHeight="1" x14ac:dyDescent="0.2">
      <c r="B182" s="31"/>
      <c r="C182" s="189" t="s">
        <v>433</v>
      </c>
      <c r="D182" s="189" t="s">
        <v>125</v>
      </c>
      <c r="E182" s="190" t="s">
        <v>444</v>
      </c>
      <c r="F182" s="191" t="s">
        <v>445</v>
      </c>
      <c r="G182" s="192" t="s">
        <v>179</v>
      </c>
      <c r="H182" s="194"/>
      <c r="I182" s="194"/>
      <c r="J182" s="193">
        <f>ROUND(I182*H182,3)</f>
        <v>0</v>
      </c>
      <c r="K182" s="191" t="s">
        <v>1</v>
      </c>
      <c r="L182" s="35"/>
      <c r="M182" s="195" t="s">
        <v>1</v>
      </c>
      <c r="N182" s="196" t="s">
        <v>41</v>
      </c>
      <c r="O182" s="63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AR182" s="199" t="s">
        <v>130</v>
      </c>
      <c r="AT182" s="199" t="s">
        <v>125</v>
      </c>
      <c r="AU182" s="199" t="s">
        <v>131</v>
      </c>
      <c r="AY182" s="14" t="s">
        <v>122</v>
      </c>
      <c r="BE182" s="200">
        <f>IF(N182="základná",J182,0)</f>
        <v>0</v>
      </c>
      <c r="BF182" s="200">
        <f>IF(N182="znížená",J182,0)</f>
        <v>0</v>
      </c>
      <c r="BG182" s="200">
        <f>IF(N182="zákl. prenesená",J182,0)</f>
        <v>0</v>
      </c>
      <c r="BH182" s="200">
        <f>IF(N182="zníž. prenesená",J182,0)</f>
        <v>0</v>
      </c>
      <c r="BI182" s="200">
        <f>IF(N182="nulová",J182,0)</f>
        <v>0</v>
      </c>
      <c r="BJ182" s="14" t="s">
        <v>131</v>
      </c>
      <c r="BK182" s="201">
        <f>ROUND(I182*H182,3)</f>
        <v>0</v>
      </c>
      <c r="BL182" s="14" t="s">
        <v>130</v>
      </c>
      <c r="BM182" s="199" t="s">
        <v>446</v>
      </c>
    </row>
    <row r="183" spans="2:65" s="11" customFormat="1" ht="22.9" customHeight="1" x14ac:dyDescent="0.2">
      <c r="B183" s="173"/>
      <c r="C183" s="174"/>
      <c r="D183" s="175" t="s">
        <v>74</v>
      </c>
      <c r="E183" s="187" t="s">
        <v>246</v>
      </c>
      <c r="F183" s="187" t="s">
        <v>247</v>
      </c>
      <c r="G183" s="174"/>
      <c r="H183" s="174"/>
      <c r="I183" s="177"/>
      <c r="J183" s="188">
        <f>BK183</f>
        <v>0</v>
      </c>
      <c r="K183" s="174"/>
      <c r="L183" s="179"/>
      <c r="M183" s="180"/>
      <c r="N183" s="181"/>
      <c r="O183" s="181"/>
      <c r="P183" s="182">
        <f>SUM(P184:P187)</f>
        <v>0</v>
      </c>
      <c r="Q183" s="181"/>
      <c r="R183" s="182">
        <f>SUM(R184:R187)</f>
        <v>0.51859500000000003</v>
      </c>
      <c r="S183" s="181"/>
      <c r="T183" s="183">
        <f>SUM(T184:T187)</f>
        <v>0.32737500000000003</v>
      </c>
      <c r="AR183" s="184" t="s">
        <v>131</v>
      </c>
      <c r="AT183" s="185" t="s">
        <v>74</v>
      </c>
      <c r="AU183" s="185" t="s">
        <v>83</v>
      </c>
      <c r="AY183" s="184" t="s">
        <v>122</v>
      </c>
      <c r="BK183" s="186">
        <f>SUM(BK184:BK187)</f>
        <v>0</v>
      </c>
    </row>
    <row r="184" spans="2:65" s="1" customFormat="1" ht="24" customHeight="1" x14ac:dyDescent="0.2">
      <c r="B184" s="31"/>
      <c r="C184" s="189" t="s">
        <v>447</v>
      </c>
      <c r="D184" s="189" t="s">
        <v>125</v>
      </c>
      <c r="E184" s="190" t="s">
        <v>448</v>
      </c>
      <c r="F184" s="191" t="s">
        <v>449</v>
      </c>
      <c r="G184" s="192" t="s">
        <v>170</v>
      </c>
      <c r="H184" s="193">
        <v>186</v>
      </c>
      <c r="I184" s="194"/>
      <c r="J184" s="193">
        <f>ROUND(I184*H184,3)</f>
        <v>0</v>
      </c>
      <c r="K184" s="191" t="s">
        <v>129</v>
      </c>
      <c r="L184" s="35"/>
      <c r="M184" s="195" t="s">
        <v>1</v>
      </c>
      <c r="N184" s="196" t="s">
        <v>41</v>
      </c>
      <c r="O184" s="63"/>
      <c r="P184" s="197">
        <f>O184*H184</f>
        <v>0</v>
      </c>
      <c r="Q184" s="197">
        <v>2.0500000000000002E-3</v>
      </c>
      <c r="R184" s="197">
        <f>Q184*H184</f>
        <v>0.38130000000000003</v>
      </c>
      <c r="S184" s="197">
        <v>0</v>
      </c>
      <c r="T184" s="198">
        <f>S184*H184</f>
        <v>0</v>
      </c>
      <c r="AR184" s="199" t="s">
        <v>140</v>
      </c>
      <c r="AT184" s="199" t="s">
        <v>125</v>
      </c>
      <c r="AU184" s="199" t="s">
        <v>131</v>
      </c>
      <c r="AY184" s="14" t="s">
        <v>122</v>
      </c>
      <c r="BE184" s="200">
        <f>IF(N184="základná",J184,0)</f>
        <v>0</v>
      </c>
      <c r="BF184" s="200">
        <f>IF(N184="znížená",J184,0)</f>
        <v>0</v>
      </c>
      <c r="BG184" s="200">
        <f>IF(N184="zákl. prenesená",J184,0)</f>
        <v>0</v>
      </c>
      <c r="BH184" s="200">
        <f>IF(N184="zníž. prenesená",J184,0)</f>
        <v>0</v>
      </c>
      <c r="BI184" s="200">
        <f>IF(N184="nulová",J184,0)</f>
        <v>0</v>
      </c>
      <c r="BJ184" s="14" t="s">
        <v>131</v>
      </c>
      <c r="BK184" s="201">
        <f>ROUND(I184*H184,3)</f>
        <v>0</v>
      </c>
      <c r="BL184" s="14" t="s">
        <v>140</v>
      </c>
      <c r="BM184" s="199" t="s">
        <v>450</v>
      </c>
    </row>
    <row r="185" spans="2:65" s="1" customFormat="1" ht="24" customHeight="1" x14ac:dyDescent="0.2">
      <c r="B185" s="31"/>
      <c r="C185" s="189" t="s">
        <v>132</v>
      </c>
      <c r="D185" s="189" t="s">
        <v>125</v>
      </c>
      <c r="E185" s="190" t="s">
        <v>451</v>
      </c>
      <c r="F185" s="191" t="s">
        <v>452</v>
      </c>
      <c r="G185" s="192" t="s">
        <v>170</v>
      </c>
      <c r="H185" s="193">
        <v>56.5</v>
      </c>
      <c r="I185" s="194"/>
      <c r="J185" s="193">
        <f>ROUND(I185*H185,3)</f>
        <v>0</v>
      </c>
      <c r="K185" s="191" t="s">
        <v>129</v>
      </c>
      <c r="L185" s="35"/>
      <c r="M185" s="195" t="s">
        <v>1</v>
      </c>
      <c r="N185" s="196" t="s">
        <v>41</v>
      </c>
      <c r="O185" s="63"/>
      <c r="P185" s="197">
        <f>O185*H185</f>
        <v>0</v>
      </c>
      <c r="Q185" s="197">
        <v>2.4299999999999999E-3</v>
      </c>
      <c r="R185" s="197">
        <f>Q185*H185</f>
        <v>0.137295</v>
      </c>
      <c r="S185" s="197">
        <v>0</v>
      </c>
      <c r="T185" s="198">
        <f>S185*H185</f>
        <v>0</v>
      </c>
      <c r="AR185" s="199" t="s">
        <v>140</v>
      </c>
      <c r="AT185" s="199" t="s">
        <v>125</v>
      </c>
      <c r="AU185" s="199" t="s">
        <v>131</v>
      </c>
      <c r="AY185" s="14" t="s">
        <v>122</v>
      </c>
      <c r="BE185" s="200">
        <f>IF(N185="základná",J185,0)</f>
        <v>0</v>
      </c>
      <c r="BF185" s="200">
        <f>IF(N185="znížená",J185,0)</f>
        <v>0</v>
      </c>
      <c r="BG185" s="200">
        <f>IF(N185="zákl. prenesená",J185,0)</f>
        <v>0</v>
      </c>
      <c r="BH185" s="200">
        <f>IF(N185="zníž. prenesená",J185,0)</f>
        <v>0</v>
      </c>
      <c r="BI185" s="200">
        <f>IF(N185="nulová",J185,0)</f>
        <v>0</v>
      </c>
      <c r="BJ185" s="14" t="s">
        <v>131</v>
      </c>
      <c r="BK185" s="201">
        <f>ROUND(I185*H185,3)</f>
        <v>0</v>
      </c>
      <c r="BL185" s="14" t="s">
        <v>140</v>
      </c>
      <c r="BM185" s="199" t="s">
        <v>453</v>
      </c>
    </row>
    <row r="186" spans="2:65" s="1" customFormat="1" ht="24" customHeight="1" x14ac:dyDescent="0.2">
      <c r="B186" s="31"/>
      <c r="C186" s="189" t="s">
        <v>454</v>
      </c>
      <c r="D186" s="189" t="s">
        <v>125</v>
      </c>
      <c r="E186" s="190" t="s">
        <v>455</v>
      </c>
      <c r="F186" s="191" t="s">
        <v>456</v>
      </c>
      <c r="G186" s="192" t="s">
        <v>170</v>
      </c>
      <c r="H186" s="193">
        <v>242.5</v>
      </c>
      <c r="I186" s="194"/>
      <c r="J186" s="193">
        <f>ROUND(I186*H186,3)</f>
        <v>0</v>
      </c>
      <c r="K186" s="191" t="s">
        <v>129</v>
      </c>
      <c r="L186" s="35"/>
      <c r="M186" s="195" t="s">
        <v>1</v>
      </c>
      <c r="N186" s="196" t="s">
        <v>41</v>
      </c>
      <c r="O186" s="63"/>
      <c r="P186" s="197">
        <f>O186*H186</f>
        <v>0</v>
      </c>
      <c r="Q186" s="197">
        <v>0</v>
      </c>
      <c r="R186" s="197">
        <f>Q186*H186</f>
        <v>0</v>
      </c>
      <c r="S186" s="197">
        <v>1.3500000000000001E-3</v>
      </c>
      <c r="T186" s="198">
        <f>S186*H186</f>
        <v>0.32737500000000003</v>
      </c>
      <c r="AR186" s="199" t="s">
        <v>140</v>
      </c>
      <c r="AT186" s="199" t="s">
        <v>125</v>
      </c>
      <c r="AU186" s="199" t="s">
        <v>131</v>
      </c>
      <c r="AY186" s="14" t="s">
        <v>122</v>
      </c>
      <c r="BE186" s="200">
        <f>IF(N186="základná",J186,0)</f>
        <v>0</v>
      </c>
      <c r="BF186" s="200">
        <f>IF(N186="znížená",J186,0)</f>
        <v>0</v>
      </c>
      <c r="BG186" s="200">
        <f>IF(N186="zákl. prenesená",J186,0)</f>
        <v>0</v>
      </c>
      <c r="BH186" s="200">
        <f>IF(N186="zníž. prenesená",J186,0)</f>
        <v>0</v>
      </c>
      <c r="BI186" s="200">
        <f>IF(N186="nulová",J186,0)</f>
        <v>0</v>
      </c>
      <c r="BJ186" s="14" t="s">
        <v>131</v>
      </c>
      <c r="BK186" s="201">
        <f>ROUND(I186*H186,3)</f>
        <v>0</v>
      </c>
      <c r="BL186" s="14" t="s">
        <v>140</v>
      </c>
      <c r="BM186" s="199" t="s">
        <v>457</v>
      </c>
    </row>
    <row r="187" spans="2:65" s="1" customFormat="1" ht="24" customHeight="1" x14ac:dyDescent="0.2">
      <c r="B187" s="31"/>
      <c r="C187" s="189" t="s">
        <v>141</v>
      </c>
      <c r="D187" s="189" t="s">
        <v>125</v>
      </c>
      <c r="E187" s="190" t="s">
        <v>269</v>
      </c>
      <c r="F187" s="191" t="s">
        <v>270</v>
      </c>
      <c r="G187" s="192" t="s">
        <v>179</v>
      </c>
      <c r="H187" s="194"/>
      <c r="I187" s="194"/>
      <c r="J187" s="193">
        <f>ROUND(I187*H187,3)</f>
        <v>0</v>
      </c>
      <c r="K187" s="191" t="s">
        <v>129</v>
      </c>
      <c r="L187" s="35"/>
      <c r="M187" s="222" t="s">
        <v>1</v>
      </c>
      <c r="N187" s="223" t="s">
        <v>41</v>
      </c>
      <c r="O187" s="224"/>
      <c r="P187" s="225">
        <f>O187*H187</f>
        <v>0</v>
      </c>
      <c r="Q187" s="225">
        <v>0</v>
      </c>
      <c r="R187" s="225">
        <f>Q187*H187</f>
        <v>0</v>
      </c>
      <c r="S187" s="225">
        <v>0</v>
      </c>
      <c r="T187" s="226">
        <f>S187*H187</f>
        <v>0</v>
      </c>
      <c r="AR187" s="199" t="s">
        <v>140</v>
      </c>
      <c r="AT187" s="199" t="s">
        <v>125</v>
      </c>
      <c r="AU187" s="199" t="s">
        <v>131</v>
      </c>
      <c r="AY187" s="14" t="s">
        <v>122</v>
      </c>
      <c r="BE187" s="200">
        <f>IF(N187="základná",J187,0)</f>
        <v>0</v>
      </c>
      <c r="BF187" s="200">
        <f>IF(N187="znížená",J187,0)</f>
        <v>0</v>
      </c>
      <c r="BG187" s="200">
        <f>IF(N187="zákl. prenesená",J187,0)</f>
        <v>0</v>
      </c>
      <c r="BH187" s="200">
        <f>IF(N187="zníž. prenesená",J187,0)</f>
        <v>0</v>
      </c>
      <c r="BI187" s="200">
        <f>IF(N187="nulová",J187,0)</f>
        <v>0</v>
      </c>
      <c r="BJ187" s="14" t="s">
        <v>131</v>
      </c>
      <c r="BK187" s="201">
        <f>ROUND(I187*H187,3)</f>
        <v>0</v>
      </c>
      <c r="BL187" s="14" t="s">
        <v>140</v>
      </c>
      <c r="BM187" s="199" t="s">
        <v>271</v>
      </c>
    </row>
    <row r="188" spans="2:65" s="1" customFormat="1" ht="6.95" customHeight="1" x14ac:dyDescent="0.2">
      <c r="B188" s="46"/>
      <c r="C188" s="47"/>
      <c r="D188" s="47"/>
      <c r="E188" s="47"/>
      <c r="F188" s="47"/>
      <c r="G188" s="47"/>
      <c r="H188" s="47"/>
      <c r="I188" s="139"/>
      <c r="J188" s="47"/>
      <c r="K188" s="47"/>
      <c r="L188" s="35"/>
    </row>
  </sheetData>
  <sheetProtection algorithmName="SHA-512" hashValue="FDQv4f71cgkSrtpPCpDaj63nC0eenQ8cjoE4Nl9pD17pgMtiBWCy81tWylcCOOXxyFyTlK5NABPuuLY0yokv1Q==" saltValue="nhWLX8On0yADIYUpzyFAtUE9CTGi5GlbqmiEGpGcdZ4aJRjYHV9tyzDlAVaLrpKifR3ofCEs2jyuhlDyRDXNrw==" spinCount="100000" sheet="1" objects="1" scenarios="1" formatColumns="0" formatRows="0" autoFilter="0"/>
  <autoFilter ref="C124:K187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Zateplenie strechy</vt:lpstr>
      <vt:lpstr>02 - Zateplenie obvodovéh...</vt:lpstr>
      <vt:lpstr>'01 - Zateplenie strechy'!Názvy_tlače</vt:lpstr>
      <vt:lpstr>'02 - Zateplenie obvodovéh...'!Názvy_tlače</vt:lpstr>
      <vt:lpstr>'Rekapitulácia stavby'!Názvy_tlače</vt:lpstr>
      <vt:lpstr>'01 - Zateplenie strechy'!Oblasť_tlače</vt:lpstr>
      <vt:lpstr>'02 - Zateplenie obvodovéh...'!Oblasť_tlače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LAPTOP-L60HV8UN\Slavomír Sarvaj</dc:creator>
  <cp:lastModifiedBy>autor</cp:lastModifiedBy>
  <cp:lastPrinted>2020-06-12T14:38:04Z</cp:lastPrinted>
  <dcterms:created xsi:type="dcterms:W3CDTF">2019-03-11T11:18:36Z</dcterms:created>
  <dcterms:modified xsi:type="dcterms:W3CDTF">2020-06-12T14:38:39Z</dcterms:modified>
</cp:coreProperties>
</file>