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/>
  <mc:AlternateContent xmlns:mc="http://schemas.openxmlformats.org/markup-compatibility/2006">
    <mc:Choice Requires="x15">
      <x15ac:absPath xmlns:x15ac="http://schemas.microsoft.com/office/spreadsheetml/2010/11/ac" url="P:\Office\Ružinov\ZŠ Drieňová\"/>
    </mc:Choice>
  </mc:AlternateContent>
  <xr:revisionPtr revIDLastSave="0" documentId="8_{78C21518-BF14-495E-8FC3-95C97096E27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kapitulácia stavby" sheetId="1" r:id="rId1"/>
    <sheet name="SO 01 - Zateplenie paviló..." sheetId="2" r:id="rId2"/>
    <sheet name="SO 02 - Zateplenie paviló..." sheetId="3" r:id="rId3"/>
    <sheet name="Krycí list-bleskozvod SO 01  " sheetId="5" r:id="rId4"/>
    <sheet name="Zadanie-bleskozvod SO 01" sheetId="6" r:id="rId5"/>
    <sheet name="Krycí list-bleskozvod SO 01" sheetId="7" r:id="rId6"/>
    <sheet name="Zadanie-bleskozvod SO 02" sheetId="8" r:id="rId7"/>
  </sheets>
  <definedNames>
    <definedName name="_xlnm.Print_Titles" localSheetId="5">'Krycí list-bleskozvod SO 01'!$1:$3</definedName>
    <definedName name="_xlnm.Print_Titles" localSheetId="3">'Krycí list-bleskozvod SO 01  '!$1:$3</definedName>
    <definedName name="_xlnm.Print_Titles" localSheetId="0">'Rekapitulácia stavby'!$85:$85</definedName>
    <definedName name="_xlnm.Print_Titles" localSheetId="1">'SO 01 - Zateplenie paviló...'!$130:$130</definedName>
    <definedName name="_xlnm.Print_Titles" localSheetId="2">'SO 02 - Zateplenie paviló...'!$128:$128</definedName>
    <definedName name="_xlnm.Print_Titles" localSheetId="4">'Zadanie-bleskozvod SO 01'!$9:$11</definedName>
    <definedName name="_xlnm.Print_Titles" localSheetId="6">'Zadanie-bleskozvod SO 02'!$9:$11</definedName>
    <definedName name="_xlnm.Print_Area" localSheetId="0">'Rekapitulácia stavby'!$C$4:$AP$70,'Rekapitulácia stavby'!$C$76:$AP$97</definedName>
    <definedName name="_xlnm.Print_Area" localSheetId="1">'SO 01 - Zateplenie paviló...'!$C$4:$Q$70,'SO 01 - Zateplenie paviló...'!$C$76:$Q$114,'SO 01 - Zateplenie paviló...'!$C$120:$Q$260</definedName>
    <definedName name="_xlnm.Print_Area" localSheetId="2">'SO 02 - Zateplenie paviló...'!$C$4:$Q$70,'SO 02 - Zateplenie paviló...'!$C$76:$Q$112,'SO 02 - Zateplenie paviló...'!$C$118:$Q$202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02" i="3" l="1"/>
  <c r="AY89" i="1"/>
  <c r="AX89" i="1"/>
  <c r="BI201" i="3"/>
  <c r="BH201" i="3"/>
  <c r="BG201" i="3"/>
  <c r="BE201" i="3"/>
  <c r="AA201" i="3"/>
  <c r="AA200" i="3" s="1"/>
  <c r="AA199" i="3" s="1"/>
  <c r="Y201" i="3"/>
  <c r="Y200" i="3"/>
  <c r="Y199" i="3" s="1"/>
  <c r="W201" i="3"/>
  <c r="W200" i="3" s="1"/>
  <c r="W199" i="3" s="1"/>
  <c r="BK201" i="3"/>
  <c r="BK200" i="3" s="1"/>
  <c r="N201" i="3"/>
  <c r="BF201" i="3"/>
  <c r="BI198" i="3"/>
  <c r="BH198" i="3"/>
  <c r="BG198" i="3"/>
  <c r="BE198" i="3"/>
  <c r="AA198" i="3"/>
  <c r="Y198" i="3"/>
  <c r="W198" i="3"/>
  <c r="W195" i="3" s="1"/>
  <c r="BK198" i="3"/>
  <c r="N198" i="3"/>
  <c r="BF198" i="3"/>
  <c r="BI197" i="3"/>
  <c r="BH197" i="3"/>
  <c r="BG197" i="3"/>
  <c r="BE197" i="3"/>
  <c r="AA197" i="3"/>
  <c r="AA195" i="3" s="1"/>
  <c r="Y197" i="3"/>
  <c r="W197" i="3"/>
  <c r="BK197" i="3"/>
  <c r="N197" i="3"/>
  <c r="BF197" i="3" s="1"/>
  <c r="BI196" i="3"/>
  <c r="BH196" i="3"/>
  <c r="BG196" i="3"/>
  <c r="BE196" i="3"/>
  <c r="AA196" i="3"/>
  <c r="Y196" i="3"/>
  <c r="Y195" i="3" s="1"/>
  <c r="W196" i="3"/>
  <c r="BK196" i="3"/>
  <c r="BK195" i="3"/>
  <c r="N195" i="3" s="1"/>
  <c r="N100" i="3" s="1"/>
  <c r="N196" i="3"/>
  <c r="BF196" i="3"/>
  <c r="BI194" i="3"/>
  <c r="BH194" i="3"/>
  <c r="BG194" i="3"/>
  <c r="BE194" i="3"/>
  <c r="AA194" i="3"/>
  <c r="Y194" i="3"/>
  <c r="W194" i="3"/>
  <c r="BK194" i="3"/>
  <c r="N194" i="3"/>
  <c r="BF194" i="3"/>
  <c r="BI193" i="3"/>
  <c r="BH193" i="3"/>
  <c r="BG193" i="3"/>
  <c r="BE193" i="3"/>
  <c r="AA193" i="3"/>
  <c r="Y193" i="3"/>
  <c r="W193" i="3"/>
  <c r="BK193" i="3"/>
  <c r="N193" i="3"/>
  <c r="BF193" i="3"/>
  <c r="BI192" i="3"/>
  <c r="BH192" i="3"/>
  <c r="BG192" i="3"/>
  <c r="BE192" i="3"/>
  <c r="AA192" i="3"/>
  <c r="Y192" i="3"/>
  <c r="W192" i="3"/>
  <c r="BK192" i="3"/>
  <c r="N192" i="3"/>
  <c r="BF192" i="3"/>
  <c r="BI191" i="3"/>
  <c r="BH191" i="3"/>
  <c r="BG191" i="3"/>
  <c r="BE191" i="3"/>
  <c r="AA191" i="3"/>
  <c r="Y191" i="3"/>
  <c r="W191" i="3"/>
  <c r="BK191" i="3"/>
  <c r="N191" i="3"/>
  <c r="BF191" i="3"/>
  <c r="BI190" i="3"/>
  <c r="BH190" i="3"/>
  <c r="BG190" i="3"/>
  <c r="BE190" i="3"/>
  <c r="AA190" i="3"/>
  <c r="Y190" i="3"/>
  <c r="W190" i="3"/>
  <c r="W187" i="3" s="1"/>
  <c r="BK190" i="3"/>
  <c r="N190" i="3"/>
  <c r="BF190" i="3"/>
  <c r="BI189" i="3"/>
  <c r="BH189" i="3"/>
  <c r="BG189" i="3"/>
  <c r="BE189" i="3"/>
  <c r="AA189" i="3"/>
  <c r="AA187" i="3" s="1"/>
  <c r="Y189" i="3"/>
  <c r="Y187" i="3" s="1"/>
  <c r="W189" i="3"/>
  <c r="BK189" i="3"/>
  <c r="N189" i="3"/>
  <c r="BF189" i="3"/>
  <c r="BI188" i="3"/>
  <c r="BH188" i="3"/>
  <c r="BG188" i="3"/>
  <c r="BE188" i="3"/>
  <c r="AA188" i="3"/>
  <c r="Y188" i="3"/>
  <c r="W188" i="3"/>
  <c r="BK188" i="3"/>
  <c r="BK187" i="3" s="1"/>
  <c r="N187" i="3" s="1"/>
  <c r="N99" i="3" s="1"/>
  <c r="N188" i="3"/>
  <c r="BF188" i="3"/>
  <c r="BI186" i="3"/>
  <c r="BH186" i="3"/>
  <c r="BG186" i="3"/>
  <c r="BE186" i="3"/>
  <c r="AA186" i="3"/>
  <c r="Y186" i="3"/>
  <c r="W186" i="3"/>
  <c r="W183" i="3" s="1"/>
  <c r="BK186" i="3"/>
  <c r="BK183" i="3" s="1"/>
  <c r="N186" i="3"/>
  <c r="BF186" i="3"/>
  <c r="BI185" i="3"/>
  <c r="BH185" i="3"/>
  <c r="BG185" i="3"/>
  <c r="BE185" i="3"/>
  <c r="AA185" i="3"/>
  <c r="AA183" i="3" s="1"/>
  <c r="Y185" i="3"/>
  <c r="Y183" i="3" s="1"/>
  <c r="W185" i="3"/>
  <c r="BK185" i="3"/>
  <c r="N185" i="3"/>
  <c r="BF185" i="3"/>
  <c r="BI184" i="3"/>
  <c r="BH184" i="3"/>
  <c r="BG184" i="3"/>
  <c r="BE184" i="3"/>
  <c r="AA184" i="3"/>
  <c r="Y184" i="3"/>
  <c r="W184" i="3"/>
  <c r="BK184" i="3"/>
  <c r="N184" i="3"/>
  <c r="BF184" i="3"/>
  <c r="BI182" i="3"/>
  <c r="BH182" i="3"/>
  <c r="BG182" i="3"/>
  <c r="BE182" i="3"/>
  <c r="AA182" i="3"/>
  <c r="Y182" i="3"/>
  <c r="W182" i="3"/>
  <c r="BK182" i="3"/>
  <c r="N182" i="3"/>
  <c r="BF182" i="3"/>
  <c r="BI181" i="3"/>
  <c r="BH181" i="3"/>
  <c r="BG181" i="3"/>
  <c r="BE181" i="3"/>
  <c r="AA181" i="3"/>
  <c r="Y181" i="3"/>
  <c r="W181" i="3"/>
  <c r="BK181" i="3"/>
  <c r="N181" i="3"/>
  <c r="BF181" i="3" s="1"/>
  <c r="BI180" i="3"/>
  <c r="BH180" i="3"/>
  <c r="BG180" i="3"/>
  <c r="BE180" i="3"/>
  <c r="AA180" i="3"/>
  <c r="Y180" i="3"/>
  <c r="W180" i="3"/>
  <c r="BK180" i="3"/>
  <c r="N180" i="3"/>
  <c r="BF180" i="3"/>
  <c r="BI179" i="3"/>
  <c r="BH179" i="3"/>
  <c r="BG179" i="3"/>
  <c r="BE179" i="3"/>
  <c r="AA179" i="3"/>
  <c r="Y179" i="3"/>
  <c r="Y176" i="3" s="1"/>
  <c r="W179" i="3"/>
  <c r="BK179" i="3"/>
  <c r="N179" i="3"/>
  <c r="BF179" i="3" s="1"/>
  <c r="BI178" i="3"/>
  <c r="BH178" i="3"/>
  <c r="BG178" i="3"/>
  <c r="BE178" i="3"/>
  <c r="AA178" i="3"/>
  <c r="Y178" i="3"/>
  <c r="W178" i="3"/>
  <c r="BK178" i="3"/>
  <c r="BK176" i="3" s="1"/>
  <c r="N178" i="3"/>
  <c r="BF178" i="3"/>
  <c r="BI177" i="3"/>
  <c r="BH177" i="3"/>
  <c r="BG177" i="3"/>
  <c r="BE177" i="3"/>
  <c r="AA177" i="3"/>
  <c r="AA176" i="3" s="1"/>
  <c r="Y177" i="3"/>
  <c r="W177" i="3"/>
  <c r="W176" i="3"/>
  <c r="BK177" i="3"/>
  <c r="N176" i="3"/>
  <c r="N97" i="3" s="1"/>
  <c r="N177" i="3"/>
  <c r="BF177" i="3" s="1"/>
  <c r="BI175" i="3"/>
  <c r="BH175" i="3"/>
  <c r="BG175" i="3"/>
  <c r="BE175" i="3"/>
  <c r="AA175" i="3"/>
  <c r="Y175" i="3"/>
  <c r="W175" i="3"/>
  <c r="BK175" i="3"/>
  <c r="N175" i="3"/>
  <c r="BF175" i="3" s="1"/>
  <c r="BI174" i="3"/>
  <c r="BH174" i="3"/>
  <c r="BG174" i="3"/>
  <c r="BE174" i="3"/>
  <c r="AA174" i="3"/>
  <c r="Y174" i="3"/>
  <c r="W174" i="3"/>
  <c r="W172" i="3" s="1"/>
  <c r="W171" i="3" s="1"/>
  <c r="W129" i="3" s="1"/>
  <c r="AU89" i="1" s="1"/>
  <c r="BK174" i="3"/>
  <c r="N174" i="3"/>
  <c r="BF174" i="3"/>
  <c r="BI173" i="3"/>
  <c r="BH173" i="3"/>
  <c r="BG173" i="3"/>
  <c r="BE173" i="3"/>
  <c r="AA173" i="3"/>
  <c r="AA172" i="3" s="1"/>
  <c r="AA171" i="3" s="1"/>
  <c r="Y173" i="3"/>
  <c r="Y172" i="3"/>
  <c r="W173" i="3"/>
  <c r="BK173" i="3"/>
  <c r="BK172" i="3" s="1"/>
  <c r="N172" i="3" s="1"/>
  <c r="N173" i="3"/>
  <c r="BF173" i="3"/>
  <c r="N96" i="3"/>
  <c r="BI170" i="3"/>
  <c r="BH170" i="3"/>
  <c r="BG170" i="3"/>
  <c r="BE170" i="3"/>
  <c r="AA170" i="3"/>
  <c r="AA169" i="3"/>
  <c r="Y170" i="3"/>
  <c r="Y169" i="3" s="1"/>
  <c r="W170" i="3"/>
  <c r="W169" i="3"/>
  <c r="BK170" i="3"/>
  <c r="BK169" i="3" s="1"/>
  <c r="N169" i="3" s="1"/>
  <c r="N94" i="3" s="1"/>
  <c r="N170" i="3"/>
  <c r="BF170" i="3"/>
  <c r="BI168" i="3"/>
  <c r="BH168" i="3"/>
  <c r="BG168" i="3"/>
  <c r="BE168" i="3"/>
  <c r="AA168" i="3"/>
  <c r="Y168" i="3"/>
  <c r="W168" i="3"/>
  <c r="BK168" i="3"/>
  <c r="N168" i="3"/>
  <c r="BF168" i="3"/>
  <c r="BI167" i="3"/>
  <c r="BH167" i="3"/>
  <c r="BG167" i="3"/>
  <c r="BE167" i="3"/>
  <c r="AA167" i="3"/>
  <c r="Y167" i="3"/>
  <c r="W167" i="3"/>
  <c r="BK167" i="3"/>
  <c r="N167" i="3"/>
  <c r="BF167" i="3"/>
  <c r="BI166" i="3"/>
  <c r="BH166" i="3"/>
  <c r="BG166" i="3"/>
  <c r="BE166" i="3"/>
  <c r="AA166" i="3"/>
  <c r="Y166" i="3"/>
  <c r="W166" i="3"/>
  <c r="BK166" i="3"/>
  <c r="N166" i="3"/>
  <c r="BF166" i="3"/>
  <c r="BI165" i="3"/>
  <c r="BH165" i="3"/>
  <c r="BG165" i="3"/>
  <c r="BE165" i="3"/>
  <c r="AA165" i="3"/>
  <c r="Y165" i="3"/>
  <c r="W165" i="3"/>
  <c r="BK165" i="3"/>
  <c r="N165" i="3"/>
  <c r="BF165" i="3"/>
  <c r="BI164" i="3"/>
  <c r="BH164" i="3"/>
  <c r="BG164" i="3"/>
  <c r="BE164" i="3"/>
  <c r="AA164" i="3"/>
  <c r="Y164" i="3"/>
  <c r="W164" i="3"/>
  <c r="BK164" i="3"/>
  <c r="N164" i="3"/>
  <c r="BF164" i="3"/>
  <c r="BI163" i="3"/>
  <c r="BH163" i="3"/>
  <c r="BG163" i="3"/>
  <c r="BE163" i="3"/>
  <c r="AA163" i="3"/>
  <c r="Y163" i="3"/>
  <c r="W163" i="3"/>
  <c r="BK163" i="3"/>
  <c r="N163" i="3"/>
  <c r="BF163" i="3"/>
  <c r="BI162" i="3"/>
  <c r="BH162" i="3"/>
  <c r="BG162" i="3"/>
  <c r="BE162" i="3"/>
  <c r="AA162" i="3"/>
  <c r="Y162" i="3"/>
  <c r="W162" i="3"/>
  <c r="BK162" i="3"/>
  <c r="N162" i="3"/>
  <c r="BF162" i="3"/>
  <c r="BI161" i="3"/>
  <c r="BH161" i="3"/>
  <c r="BG161" i="3"/>
  <c r="BE161" i="3"/>
  <c r="AA161" i="3"/>
  <c r="Y161" i="3"/>
  <c r="W161" i="3"/>
  <c r="BK161" i="3"/>
  <c r="N161" i="3"/>
  <c r="BF161" i="3"/>
  <c r="BI160" i="3"/>
  <c r="BH160" i="3"/>
  <c r="BG160" i="3"/>
  <c r="BE160" i="3"/>
  <c r="AA160" i="3"/>
  <c r="Y160" i="3"/>
  <c r="W160" i="3"/>
  <c r="BK160" i="3"/>
  <c r="N160" i="3"/>
  <c r="BF160" i="3"/>
  <c r="BI159" i="3"/>
  <c r="BH159" i="3"/>
  <c r="BG159" i="3"/>
  <c r="BE159" i="3"/>
  <c r="AA159" i="3"/>
  <c r="Y159" i="3"/>
  <c r="W159" i="3"/>
  <c r="BK159" i="3"/>
  <c r="N159" i="3"/>
  <c r="BF159" i="3"/>
  <c r="BI158" i="3"/>
  <c r="BH158" i="3"/>
  <c r="BG158" i="3"/>
  <c r="BE158" i="3"/>
  <c r="AA158" i="3"/>
  <c r="Y158" i="3"/>
  <c r="W158" i="3"/>
  <c r="BK158" i="3"/>
  <c r="N158" i="3"/>
  <c r="BF158" i="3"/>
  <c r="BI157" i="3"/>
  <c r="BH157" i="3"/>
  <c r="BG157" i="3"/>
  <c r="BE157" i="3"/>
  <c r="AA157" i="3"/>
  <c r="Y157" i="3"/>
  <c r="W157" i="3"/>
  <c r="BK157" i="3"/>
  <c r="N157" i="3"/>
  <c r="BF157" i="3"/>
  <c r="BI156" i="3"/>
  <c r="BH156" i="3"/>
  <c r="BG156" i="3"/>
  <c r="BE156" i="3"/>
  <c r="AA156" i="3"/>
  <c r="Y156" i="3"/>
  <c r="W156" i="3"/>
  <c r="BK156" i="3"/>
  <c r="N156" i="3"/>
  <c r="BF156" i="3"/>
  <c r="BI155" i="3"/>
  <c r="BH155" i="3"/>
  <c r="BG155" i="3"/>
  <c r="BE155" i="3"/>
  <c r="AA155" i="3"/>
  <c r="Y155" i="3"/>
  <c r="W155" i="3"/>
  <c r="BK155" i="3"/>
  <c r="N155" i="3"/>
  <c r="BF155" i="3"/>
  <c r="BI154" i="3"/>
  <c r="BH154" i="3"/>
  <c r="BG154" i="3"/>
  <c r="BE154" i="3"/>
  <c r="AA154" i="3"/>
  <c r="Y154" i="3"/>
  <c r="W154" i="3"/>
  <c r="BK154" i="3"/>
  <c r="N154" i="3"/>
  <c r="BF154" i="3"/>
  <c r="BI153" i="3"/>
  <c r="BH153" i="3"/>
  <c r="BG153" i="3"/>
  <c r="BE153" i="3"/>
  <c r="AA153" i="3"/>
  <c r="Y153" i="3"/>
  <c r="W153" i="3"/>
  <c r="BK153" i="3"/>
  <c r="N153" i="3"/>
  <c r="BF153" i="3"/>
  <c r="BI152" i="3"/>
  <c r="BH152" i="3"/>
  <c r="BG152" i="3"/>
  <c r="BE152" i="3"/>
  <c r="AA152" i="3"/>
  <c r="Y152" i="3"/>
  <c r="W152" i="3"/>
  <c r="BK152" i="3"/>
  <c r="N152" i="3"/>
  <c r="BF152" i="3"/>
  <c r="BI151" i="3"/>
  <c r="BH151" i="3"/>
  <c r="BG151" i="3"/>
  <c r="BE151" i="3"/>
  <c r="AA151" i="3"/>
  <c r="Y151" i="3"/>
  <c r="W151" i="3"/>
  <c r="BK151" i="3"/>
  <c r="N151" i="3"/>
  <c r="BF151" i="3"/>
  <c r="BI150" i="3"/>
  <c r="BH150" i="3"/>
  <c r="BG150" i="3"/>
  <c r="BE150" i="3"/>
  <c r="AA150" i="3"/>
  <c r="Y150" i="3"/>
  <c r="W150" i="3"/>
  <c r="BK150" i="3"/>
  <c r="N150" i="3"/>
  <c r="BF150" i="3"/>
  <c r="BI149" i="3"/>
  <c r="BH149" i="3"/>
  <c r="BG149" i="3"/>
  <c r="BE149" i="3"/>
  <c r="AA149" i="3"/>
  <c r="Y149" i="3"/>
  <c r="Y146" i="3" s="1"/>
  <c r="W149" i="3"/>
  <c r="BK149" i="3"/>
  <c r="N149" i="3"/>
  <c r="BF149" i="3"/>
  <c r="BI148" i="3"/>
  <c r="BH148" i="3"/>
  <c r="BG148" i="3"/>
  <c r="BE148" i="3"/>
  <c r="AA148" i="3"/>
  <c r="Y148" i="3"/>
  <c r="W148" i="3"/>
  <c r="BK148" i="3"/>
  <c r="BK146" i="3" s="1"/>
  <c r="N146" i="3" s="1"/>
  <c r="N93" i="3" s="1"/>
  <c r="N148" i="3"/>
  <c r="BF148" i="3"/>
  <c r="BI147" i="3"/>
  <c r="BH147" i="3"/>
  <c r="BG147" i="3"/>
  <c r="BE147" i="3"/>
  <c r="AA147" i="3"/>
  <c r="AA146" i="3"/>
  <c r="Y147" i="3"/>
  <c r="W147" i="3"/>
  <c r="W146" i="3"/>
  <c r="BK147" i="3"/>
  <c r="N147" i="3"/>
  <c r="BF147" i="3" s="1"/>
  <c r="BI145" i="3"/>
  <c r="BH145" i="3"/>
  <c r="BG145" i="3"/>
  <c r="BE145" i="3"/>
  <c r="AA145" i="3"/>
  <c r="Y145" i="3"/>
  <c r="W145" i="3"/>
  <c r="BK145" i="3"/>
  <c r="N145" i="3"/>
  <c r="BF145" i="3"/>
  <c r="BI144" i="3"/>
  <c r="BH144" i="3"/>
  <c r="BG144" i="3"/>
  <c r="BE144" i="3"/>
  <c r="AA144" i="3"/>
  <c r="Y144" i="3"/>
  <c r="W144" i="3"/>
  <c r="BK144" i="3"/>
  <c r="N144" i="3"/>
  <c r="BF144" i="3"/>
  <c r="BI143" i="3"/>
  <c r="BH143" i="3"/>
  <c r="BG143" i="3"/>
  <c r="BE143" i="3"/>
  <c r="AA143" i="3"/>
  <c r="Y143" i="3"/>
  <c r="W143" i="3"/>
  <c r="BK143" i="3"/>
  <c r="N143" i="3"/>
  <c r="BF143" i="3"/>
  <c r="BI142" i="3"/>
  <c r="BH142" i="3"/>
  <c r="BG142" i="3"/>
  <c r="BE142" i="3"/>
  <c r="AA142" i="3"/>
  <c r="Y142" i="3"/>
  <c r="W142" i="3"/>
  <c r="BK142" i="3"/>
  <c r="N142" i="3"/>
  <c r="BF142" i="3"/>
  <c r="BI141" i="3"/>
  <c r="BH141" i="3"/>
  <c r="BG141" i="3"/>
  <c r="BE141" i="3"/>
  <c r="AA141" i="3"/>
  <c r="Y141" i="3"/>
  <c r="W141" i="3"/>
  <c r="BK141" i="3"/>
  <c r="N141" i="3"/>
  <c r="BF141" i="3"/>
  <c r="BI140" i="3"/>
  <c r="BH140" i="3"/>
  <c r="BG140" i="3"/>
  <c r="BE140" i="3"/>
  <c r="AA140" i="3"/>
  <c r="Y140" i="3"/>
  <c r="W140" i="3"/>
  <c r="BK140" i="3"/>
  <c r="N140" i="3"/>
  <c r="BF140" i="3" s="1"/>
  <c r="BI139" i="3"/>
  <c r="BH139" i="3"/>
  <c r="BG139" i="3"/>
  <c r="BE139" i="3"/>
  <c r="AA139" i="3"/>
  <c r="Y139" i="3"/>
  <c r="W139" i="3"/>
  <c r="BK139" i="3"/>
  <c r="N139" i="3"/>
  <c r="BF139" i="3"/>
  <c r="BI138" i="3"/>
  <c r="BH138" i="3"/>
  <c r="BG138" i="3"/>
  <c r="BE138" i="3"/>
  <c r="AA138" i="3"/>
  <c r="AA137" i="3" s="1"/>
  <c r="AA130" i="3" s="1"/>
  <c r="AA129" i="3" s="1"/>
  <c r="Y138" i="3"/>
  <c r="Y137" i="3" s="1"/>
  <c r="W138" i="3"/>
  <c r="W137" i="3" s="1"/>
  <c r="BK138" i="3"/>
  <c r="BK137" i="3" s="1"/>
  <c r="N137" i="3" s="1"/>
  <c r="N92" i="3" s="1"/>
  <c r="N138" i="3"/>
  <c r="BF138" i="3"/>
  <c r="BI136" i="3"/>
  <c r="BH136" i="3"/>
  <c r="BG136" i="3"/>
  <c r="BE136" i="3"/>
  <c r="AA136" i="3"/>
  <c r="Y136" i="3"/>
  <c r="W136" i="3"/>
  <c r="W133" i="3" s="1"/>
  <c r="BK136" i="3"/>
  <c r="N136" i="3"/>
  <c r="BF136" i="3" s="1"/>
  <c r="BI135" i="3"/>
  <c r="BH135" i="3"/>
  <c r="BG135" i="3"/>
  <c r="BE135" i="3"/>
  <c r="AA135" i="3"/>
  <c r="AA133" i="3" s="1"/>
  <c r="Y135" i="3"/>
  <c r="W135" i="3"/>
  <c r="BK135" i="3"/>
  <c r="N135" i="3"/>
  <c r="BF135" i="3"/>
  <c r="BI134" i="3"/>
  <c r="BH134" i="3"/>
  <c r="BG134" i="3"/>
  <c r="BE134" i="3"/>
  <c r="AA134" i="3"/>
  <c r="Y134" i="3"/>
  <c r="Y133" i="3" s="1"/>
  <c r="Y130" i="3" s="1"/>
  <c r="W134" i="3"/>
  <c r="BK134" i="3"/>
  <c r="BK133" i="3" s="1"/>
  <c r="N133" i="3" s="1"/>
  <c r="N91" i="3" s="1"/>
  <c r="N134" i="3"/>
  <c r="BF134" i="3"/>
  <c r="BI132" i="3"/>
  <c r="BH132" i="3"/>
  <c r="BG132" i="3"/>
  <c r="BE132" i="3"/>
  <c r="AA132" i="3"/>
  <c r="AA131" i="3"/>
  <c r="Y132" i="3"/>
  <c r="Y131" i="3"/>
  <c r="W132" i="3"/>
  <c r="W131" i="3"/>
  <c r="W130" i="3"/>
  <c r="BK132" i="3"/>
  <c r="BK131" i="3"/>
  <c r="N131" i="3"/>
  <c r="N132" i="3"/>
  <c r="BF132" i="3"/>
  <c r="N90" i="3"/>
  <c r="M126" i="3"/>
  <c r="F125" i="3"/>
  <c r="F123" i="3"/>
  <c r="F121" i="3"/>
  <c r="BI110" i="3"/>
  <c r="BH110" i="3"/>
  <c r="BG110" i="3"/>
  <c r="BE110" i="3"/>
  <c r="BI109" i="3"/>
  <c r="BH109" i="3"/>
  <c r="BG109" i="3"/>
  <c r="BE109" i="3"/>
  <c r="BI108" i="3"/>
  <c r="BH108" i="3"/>
  <c r="BG108" i="3"/>
  <c r="BE108" i="3"/>
  <c r="BI107" i="3"/>
  <c r="BH107" i="3"/>
  <c r="BG107" i="3"/>
  <c r="BE107" i="3"/>
  <c r="BI106" i="3"/>
  <c r="BH106" i="3"/>
  <c r="BG106" i="3"/>
  <c r="H34" i="3" s="1"/>
  <c r="BB89" i="1" s="1"/>
  <c r="BE106" i="3"/>
  <c r="BI105" i="3"/>
  <c r="BH105" i="3"/>
  <c r="H35" i="3"/>
  <c r="BC89" i="1" s="1"/>
  <c r="BG105" i="3"/>
  <c r="BE105" i="3"/>
  <c r="M84" i="3"/>
  <c r="F83" i="3"/>
  <c r="F81" i="3"/>
  <c r="F79" i="3"/>
  <c r="O18" i="3"/>
  <c r="E18" i="3"/>
  <c r="M83" i="3" s="1"/>
  <c r="M125" i="3"/>
  <c r="O17" i="3"/>
  <c r="O15" i="3"/>
  <c r="E15" i="3"/>
  <c r="F126" i="3" s="1"/>
  <c r="O14" i="3"/>
  <c r="O9" i="3"/>
  <c r="M123" i="3" s="1"/>
  <c r="F6" i="3"/>
  <c r="F78" i="3" s="1"/>
  <c r="F120" i="3"/>
  <c r="N260" i="2"/>
  <c r="AY88" i="1"/>
  <c r="AX88" i="1"/>
  <c r="BI259" i="2"/>
  <c r="BH259" i="2"/>
  <c r="BG259" i="2"/>
  <c r="BE259" i="2"/>
  <c r="AA259" i="2"/>
  <c r="AA258" i="2" s="1"/>
  <c r="AA257" i="2" s="1"/>
  <c r="Y259" i="2"/>
  <c r="Y258" i="2"/>
  <c r="Y257" i="2" s="1"/>
  <c r="W259" i="2"/>
  <c r="W258" i="2"/>
  <c r="W257" i="2"/>
  <c r="BK259" i="2"/>
  <c r="BK258" i="2" s="1"/>
  <c r="N258" i="2" s="1"/>
  <c r="N104" i="2" s="1"/>
  <c r="N259" i="2"/>
  <c r="BF259" i="2"/>
  <c r="BI256" i="2"/>
  <c r="BH256" i="2"/>
  <c r="BG256" i="2"/>
  <c r="BE256" i="2"/>
  <c r="AA256" i="2"/>
  <c r="Y256" i="2"/>
  <c r="W256" i="2"/>
  <c r="W253" i="2" s="1"/>
  <c r="BK256" i="2"/>
  <c r="N256" i="2"/>
  <c r="BF256" i="2"/>
  <c r="BI255" i="2"/>
  <c r="BH255" i="2"/>
  <c r="BG255" i="2"/>
  <c r="BE255" i="2"/>
  <c r="AA255" i="2"/>
  <c r="AA253" i="2" s="1"/>
  <c r="Y255" i="2"/>
  <c r="Y253" i="2" s="1"/>
  <c r="W255" i="2"/>
  <c r="BK255" i="2"/>
  <c r="N255" i="2"/>
  <c r="BF255" i="2"/>
  <c r="BI254" i="2"/>
  <c r="BH254" i="2"/>
  <c r="BG254" i="2"/>
  <c r="BE254" i="2"/>
  <c r="AA254" i="2"/>
  <c r="Y254" i="2"/>
  <c r="W254" i="2"/>
  <c r="BK254" i="2"/>
  <c r="BK253" i="2" s="1"/>
  <c r="N253" i="2" s="1"/>
  <c r="N102" i="2" s="1"/>
  <c r="N254" i="2"/>
  <c r="BF254" i="2"/>
  <c r="BI252" i="2"/>
  <c r="BH252" i="2"/>
  <c r="BG252" i="2"/>
  <c r="BE252" i="2"/>
  <c r="AA252" i="2"/>
  <c r="Y252" i="2"/>
  <c r="W252" i="2"/>
  <c r="BK252" i="2"/>
  <c r="N252" i="2"/>
  <c r="BF252" i="2"/>
  <c r="BI251" i="2"/>
  <c r="BH251" i="2"/>
  <c r="BG251" i="2"/>
  <c r="BE251" i="2"/>
  <c r="AA251" i="2"/>
  <c r="Y251" i="2"/>
  <c r="W251" i="2"/>
  <c r="BK251" i="2"/>
  <c r="N251" i="2"/>
  <c r="BF251" i="2"/>
  <c r="BI250" i="2"/>
  <c r="BH250" i="2"/>
  <c r="BG250" i="2"/>
  <c r="BE250" i="2"/>
  <c r="AA250" i="2"/>
  <c r="Y250" i="2"/>
  <c r="W250" i="2"/>
  <c r="W247" i="2" s="1"/>
  <c r="BK250" i="2"/>
  <c r="BK247" i="2" s="1"/>
  <c r="N247" i="2" s="1"/>
  <c r="N101" i="2" s="1"/>
  <c r="N250" i="2"/>
  <c r="BF250" i="2"/>
  <c r="BI249" i="2"/>
  <c r="BH249" i="2"/>
  <c r="H35" i="2" s="1"/>
  <c r="BC88" i="1" s="1"/>
  <c r="BC87" i="1" s="1"/>
  <c r="BG249" i="2"/>
  <c r="BE249" i="2"/>
  <c r="AA249" i="2"/>
  <c r="AA247" i="2" s="1"/>
  <c r="Y249" i="2"/>
  <c r="Y247" i="2" s="1"/>
  <c r="W249" i="2"/>
  <c r="BK249" i="2"/>
  <c r="N249" i="2"/>
  <c r="BF249" i="2"/>
  <c r="BI248" i="2"/>
  <c r="BH248" i="2"/>
  <c r="BG248" i="2"/>
  <c r="BE248" i="2"/>
  <c r="AA248" i="2"/>
  <c r="Y248" i="2"/>
  <c r="W248" i="2"/>
  <c r="BK248" i="2"/>
  <c r="N248" i="2"/>
  <c r="BF248" i="2"/>
  <c r="BI246" i="2"/>
  <c r="BH246" i="2"/>
  <c r="BG246" i="2"/>
  <c r="BE246" i="2"/>
  <c r="AA246" i="2"/>
  <c r="Y246" i="2"/>
  <c r="W246" i="2"/>
  <c r="BK246" i="2"/>
  <c r="N246" i="2"/>
  <c r="BF246" i="2"/>
  <c r="BI245" i="2"/>
  <c r="BH245" i="2"/>
  <c r="BG245" i="2"/>
  <c r="BE245" i="2"/>
  <c r="AA245" i="2"/>
  <c r="Y245" i="2"/>
  <c r="W245" i="2"/>
  <c r="BK245" i="2"/>
  <c r="N245" i="2"/>
  <c r="BF245" i="2" s="1"/>
  <c r="BI244" i="2"/>
  <c r="BH244" i="2"/>
  <c r="BG244" i="2"/>
  <c r="BE244" i="2"/>
  <c r="AA244" i="2"/>
  <c r="Y244" i="2"/>
  <c r="W244" i="2"/>
  <c r="BK244" i="2"/>
  <c r="N244" i="2"/>
  <c r="BF244" i="2"/>
  <c r="BI243" i="2"/>
  <c r="BH243" i="2"/>
  <c r="BG243" i="2"/>
  <c r="BE243" i="2"/>
  <c r="AA243" i="2"/>
  <c r="Y243" i="2"/>
  <c r="W243" i="2"/>
  <c r="BK243" i="2"/>
  <c r="N243" i="2"/>
  <c r="BF243" i="2" s="1"/>
  <c r="BI242" i="2"/>
  <c r="BH242" i="2"/>
  <c r="BG242" i="2"/>
  <c r="BE242" i="2"/>
  <c r="AA242" i="2"/>
  <c r="Y242" i="2"/>
  <c r="W242" i="2"/>
  <c r="BK242" i="2"/>
  <c r="N242" i="2"/>
  <c r="BF242" i="2"/>
  <c r="BI241" i="2"/>
  <c r="BH241" i="2"/>
  <c r="BG241" i="2"/>
  <c r="BE241" i="2"/>
  <c r="AA241" i="2"/>
  <c r="Y241" i="2"/>
  <c r="W241" i="2"/>
  <c r="BK241" i="2"/>
  <c r="N241" i="2"/>
  <c r="BF241" i="2" s="1"/>
  <c r="BI240" i="2"/>
  <c r="BH240" i="2"/>
  <c r="BG240" i="2"/>
  <c r="BE240" i="2"/>
  <c r="AA240" i="2"/>
  <c r="Y240" i="2"/>
  <c r="W240" i="2"/>
  <c r="BK240" i="2"/>
  <c r="N240" i="2"/>
  <c r="BF240" i="2"/>
  <c r="BI239" i="2"/>
  <c r="BH239" i="2"/>
  <c r="BG239" i="2"/>
  <c r="BE239" i="2"/>
  <c r="AA239" i="2"/>
  <c r="Y239" i="2"/>
  <c r="W239" i="2"/>
  <c r="BK239" i="2"/>
  <c r="N239" i="2"/>
  <c r="BF239" i="2" s="1"/>
  <c r="BI238" i="2"/>
  <c r="BH238" i="2"/>
  <c r="BG238" i="2"/>
  <c r="BE238" i="2"/>
  <c r="AA238" i="2"/>
  <c r="Y238" i="2"/>
  <c r="W238" i="2"/>
  <c r="BK238" i="2"/>
  <c r="N238" i="2"/>
  <c r="BF238" i="2"/>
  <c r="BI237" i="2"/>
  <c r="BH237" i="2"/>
  <c r="BG237" i="2"/>
  <c r="BE237" i="2"/>
  <c r="AA237" i="2"/>
  <c r="Y237" i="2"/>
  <c r="W237" i="2"/>
  <c r="BK237" i="2"/>
  <c r="N237" i="2"/>
  <c r="BF237" i="2" s="1"/>
  <c r="BI236" i="2"/>
  <c r="BH236" i="2"/>
  <c r="BG236" i="2"/>
  <c r="BE236" i="2"/>
  <c r="AA236" i="2"/>
  <c r="Y236" i="2"/>
  <c r="W236" i="2"/>
  <c r="BK236" i="2"/>
  <c r="N236" i="2"/>
  <c r="BF236" i="2"/>
  <c r="BI235" i="2"/>
  <c r="BH235" i="2"/>
  <c r="BG235" i="2"/>
  <c r="BE235" i="2"/>
  <c r="AA235" i="2"/>
  <c r="Y235" i="2"/>
  <c r="W235" i="2"/>
  <c r="BK235" i="2"/>
  <c r="N235" i="2"/>
  <c r="BF235" i="2" s="1"/>
  <c r="BI234" i="2"/>
  <c r="BH234" i="2"/>
  <c r="BG234" i="2"/>
  <c r="BE234" i="2"/>
  <c r="AA234" i="2"/>
  <c r="Y234" i="2"/>
  <c r="W234" i="2"/>
  <c r="BK234" i="2"/>
  <c r="N234" i="2"/>
  <c r="BF234" i="2"/>
  <c r="BI233" i="2"/>
  <c r="BH233" i="2"/>
  <c r="BG233" i="2"/>
  <c r="BE233" i="2"/>
  <c r="AA233" i="2"/>
  <c r="Y233" i="2"/>
  <c r="W233" i="2"/>
  <c r="BK233" i="2"/>
  <c r="N233" i="2"/>
  <c r="BF233" i="2" s="1"/>
  <c r="BI232" i="2"/>
  <c r="BH232" i="2"/>
  <c r="BG232" i="2"/>
  <c r="BE232" i="2"/>
  <c r="AA232" i="2"/>
  <c r="Y232" i="2"/>
  <c r="W232" i="2"/>
  <c r="W229" i="2" s="1"/>
  <c r="BK232" i="2"/>
  <c r="N232" i="2"/>
  <c r="BF232" i="2"/>
  <c r="BI231" i="2"/>
  <c r="BH231" i="2"/>
  <c r="BG231" i="2"/>
  <c r="BE231" i="2"/>
  <c r="AA231" i="2"/>
  <c r="AA229" i="2" s="1"/>
  <c r="Y231" i="2"/>
  <c r="W231" i="2"/>
  <c r="BK231" i="2"/>
  <c r="N231" i="2"/>
  <c r="BF231" i="2" s="1"/>
  <c r="BI230" i="2"/>
  <c r="BH230" i="2"/>
  <c r="BG230" i="2"/>
  <c r="BE230" i="2"/>
  <c r="AA230" i="2"/>
  <c r="Y230" i="2"/>
  <c r="Y229" i="2"/>
  <c r="W230" i="2"/>
  <c r="BK230" i="2"/>
  <c r="BK229" i="2"/>
  <c r="N229" i="2" s="1"/>
  <c r="N100" i="2" s="1"/>
  <c r="N230" i="2"/>
  <c r="BF230" i="2"/>
  <c r="BI228" i="2"/>
  <c r="BH228" i="2"/>
  <c r="BG228" i="2"/>
  <c r="BE228" i="2"/>
  <c r="AA228" i="2"/>
  <c r="Y228" i="2"/>
  <c r="W228" i="2"/>
  <c r="BK228" i="2"/>
  <c r="N228" i="2"/>
  <c r="BF228" i="2"/>
  <c r="BI227" i="2"/>
  <c r="BH227" i="2"/>
  <c r="BG227" i="2"/>
  <c r="BE227" i="2"/>
  <c r="AA227" i="2"/>
  <c r="Y227" i="2"/>
  <c r="Y224" i="2" s="1"/>
  <c r="W227" i="2"/>
  <c r="BK227" i="2"/>
  <c r="N227" i="2"/>
  <c r="BF227" i="2" s="1"/>
  <c r="BI226" i="2"/>
  <c r="BH226" i="2"/>
  <c r="BG226" i="2"/>
  <c r="BE226" i="2"/>
  <c r="AA226" i="2"/>
  <c r="Y226" i="2"/>
  <c r="W226" i="2"/>
  <c r="BK226" i="2"/>
  <c r="BK224" i="2" s="1"/>
  <c r="N226" i="2"/>
  <c r="BF226" i="2"/>
  <c r="BI225" i="2"/>
  <c r="BH225" i="2"/>
  <c r="BG225" i="2"/>
  <c r="BE225" i="2"/>
  <c r="AA225" i="2"/>
  <c r="AA224" i="2" s="1"/>
  <c r="Y225" i="2"/>
  <c r="W225" i="2"/>
  <c r="W224" i="2" s="1"/>
  <c r="BK225" i="2"/>
  <c r="N224" i="2"/>
  <c r="N99" i="2" s="1"/>
  <c r="N225" i="2"/>
  <c r="BF225" i="2" s="1"/>
  <c r="BI223" i="2"/>
  <c r="BH223" i="2"/>
  <c r="BG223" i="2"/>
  <c r="BE223" i="2"/>
  <c r="AA223" i="2"/>
  <c r="Y223" i="2"/>
  <c r="W223" i="2"/>
  <c r="BK223" i="2"/>
  <c r="N223" i="2"/>
  <c r="BF223" i="2" s="1"/>
  <c r="BI222" i="2"/>
  <c r="BH222" i="2"/>
  <c r="BG222" i="2"/>
  <c r="BE222" i="2"/>
  <c r="AA222" i="2"/>
  <c r="Y222" i="2"/>
  <c r="W222" i="2"/>
  <c r="BK222" i="2"/>
  <c r="N222" i="2"/>
  <c r="BF222" i="2"/>
  <c r="BI221" i="2"/>
  <c r="BH221" i="2"/>
  <c r="BG221" i="2"/>
  <c r="BE221" i="2"/>
  <c r="AA221" i="2"/>
  <c r="Y221" i="2"/>
  <c r="W221" i="2"/>
  <c r="BK221" i="2"/>
  <c r="N221" i="2"/>
  <c r="BF221" i="2" s="1"/>
  <c r="BI220" i="2"/>
  <c r="BH220" i="2"/>
  <c r="BG220" i="2"/>
  <c r="BE220" i="2"/>
  <c r="AA220" i="2"/>
  <c r="Y220" i="2"/>
  <c r="W220" i="2"/>
  <c r="BK220" i="2"/>
  <c r="N220" i="2"/>
  <c r="BF220" i="2"/>
  <c r="BI219" i="2"/>
  <c r="BH219" i="2"/>
  <c r="BG219" i="2"/>
  <c r="BE219" i="2"/>
  <c r="AA219" i="2"/>
  <c r="Y219" i="2"/>
  <c r="W219" i="2"/>
  <c r="BK219" i="2"/>
  <c r="N219" i="2"/>
  <c r="BF219" i="2" s="1"/>
  <c r="BI218" i="2"/>
  <c r="BH218" i="2"/>
  <c r="BG218" i="2"/>
  <c r="BE218" i="2"/>
  <c r="AA218" i="2"/>
  <c r="Y218" i="2"/>
  <c r="W218" i="2"/>
  <c r="BK218" i="2"/>
  <c r="N218" i="2"/>
  <c r="BF218" i="2"/>
  <c r="BI217" i="2"/>
  <c r="BH217" i="2"/>
  <c r="BG217" i="2"/>
  <c r="BE217" i="2"/>
  <c r="AA217" i="2"/>
  <c r="Y217" i="2"/>
  <c r="W217" i="2"/>
  <c r="BK217" i="2"/>
  <c r="N217" i="2"/>
  <c r="BF217" i="2" s="1"/>
  <c r="BI216" i="2"/>
  <c r="BH216" i="2"/>
  <c r="BG216" i="2"/>
  <c r="BE216" i="2"/>
  <c r="AA216" i="2"/>
  <c r="Y216" i="2"/>
  <c r="W216" i="2"/>
  <c r="BK216" i="2"/>
  <c r="N216" i="2"/>
  <c r="BF216" i="2"/>
  <c r="BI215" i="2"/>
  <c r="BH215" i="2"/>
  <c r="BG215" i="2"/>
  <c r="BE215" i="2"/>
  <c r="AA215" i="2"/>
  <c r="Y215" i="2"/>
  <c r="Y212" i="2" s="1"/>
  <c r="W215" i="2"/>
  <c r="BK215" i="2"/>
  <c r="N215" i="2"/>
  <c r="BF215" i="2" s="1"/>
  <c r="BI214" i="2"/>
  <c r="BH214" i="2"/>
  <c r="BG214" i="2"/>
  <c r="BE214" i="2"/>
  <c r="AA214" i="2"/>
  <c r="Y214" i="2"/>
  <c r="W214" i="2"/>
  <c r="BK214" i="2"/>
  <c r="BK212" i="2" s="1"/>
  <c r="N214" i="2"/>
  <c r="BF214" i="2"/>
  <c r="BI213" i="2"/>
  <c r="BH213" i="2"/>
  <c r="BG213" i="2"/>
  <c r="BE213" i="2"/>
  <c r="AA213" i="2"/>
  <c r="AA212" i="2" s="1"/>
  <c r="AA180" i="2" s="1"/>
  <c r="Y213" i="2"/>
  <c r="W213" i="2"/>
  <c r="W212" i="2" s="1"/>
  <c r="BK213" i="2"/>
  <c r="N212" i="2"/>
  <c r="N98" i="2" s="1"/>
  <c r="N213" i="2"/>
  <c r="BF213" i="2" s="1"/>
  <c r="BI211" i="2"/>
  <c r="BH211" i="2"/>
  <c r="BG211" i="2"/>
  <c r="BE211" i="2"/>
  <c r="AA211" i="2"/>
  <c r="Y211" i="2"/>
  <c r="W211" i="2"/>
  <c r="BK211" i="2"/>
  <c r="N211" i="2"/>
  <c r="BF211" i="2" s="1"/>
  <c r="BI210" i="2"/>
  <c r="BH210" i="2"/>
  <c r="BG210" i="2"/>
  <c r="BE210" i="2"/>
  <c r="AA210" i="2"/>
  <c r="Y210" i="2"/>
  <c r="W210" i="2"/>
  <c r="BK210" i="2"/>
  <c r="N210" i="2"/>
  <c r="BF210" i="2"/>
  <c r="BI209" i="2"/>
  <c r="BH209" i="2"/>
  <c r="BG209" i="2"/>
  <c r="BE209" i="2"/>
  <c r="AA209" i="2"/>
  <c r="Y209" i="2"/>
  <c r="W209" i="2"/>
  <c r="BK209" i="2"/>
  <c r="N209" i="2"/>
  <c r="BF209" i="2" s="1"/>
  <c r="BI208" i="2"/>
  <c r="BH208" i="2"/>
  <c r="BG208" i="2"/>
  <c r="BE208" i="2"/>
  <c r="AA208" i="2"/>
  <c r="Y208" i="2"/>
  <c r="W208" i="2"/>
  <c r="BK208" i="2"/>
  <c r="N208" i="2"/>
  <c r="BF208" i="2"/>
  <c r="BI207" i="2"/>
  <c r="BH207" i="2"/>
  <c r="BG207" i="2"/>
  <c r="BE207" i="2"/>
  <c r="AA207" i="2"/>
  <c r="Y207" i="2"/>
  <c r="W207" i="2"/>
  <c r="BK207" i="2"/>
  <c r="N207" i="2"/>
  <c r="BF207" i="2" s="1"/>
  <c r="BI206" i="2"/>
  <c r="BH206" i="2"/>
  <c r="BG206" i="2"/>
  <c r="BE206" i="2"/>
  <c r="AA206" i="2"/>
  <c r="Y206" i="2"/>
  <c r="W206" i="2"/>
  <c r="BK206" i="2"/>
  <c r="N206" i="2"/>
  <c r="BF206" i="2"/>
  <c r="BI205" i="2"/>
  <c r="BH205" i="2"/>
  <c r="BG205" i="2"/>
  <c r="BE205" i="2"/>
  <c r="AA205" i="2"/>
  <c r="Y205" i="2"/>
  <c r="W205" i="2"/>
  <c r="BK205" i="2"/>
  <c r="N205" i="2"/>
  <c r="BF205" i="2" s="1"/>
  <c r="BI204" i="2"/>
  <c r="BH204" i="2"/>
  <c r="BG204" i="2"/>
  <c r="BE204" i="2"/>
  <c r="AA204" i="2"/>
  <c r="Y204" i="2"/>
  <c r="W204" i="2"/>
  <c r="BK204" i="2"/>
  <c r="N204" i="2"/>
  <c r="BF204" i="2"/>
  <c r="BI203" i="2"/>
  <c r="BH203" i="2"/>
  <c r="BG203" i="2"/>
  <c r="BE203" i="2"/>
  <c r="AA203" i="2"/>
  <c r="Y203" i="2"/>
  <c r="W203" i="2"/>
  <c r="BK203" i="2"/>
  <c r="N203" i="2"/>
  <c r="BF203" i="2" s="1"/>
  <c r="BI202" i="2"/>
  <c r="BH202" i="2"/>
  <c r="BG202" i="2"/>
  <c r="BE202" i="2"/>
  <c r="AA202" i="2"/>
  <c r="Y202" i="2"/>
  <c r="W202" i="2"/>
  <c r="BK202" i="2"/>
  <c r="N202" i="2"/>
  <c r="BF202" i="2"/>
  <c r="BI201" i="2"/>
  <c r="BH201" i="2"/>
  <c r="BG201" i="2"/>
  <c r="BE201" i="2"/>
  <c r="AA201" i="2"/>
  <c r="Y201" i="2"/>
  <c r="W201" i="2"/>
  <c r="BK201" i="2"/>
  <c r="N201" i="2"/>
  <c r="BF201" i="2" s="1"/>
  <c r="BI200" i="2"/>
  <c r="BH200" i="2"/>
  <c r="BG200" i="2"/>
  <c r="BE200" i="2"/>
  <c r="AA200" i="2"/>
  <c r="Y200" i="2"/>
  <c r="W200" i="2"/>
  <c r="BK200" i="2"/>
  <c r="N200" i="2"/>
  <c r="BF200" i="2"/>
  <c r="BI199" i="2"/>
  <c r="BH199" i="2"/>
  <c r="BG199" i="2"/>
  <c r="BE199" i="2"/>
  <c r="AA199" i="2"/>
  <c r="Y199" i="2"/>
  <c r="W199" i="2"/>
  <c r="BK199" i="2"/>
  <c r="N199" i="2"/>
  <c r="BF199" i="2" s="1"/>
  <c r="BI198" i="2"/>
  <c r="BH198" i="2"/>
  <c r="BG198" i="2"/>
  <c r="BE198" i="2"/>
  <c r="AA198" i="2"/>
  <c r="Y198" i="2"/>
  <c r="W198" i="2"/>
  <c r="BK198" i="2"/>
  <c r="N198" i="2"/>
  <c r="BF198" i="2"/>
  <c r="BI197" i="2"/>
  <c r="BH197" i="2"/>
  <c r="BG197" i="2"/>
  <c r="BE197" i="2"/>
  <c r="AA197" i="2"/>
  <c r="Y197" i="2"/>
  <c r="W197" i="2"/>
  <c r="BK197" i="2"/>
  <c r="N197" i="2"/>
  <c r="BF197" i="2" s="1"/>
  <c r="BI196" i="2"/>
  <c r="BH196" i="2"/>
  <c r="BG196" i="2"/>
  <c r="BE196" i="2"/>
  <c r="AA196" i="2"/>
  <c r="Y196" i="2"/>
  <c r="W196" i="2"/>
  <c r="BK196" i="2"/>
  <c r="N196" i="2"/>
  <c r="BF196" i="2"/>
  <c r="BI195" i="2"/>
  <c r="BH195" i="2"/>
  <c r="BG195" i="2"/>
  <c r="BE195" i="2"/>
  <c r="AA195" i="2"/>
  <c r="Y195" i="2"/>
  <c r="W195" i="2"/>
  <c r="BK195" i="2"/>
  <c r="N195" i="2"/>
  <c r="BF195" i="2" s="1"/>
  <c r="BI194" i="2"/>
  <c r="BH194" i="2"/>
  <c r="BG194" i="2"/>
  <c r="BE194" i="2"/>
  <c r="AA194" i="2"/>
  <c r="Y194" i="2"/>
  <c r="W194" i="2"/>
  <c r="BK194" i="2"/>
  <c r="N194" i="2"/>
  <c r="BF194" i="2"/>
  <c r="BI193" i="2"/>
  <c r="BH193" i="2"/>
  <c r="BG193" i="2"/>
  <c r="BE193" i="2"/>
  <c r="AA193" i="2"/>
  <c r="Y193" i="2"/>
  <c r="W193" i="2"/>
  <c r="BK193" i="2"/>
  <c r="N193" i="2"/>
  <c r="BF193" i="2" s="1"/>
  <c r="BI192" i="2"/>
  <c r="BH192" i="2"/>
  <c r="BG192" i="2"/>
  <c r="BE192" i="2"/>
  <c r="AA192" i="2"/>
  <c r="Y192" i="2"/>
  <c r="W192" i="2"/>
  <c r="BK192" i="2"/>
  <c r="N192" i="2"/>
  <c r="BF192" i="2"/>
  <c r="BI191" i="2"/>
  <c r="BH191" i="2"/>
  <c r="BG191" i="2"/>
  <c r="BE191" i="2"/>
  <c r="AA191" i="2"/>
  <c r="Y191" i="2"/>
  <c r="W191" i="2"/>
  <c r="BK191" i="2"/>
  <c r="N191" i="2"/>
  <c r="BF191" i="2" s="1"/>
  <c r="BI190" i="2"/>
  <c r="BH190" i="2"/>
  <c r="BG190" i="2"/>
  <c r="BE190" i="2"/>
  <c r="AA190" i="2"/>
  <c r="Y190" i="2"/>
  <c r="W190" i="2"/>
  <c r="BK190" i="2"/>
  <c r="N190" i="2"/>
  <c r="BF190" i="2"/>
  <c r="BI189" i="2"/>
  <c r="BH189" i="2"/>
  <c r="BG189" i="2"/>
  <c r="BE189" i="2"/>
  <c r="AA189" i="2"/>
  <c r="Y189" i="2"/>
  <c r="W189" i="2"/>
  <c r="BK189" i="2"/>
  <c r="N189" i="2"/>
  <c r="BF189" i="2" s="1"/>
  <c r="BI188" i="2"/>
  <c r="BH188" i="2"/>
  <c r="BG188" i="2"/>
  <c r="BE188" i="2"/>
  <c r="AA188" i="2"/>
  <c r="Y188" i="2"/>
  <c r="W188" i="2"/>
  <c r="W185" i="2" s="1"/>
  <c r="BK188" i="2"/>
  <c r="N188" i="2"/>
  <c r="BF188" i="2"/>
  <c r="BI187" i="2"/>
  <c r="BH187" i="2"/>
  <c r="BG187" i="2"/>
  <c r="BE187" i="2"/>
  <c r="AA187" i="2"/>
  <c r="AA185" i="2" s="1"/>
  <c r="Y187" i="2"/>
  <c r="W187" i="2"/>
  <c r="BK187" i="2"/>
  <c r="N187" i="2"/>
  <c r="BF187" i="2" s="1"/>
  <c r="BI186" i="2"/>
  <c r="BH186" i="2"/>
  <c r="BG186" i="2"/>
  <c r="BE186" i="2"/>
  <c r="AA186" i="2"/>
  <c r="Y186" i="2"/>
  <c r="Y185" i="2" s="1"/>
  <c r="W186" i="2"/>
  <c r="BK186" i="2"/>
  <c r="BK185" i="2"/>
  <c r="N185" i="2" s="1"/>
  <c r="N97" i="2" s="1"/>
  <c r="N186" i="2"/>
  <c r="BF186" i="2"/>
  <c r="BI184" i="2"/>
  <c r="BH184" i="2"/>
  <c r="BG184" i="2"/>
  <c r="BE184" i="2"/>
  <c r="AA184" i="2"/>
  <c r="Y184" i="2"/>
  <c r="W184" i="2"/>
  <c r="BK184" i="2"/>
  <c r="BK181" i="2" s="1"/>
  <c r="N184" i="2"/>
  <c r="BF184" i="2"/>
  <c r="BI183" i="2"/>
  <c r="BH183" i="2"/>
  <c r="BG183" i="2"/>
  <c r="BE183" i="2"/>
  <c r="AA183" i="2"/>
  <c r="AA181" i="2" s="1"/>
  <c r="Y183" i="2"/>
  <c r="W183" i="2"/>
  <c r="BK183" i="2"/>
  <c r="N183" i="2"/>
  <c r="BF183" i="2"/>
  <c r="BI182" i="2"/>
  <c r="BH182" i="2"/>
  <c r="BG182" i="2"/>
  <c r="BE182" i="2"/>
  <c r="AA182" i="2"/>
  <c r="Y182" i="2"/>
  <c r="W182" i="2"/>
  <c r="W181" i="2"/>
  <c r="BK182" i="2"/>
  <c r="N182" i="2"/>
  <c r="BF182" i="2" s="1"/>
  <c r="BI179" i="2"/>
  <c r="BH179" i="2"/>
  <c r="BG179" i="2"/>
  <c r="BE179" i="2"/>
  <c r="AA179" i="2"/>
  <c r="AA178" i="2"/>
  <c r="Y179" i="2"/>
  <c r="Y178" i="2"/>
  <c r="W179" i="2"/>
  <c r="W178" i="2"/>
  <c r="BK179" i="2"/>
  <c r="BK178" i="2"/>
  <c r="N178" i="2"/>
  <c r="N94" i="2" s="1"/>
  <c r="N179" i="2"/>
  <c r="BF179" i="2" s="1"/>
  <c r="BI177" i="2"/>
  <c r="BH177" i="2"/>
  <c r="BG177" i="2"/>
  <c r="BE177" i="2"/>
  <c r="AA177" i="2"/>
  <c r="Y177" i="2"/>
  <c r="W177" i="2"/>
  <c r="BK177" i="2"/>
  <c r="N177" i="2"/>
  <c r="BF177" i="2" s="1"/>
  <c r="BI176" i="2"/>
  <c r="BH176" i="2"/>
  <c r="BG176" i="2"/>
  <c r="BE176" i="2"/>
  <c r="AA176" i="2"/>
  <c r="Y176" i="2"/>
  <c r="W176" i="2"/>
  <c r="BK176" i="2"/>
  <c r="N176" i="2"/>
  <c r="BF176" i="2"/>
  <c r="BI175" i="2"/>
  <c r="BH175" i="2"/>
  <c r="BG175" i="2"/>
  <c r="BE175" i="2"/>
  <c r="AA175" i="2"/>
  <c r="Y175" i="2"/>
  <c r="W175" i="2"/>
  <c r="BK175" i="2"/>
  <c r="N175" i="2"/>
  <c r="BF175" i="2" s="1"/>
  <c r="BI174" i="2"/>
  <c r="BH174" i="2"/>
  <c r="BG174" i="2"/>
  <c r="BE174" i="2"/>
  <c r="AA174" i="2"/>
  <c r="Y174" i="2"/>
  <c r="W174" i="2"/>
  <c r="BK174" i="2"/>
  <c r="N174" i="2"/>
  <c r="BF174" i="2"/>
  <c r="BI173" i="2"/>
  <c r="BH173" i="2"/>
  <c r="BG173" i="2"/>
  <c r="BE173" i="2"/>
  <c r="AA173" i="2"/>
  <c r="Y173" i="2"/>
  <c r="W173" i="2"/>
  <c r="BK173" i="2"/>
  <c r="N173" i="2"/>
  <c r="BF173" i="2" s="1"/>
  <c r="BI172" i="2"/>
  <c r="BH172" i="2"/>
  <c r="BG172" i="2"/>
  <c r="BE172" i="2"/>
  <c r="AA172" i="2"/>
  <c r="Y172" i="2"/>
  <c r="W172" i="2"/>
  <c r="BK172" i="2"/>
  <c r="N172" i="2"/>
  <c r="BF172" i="2"/>
  <c r="BI171" i="2"/>
  <c r="BH171" i="2"/>
  <c r="BG171" i="2"/>
  <c r="BE171" i="2"/>
  <c r="AA171" i="2"/>
  <c r="Y171" i="2"/>
  <c r="W171" i="2"/>
  <c r="BK171" i="2"/>
  <c r="N171" i="2"/>
  <c r="BF171" i="2" s="1"/>
  <c r="BI170" i="2"/>
  <c r="BH170" i="2"/>
  <c r="BG170" i="2"/>
  <c r="BE170" i="2"/>
  <c r="AA170" i="2"/>
  <c r="Y170" i="2"/>
  <c r="W170" i="2"/>
  <c r="BK170" i="2"/>
  <c r="N170" i="2"/>
  <c r="BF170" i="2"/>
  <c r="BI169" i="2"/>
  <c r="BH169" i="2"/>
  <c r="BG169" i="2"/>
  <c r="BE169" i="2"/>
  <c r="AA169" i="2"/>
  <c r="Y169" i="2"/>
  <c r="W169" i="2"/>
  <c r="BK169" i="2"/>
  <c r="N169" i="2"/>
  <c r="BF169" i="2" s="1"/>
  <c r="BI168" i="2"/>
  <c r="BH168" i="2"/>
  <c r="BG168" i="2"/>
  <c r="BE168" i="2"/>
  <c r="AA168" i="2"/>
  <c r="Y168" i="2"/>
  <c r="W168" i="2"/>
  <c r="BK168" i="2"/>
  <c r="N168" i="2"/>
  <c r="BF168" i="2"/>
  <c r="BI167" i="2"/>
  <c r="BH167" i="2"/>
  <c r="BG167" i="2"/>
  <c r="BE167" i="2"/>
  <c r="AA167" i="2"/>
  <c r="Y167" i="2"/>
  <c r="W167" i="2"/>
  <c r="BK167" i="2"/>
  <c r="N167" i="2"/>
  <c r="BF167" i="2" s="1"/>
  <c r="BI166" i="2"/>
  <c r="BH166" i="2"/>
  <c r="BG166" i="2"/>
  <c r="BE166" i="2"/>
  <c r="AA166" i="2"/>
  <c r="Y166" i="2"/>
  <c r="W166" i="2"/>
  <c r="BK166" i="2"/>
  <c r="N166" i="2"/>
  <c r="BF166" i="2"/>
  <c r="BI165" i="2"/>
  <c r="BH165" i="2"/>
  <c r="BG165" i="2"/>
  <c r="BE165" i="2"/>
  <c r="AA165" i="2"/>
  <c r="Y165" i="2"/>
  <c r="W165" i="2"/>
  <c r="BK165" i="2"/>
  <c r="N165" i="2"/>
  <c r="BF165" i="2" s="1"/>
  <c r="BI164" i="2"/>
  <c r="BH164" i="2"/>
  <c r="BG164" i="2"/>
  <c r="BE164" i="2"/>
  <c r="AA164" i="2"/>
  <c r="Y164" i="2"/>
  <c r="W164" i="2"/>
  <c r="BK164" i="2"/>
  <c r="N164" i="2"/>
  <c r="BF164" i="2"/>
  <c r="BI163" i="2"/>
  <c r="BH163" i="2"/>
  <c r="BG163" i="2"/>
  <c r="BE163" i="2"/>
  <c r="AA163" i="2"/>
  <c r="Y163" i="2"/>
  <c r="W163" i="2"/>
  <c r="BK163" i="2"/>
  <c r="N163" i="2"/>
  <c r="BF163" i="2" s="1"/>
  <c r="BI162" i="2"/>
  <c r="BH162" i="2"/>
  <c r="BG162" i="2"/>
  <c r="BE162" i="2"/>
  <c r="AA162" i="2"/>
  <c r="Y162" i="2"/>
  <c r="W162" i="2"/>
  <c r="BK162" i="2"/>
  <c r="N162" i="2"/>
  <c r="BF162" i="2"/>
  <c r="BI161" i="2"/>
  <c r="BH161" i="2"/>
  <c r="BG161" i="2"/>
  <c r="BE161" i="2"/>
  <c r="AA161" i="2"/>
  <c r="Y161" i="2"/>
  <c r="W161" i="2"/>
  <c r="BK161" i="2"/>
  <c r="N161" i="2"/>
  <c r="BF161" i="2" s="1"/>
  <c r="BI160" i="2"/>
  <c r="BH160" i="2"/>
  <c r="BG160" i="2"/>
  <c r="BE160" i="2"/>
  <c r="AA160" i="2"/>
  <c r="Y160" i="2"/>
  <c r="W160" i="2"/>
  <c r="BK160" i="2"/>
  <c r="N160" i="2"/>
  <c r="BF160" i="2"/>
  <c r="BI159" i="2"/>
  <c r="BH159" i="2"/>
  <c r="BG159" i="2"/>
  <c r="BE159" i="2"/>
  <c r="AA159" i="2"/>
  <c r="Y159" i="2"/>
  <c r="W159" i="2"/>
  <c r="BK159" i="2"/>
  <c r="N159" i="2"/>
  <c r="BF159" i="2" s="1"/>
  <c r="BI158" i="2"/>
  <c r="BH158" i="2"/>
  <c r="BG158" i="2"/>
  <c r="BE158" i="2"/>
  <c r="AA158" i="2"/>
  <c r="Y158" i="2"/>
  <c r="W158" i="2"/>
  <c r="BK158" i="2"/>
  <c r="N158" i="2"/>
  <c r="BF158" i="2"/>
  <c r="BI157" i="2"/>
  <c r="BH157" i="2"/>
  <c r="BG157" i="2"/>
  <c r="BE157" i="2"/>
  <c r="AA157" i="2"/>
  <c r="Y157" i="2"/>
  <c r="W157" i="2"/>
  <c r="BK157" i="2"/>
  <c r="N157" i="2"/>
  <c r="BF157" i="2" s="1"/>
  <c r="BI156" i="2"/>
  <c r="BH156" i="2"/>
  <c r="BG156" i="2"/>
  <c r="BE156" i="2"/>
  <c r="AA156" i="2"/>
  <c r="Y156" i="2"/>
  <c r="W156" i="2"/>
  <c r="BK156" i="2"/>
  <c r="N156" i="2"/>
  <c r="BF156" i="2"/>
  <c r="BI155" i="2"/>
  <c r="BH155" i="2"/>
  <c r="BG155" i="2"/>
  <c r="BE155" i="2"/>
  <c r="AA155" i="2"/>
  <c r="Y155" i="2"/>
  <c r="W155" i="2"/>
  <c r="BK155" i="2"/>
  <c r="N155" i="2"/>
  <c r="BF155" i="2" s="1"/>
  <c r="BI154" i="2"/>
  <c r="BH154" i="2"/>
  <c r="BG154" i="2"/>
  <c r="BE154" i="2"/>
  <c r="AA154" i="2"/>
  <c r="Y154" i="2"/>
  <c r="W154" i="2"/>
  <c r="BK154" i="2"/>
  <c r="N154" i="2"/>
  <c r="BF154" i="2"/>
  <c r="BI153" i="2"/>
  <c r="BH153" i="2"/>
  <c r="BG153" i="2"/>
  <c r="BE153" i="2"/>
  <c r="AA153" i="2"/>
  <c r="Y153" i="2"/>
  <c r="Y150" i="2" s="1"/>
  <c r="W153" i="2"/>
  <c r="BK153" i="2"/>
  <c r="N153" i="2"/>
  <c r="BF153" i="2" s="1"/>
  <c r="BI152" i="2"/>
  <c r="BH152" i="2"/>
  <c r="BG152" i="2"/>
  <c r="BE152" i="2"/>
  <c r="AA152" i="2"/>
  <c r="Y152" i="2"/>
  <c r="W152" i="2"/>
  <c r="BK152" i="2"/>
  <c r="BK150" i="2" s="1"/>
  <c r="N150" i="2" s="1"/>
  <c r="N93" i="2" s="1"/>
  <c r="N152" i="2"/>
  <c r="BF152" i="2"/>
  <c r="BI151" i="2"/>
  <c r="BH151" i="2"/>
  <c r="BG151" i="2"/>
  <c r="BE151" i="2"/>
  <c r="AA151" i="2"/>
  <c r="AA150" i="2" s="1"/>
  <c r="Y151" i="2"/>
  <c r="W151" i="2"/>
  <c r="W150" i="2"/>
  <c r="BK151" i="2"/>
  <c r="N151" i="2"/>
  <c r="BF151" i="2" s="1"/>
  <c r="BI149" i="2"/>
  <c r="BH149" i="2"/>
  <c r="BG149" i="2"/>
  <c r="BE149" i="2"/>
  <c r="AA149" i="2"/>
  <c r="Y149" i="2"/>
  <c r="W149" i="2"/>
  <c r="BK149" i="2"/>
  <c r="N149" i="2"/>
  <c r="BF149" i="2" s="1"/>
  <c r="BI148" i="2"/>
  <c r="BH148" i="2"/>
  <c r="BG148" i="2"/>
  <c r="BE148" i="2"/>
  <c r="AA148" i="2"/>
  <c r="Y148" i="2"/>
  <c r="W148" i="2"/>
  <c r="BK148" i="2"/>
  <c r="N148" i="2"/>
  <c r="BF148" i="2"/>
  <c r="BI147" i="2"/>
  <c r="BH147" i="2"/>
  <c r="BG147" i="2"/>
  <c r="BE147" i="2"/>
  <c r="AA147" i="2"/>
  <c r="Y147" i="2"/>
  <c r="W147" i="2"/>
  <c r="BK147" i="2"/>
  <c r="N147" i="2"/>
  <c r="BF147" i="2" s="1"/>
  <c r="BI146" i="2"/>
  <c r="BH146" i="2"/>
  <c r="BG146" i="2"/>
  <c r="BE146" i="2"/>
  <c r="AA146" i="2"/>
  <c r="Y146" i="2"/>
  <c r="W146" i="2"/>
  <c r="BK146" i="2"/>
  <c r="N146" i="2"/>
  <c r="BF146" i="2"/>
  <c r="BI145" i="2"/>
  <c r="BH145" i="2"/>
  <c r="BG145" i="2"/>
  <c r="BE145" i="2"/>
  <c r="AA145" i="2"/>
  <c r="Y145" i="2"/>
  <c r="W145" i="2"/>
  <c r="BK145" i="2"/>
  <c r="N145" i="2"/>
  <c r="BF145" i="2" s="1"/>
  <c r="BI144" i="2"/>
  <c r="BH144" i="2"/>
  <c r="BG144" i="2"/>
  <c r="BE144" i="2"/>
  <c r="AA144" i="2"/>
  <c r="Y144" i="2"/>
  <c r="W144" i="2"/>
  <c r="BK144" i="2"/>
  <c r="N144" i="2"/>
  <c r="BF144" i="2"/>
  <c r="BI143" i="2"/>
  <c r="BH143" i="2"/>
  <c r="BG143" i="2"/>
  <c r="BE143" i="2"/>
  <c r="AA143" i="2"/>
  <c r="Y143" i="2"/>
  <c r="W143" i="2"/>
  <c r="BK143" i="2"/>
  <c r="N143" i="2"/>
  <c r="BF143" i="2" s="1"/>
  <c r="BI142" i="2"/>
  <c r="BH142" i="2"/>
  <c r="BG142" i="2"/>
  <c r="BE142" i="2"/>
  <c r="AA142" i="2"/>
  <c r="Y142" i="2"/>
  <c r="W142" i="2"/>
  <c r="W139" i="2" s="1"/>
  <c r="BK142" i="2"/>
  <c r="N142" i="2"/>
  <c r="BF142" i="2"/>
  <c r="BI141" i="2"/>
  <c r="BH141" i="2"/>
  <c r="BG141" i="2"/>
  <c r="BE141" i="2"/>
  <c r="AA141" i="2"/>
  <c r="AA139" i="2" s="1"/>
  <c r="Y141" i="2"/>
  <c r="W141" i="2"/>
  <c r="BK141" i="2"/>
  <c r="N141" i="2"/>
  <c r="BF141" i="2" s="1"/>
  <c r="BI140" i="2"/>
  <c r="BH140" i="2"/>
  <c r="BG140" i="2"/>
  <c r="BE140" i="2"/>
  <c r="AA140" i="2"/>
  <c r="Y140" i="2"/>
  <c r="Y139" i="2"/>
  <c r="W140" i="2"/>
  <c r="BK140" i="2"/>
  <c r="BK139" i="2"/>
  <c r="N139" i="2" s="1"/>
  <c r="N92" i="2" s="1"/>
  <c r="N140" i="2"/>
  <c r="BF140" i="2"/>
  <c r="BI138" i="2"/>
  <c r="BH138" i="2"/>
  <c r="BG138" i="2"/>
  <c r="BE138" i="2"/>
  <c r="AA138" i="2"/>
  <c r="Y138" i="2"/>
  <c r="W138" i="2"/>
  <c r="W135" i="2" s="1"/>
  <c r="W132" i="2" s="1"/>
  <c r="BK138" i="2"/>
  <c r="N138" i="2"/>
  <c r="BF138" i="2"/>
  <c r="BI137" i="2"/>
  <c r="BH137" i="2"/>
  <c r="BG137" i="2"/>
  <c r="BE137" i="2"/>
  <c r="AA137" i="2"/>
  <c r="AA135" i="2" s="1"/>
  <c r="Y137" i="2"/>
  <c r="W137" i="2"/>
  <c r="BK137" i="2"/>
  <c r="N137" i="2"/>
  <c r="BF137" i="2" s="1"/>
  <c r="BI136" i="2"/>
  <c r="BH136" i="2"/>
  <c r="BG136" i="2"/>
  <c r="BE136" i="2"/>
  <c r="AA136" i="2"/>
  <c r="Y136" i="2"/>
  <c r="Y135" i="2" s="1"/>
  <c r="Y132" i="2" s="1"/>
  <c r="W136" i="2"/>
  <c r="BK136" i="2"/>
  <c r="BK135" i="2"/>
  <c r="N135" i="2" s="1"/>
  <c r="N91" i="2" s="1"/>
  <c r="N136" i="2"/>
  <c r="BF136" i="2"/>
  <c r="BI134" i="2"/>
  <c r="BH134" i="2"/>
  <c r="BG134" i="2"/>
  <c r="BE134" i="2"/>
  <c r="AA134" i="2"/>
  <c r="AA133" i="2"/>
  <c r="Y134" i="2"/>
  <c r="Y133" i="2"/>
  <c r="W134" i="2"/>
  <c r="W133" i="2"/>
  <c r="BK134" i="2"/>
  <c r="BK133" i="2"/>
  <c r="N133" i="2" s="1"/>
  <c r="N90" i="2" s="1"/>
  <c r="N134" i="2"/>
  <c r="BF134" i="2"/>
  <c r="M128" i="2"/>
  <c r="F127" i="2"/>
  <c r="F125" i="2"/>
  <c r="F123" i="2"/>
  <c r="BI112" i="2"/>
  <c r="BH112" i="2"/>
  <c r="BG112" i="2"/>
  <c r="BE112" i="2"/>
  <c r="BI111" i="2"/>
  <c r="BH111" i="2"/>
  <c r="BG111" i="2"/>
  <c r="BE111" i="2"/>
  <c r="H32" i="2" s="1"/>
  <c r="AZ88" i="1" s="1"/>
  <c r="BI110" i="2"/>
  <c r="BH110" i="2"/>
  <c r="BG110" i="2"/>
  <c r="H34" i="2" s="1"/>
  <c r="BB88" i="1" s="1"/>
  <c r="BB87" i="1" s="1"/>
  <c r="BE110" i="2"/>
  <c r="BI109" i="2"/>
  <c r="BH109" i="2"/>
  <c r="BG109" i="2"/>
  <c r="BE109" i="2"/>
  <c r="BI108" i="2"/>
  <c r="BH108" i="2"/>
  <c r="BG108" i="2"/>
  <c r="BE108" i="2"/>
  <c r="BI107" i="2"/>
  <c r="BH107" i="2"/>
  <c r="BG107" i="2"/>
  <c r="BE107" i="2"/>
  <c r="M84" i="2"/>
  <c r="F83" i="2"/>
  <c r="F81" i="2"/>
  <c r="F79" i="2"/>
  <c r="O18" i="2"/>
  <c r="E18" i="2"/>
  <c r="M127" i="2" s="1"/>
  <c r="O17" i="2"/>
  <c r="O15" i="2"/>
  <c r="E15" i="2"/>
  <c r="F128" i="2" s="1"/>
  <c r="F84" i="2"/>
  <c r="O14" i="2"/>
  <c r="O9" i="2"/>
  <c r="M125" i="2" s="1"/>
  <c r="M81" i="2"/>
  <c r="F6" i="2"/>
  <c r="F122" i="2" s="1"/>
  <c r="CK95" i="1"/>
  <c r="CJ95" i="1"/>
  <c r="CI95" i="1"/>
  <c r="CC95" i="1"/>
  <c r="CH95" i="1"/>
  <c r="CB95" i="1"/>
  <c r="CG95" i="1"/>
  <c r="CA95" i="1"/>
  <c r="CF95" i="1"/>
  <c r="BZ95" i="1"/>
  <c r="CE95" i="1"/>
  <c r="CK94" i="1"/>
  <c r="CJ94" i="1"/>
  <c r="CI94" i="1"/>
  <c r="CC94" i="1"/>
  <c r="CH94" i="1"/>
  <c r="CB94" i="1"/>
  <c r="CG94" i="1"/>
  <c r="CA94" i="1"/>
  <c r="CF94" i="1"/>
  <c r="BZ94" i="1"/>
  <c r="CE94" i="1"/>
  <c r="CK93" i="1"/>
  <c r="CJ93" i="1"/>
  <c r="CI93" i="1"/>
  <c r="CC93" i="1"/>
  <c r="CH93" i="1"/>
  <c r="CB93" i="1"/>
  <c r="CG93" i="1"/>
  <c r="CA93" i="1"/>
  <c r="CF93" i="1"/>
  <c r="BZ93" i="1"/>
  <c r="CE93" i="1"/>
  <c r="CK92" i="1"/>
  <c r="CJ92" i="1"/>
  <c r="CI92" i="1"/>
  <c r="CH92" i="1"/>
  <c r="CG92" i="1"/>
  <c r="CF92" i="1"/>
  <c r="BZ92" i="1"/>
  <c r="CE92" i="1"/>
  <c r="AM83" i="1"/>
  <c r="L83" i="1"/>
  <c r="AM82" i="1"/>
  <c r="L82" i="1"/>
  <c r="AM80" i="1"/>
  <c r="L80" i="1"/>
  <c r="L78" i="1"/>
  <c r="L77" i="1"/>
  <c r="F78" i="2" l="1"/>
  <c r="M83" i="2"/>
  <c r="M81" i="3"/>
  <c r="F84" i="3"/>
  <c r="AY87" i="1"/>
  <c r="W34" i="1"/>
  <c r="Y129" i="3"/>
  <c r="W33" i="1"/>
  <c r="AX87" i="1"/>
  <c r="AA132" i="2"/>
  <c r="AA131" i="2" s="1"/>
  <c r="Y171" i="3"/>
  <c r="N183" i="3"/>
  <c r="N98" i="3" s="1"/>
  <c r="BK171" i="3"/>
  <c r="N171" i="3" s="1"/>
  <c r="N95" i="3" s="1"/>
  <c r="BK180" i="2"/>
  <c r="N180" i="2" s="1"/>
  <c r="N95" i="2" s="1"/>
  <c r="N181" i="2"/>
  <c r="N96" i="2" s="1"/>
  <c r="N200" i="3"/>
  <c r="N102" i="3" s="1"/>
  <c r="BK199" i="3"/>
  <c r="N199" i="3" s="1"/>
  <c r="N101" i="3" s="1"/>
  <c r="M32" i="3"/>
  <c r="AV89" i="1" s="1"/>
  <c r="M32" i="2"/>
  <c r="AV88" i="1" s="1"/>
  <c r="Y181" i="2"/>
  <c r="Y180" i="2" s="1"/>
  <c r="Y131" i="2" s="1"/>
  <c r="BK257" i="2"/>
  <c r="N257" i="2" s="1"/>
  <c r="N103" i="2" s="1"/>
  <c r="H32" i="3"/>
  <c r="AZ89" i="1" s="1"/>
  <c r="AZ87" i="1" s="1"/>
  <c r="H36" i="3"/>
  <c r="BD89" i="1" s="1"/>
  <c r="BK130" i="3"/>
  <c r="W180" i="2"/>
  <c r="W131" i="2" s="1"/>
  <c r="AU88" i="1" s="1"/>
  <c r="AU87" i="1" s="1"/>
  <c r="H36" i="2"/>
  <c r="BD88" i="1" s="1"/>
  <c r="BK132" i="2"/>
  <c r="AV87" i="1" l="1"/>
  <c r="N132" i="2"/>
  <c r="N89" i="2" s="1"/>
  <c r="BK131" i="2"/>
  <c r="N131" i="2" s="1"/>
  <c r="N88" i="2" s="1"/>
  <c r="N130" i="3"/>
  <c r="N89" i="3" s="1"/>
  <c r="BK129" i="3"/>
  <c r="N129" i="3" s="1"/>
  <c r="N88" i="3" s="1"/>
  <c r="BD87" i="1"/>
  <c r="W35" i="1" s="1"/>
  <c r="N112" i="2" l="1"/>
  <c r="BF112" i="2" s="1"/>
  <c r="N110" i="2"/>
  <c r="BF110" i="2" s="1"/>
  <c r="N108" i="2"/>
  <c r="BF108" i="2" s="1"/>
  <c r="N107" i="2"/>
  <c r="N111" i="2"/>
  <c r="BF111" i="2" s="1"/>
  <c r="M27" i="2"/>
  <c r="N109" i="2"/>
  <c r="BF109" i="2" s="1"/>
  <c r="N110" i="3"/>
  <c r="BF110" i="3" s="1"/>
  <c r="N108" i="3"/>
  <c r="BF108" i="3" s="1"/>
  <c r="N106" i="3"/>
  <c r="BF106" i="3" s="1"/>
  <c r="N105" i="3"/>
  <c r="N109" i="3"/>
  <c r="BF109" i="3" s="1"/>
  <c r="N107" i="3"/>
  <c r="BF107" i="3" s="1"/>
  <c r="M27" i="3"/>
  <c r="BF105" i="3" l="1"/>
  <c r="N104" i="3"/>
  <c r="BF107" i="2"/>
  <c r="N106" i="2"/>
  <c r="M33" i="2" l="1"/>
  <c r="AW88" i="1" s="1"/>
  <c r="AT88" i="1" s="1"/>
  <c r="H33" i="2"/>
  <c r="BA88" i="1" s="1"/>
  <c r="M28" i="3"/>
  <c r="L112" i="3"/>
  <c r="M33" i="3"/>
  <c r="AW89" i="1" s="1"/>
  <c r="AT89" i="1" s="1"/>
  <c r="H33" i="3"/>
  <c r="BA89" i="1" s="1"/>
  <c r="M28" i="2"/>
  <c r="L114" i="2"/>
  <c r="AS89" i="1" l="1"/>
  <c r="M30" i="3"/>
  <c r="BA87" i="1"/>
  <c r="AS88" i="1"/>
  <c r="AS87" i="1" s="1"/>
  <c r="M30" i="2"/>
  <c r="W32" i="1" l="1"/>
  <c r="AW87" i="1"/>
  <c r="AG89" i="1"/>
  <c r="AN89" i="1" s="1"/>
  <c r="L38" i="3"/>
  <c r="AG88" i="1"/>
  <c r="L38" i="2"/>
  <c r="AK32" i="1" l="1"/>
  <c r="AT87" i="1"/>
  <c r="AN88" i="1"/>
  <c r="AG87" i="1"/>
  <c r="AG94" i="1" l="1"/>
  <c r="AG93" i="1"/>
  <c r="AN87" i="1"/>
  <c r="AK26" i="1"/>
  <c r="AG92" i="1"/>
  <c r="AG95" i="1"/>
  <c r="CD95" i="1" l="1"/>
  <c r="AV95" i="1"/>
  <c r="BY95" i="1" s="1"/>
  <c r="AV92" i="1"/>
  <c r="BY92" i="1" s="1"/>
  <c r="AG91" i="1"/>
  <c r="AN92" i="1"/>
  <c r="CD92" i="1"/>
  <c r="AV93" i="1"/>
  <c r="BY93" i="1" s="1"/>
  <c r="CD93" i="1"/>
  <c r="CD94" i="1"/>
  <c r="AV94" i="1"/>
  <c r="BY94" i="1" s="1"/>
  <c r="W31" i="1" l="1"/>
  <c r="AN95" i="1"/>
  <c r="AK27" i="1"/>
  <c r="AK29" i="1" s="1"/>
  <c r="AG97" i="1"/>
  <c r="AN94" i="1"/>
  <c r="AN93" i="1"/>
  <c r="AN91" i="1" s="1"/>
  <c r="AN97" i="1" s="1"/>
  <c r="AK31" i="1"/>
  <c r="AK37" i="1" l="1"/>
</calcChain>
</file>

<file path=xl/sharedStrings.xml><?xml version="1.0" encoding="utf-8"?>
<sst xmlns="http://schemas.openxmlformats.org/spreadsheetml/2006/main" count="3497" uniqueCount="833">
  <si>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</si>
  <si>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</si>
  <si>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</si>
  <si>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</si>
  <si>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</si>
  <si>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</si>
  <si>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</si>
  <si>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</si>
  <si>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</si>
  <si>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</si>
  <si>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</si>
  <si>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</si>
  <si>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</si>
  <si>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Návod na vyplnenie</t>
  </si>
  <si>
    <t>Kód:</t>
  </si>
  <si>
    <t>1171</t>
  </si>
  <si>
    <t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</si>
  <si>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</si>
  <si>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Zateplenie objektov ZŠ Drieňová 16, Bratislava</t>
  </si>
  <si>
    <t>JKSO:</t>
  </si>
  <si>
    <t>KS:</t>
  </si>
  <si>
    <t>Miesto:</t>
  </si>
  <si>
    <t>Drieňová 16, Bratislava</t>
  </si>
  <si>
    <t>Dátum:</t>
  </si>
  <si>
    <t>Objednávateľ:</t>
  </si>
  <si>
    <t>IČO:</t>
  </si>
  <si>
    <t>ZŠ Drieňová 16, Bratislava</t>
  </si>
  <si>
    <t>IČO DPH:</t>
  </si>
  <si>
    <t>Zhotoviteľ:</t>
  </si>
  <si>
    <t>Vyplň údaj</t>
  </si>
  <si>
    <t>Projektant:</t>
  </si>
  <si>
    <t xml:space="preserve"> </t>
  </si>
  <si>
    <t>True</t>
  </si>
  <si>
    <t>0,01</t>
  </si>
  <si>
    <t>Spracovateľ:</t>
  </si>
  <si>
    <t>Ing. Ľ.Šáriczká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</si>
  <si>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</si>
  <si>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</si>
  <si>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</si>
  <si>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</si>
  <si>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</si>
  <si>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</si>
  <si>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</si>
  <si>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</si>
  <si>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</si>
  <si>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</si>
  <si>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</si>
  <si>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</si>
  <si>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</si>
  <si>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</si>
  <si>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</si>
  <si>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</si>
  <si>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</si>
  <si>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</si>
  <si>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</si>
  <si>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</si>
  <si>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</si>
  <si>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</si>
  <si>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</si>
  <si>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</si>
  <si>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</si>
  <si>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</si>
  <si>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</si>
  <si>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</si>
  <si>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</si>
  <si>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</si>
  <si>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</si>
  <si>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</si>
  <si>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</si>
  <si>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</si>
  <si>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</si>
  <si>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</si>
  <si>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</si>
  <si>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</si>
  <si>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</si>
  <si>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</si>
  <si>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</si>
  <si>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</si>
  <si>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</si>
  <si>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{b1efaf3d-3446-4127-ae1c-5a678f34791a}</t>
  </si>
  <si>
    <t>{00000000-0000-0000-0000-000000000000}</t>
  </si>
  <si>
    <t>/</t>
  </si>
  <si>
    <t>SO 01</t>
  </si>
  <si>
    <t>Zateplenie pavilónu A</t>
  </si>
  <si>
    <t>1</t>
  </si>
  <si>
    <t>{df806e06-f0b2-4380-b434-ddaec9551c19}</t>
  </si>
  <si>
    <t>SO 02</t>
  </si>
  <si>
    <t>Zateplenie pavilónu B</t>
  </si>
  <si>
    <t>{4b124446-a69f-4d5d-a52c-fa3b543f8e18}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</si>
  <si>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</si>
  <si>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</si>
  <si>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</si>
  <si>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</si>
  <si>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</si>
  <si>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</si>
  <si>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</si>
  <si>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</si>
  <si>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</si>
  <si>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</si>
  <si>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</si>
  <si>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</si>
  <si>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</si>
  <si>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</si>
  <si>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</si>
  <si>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Objekt:</t>
  </si>
  <si>
    <t>SO 01 - Zateplenie pavilónu A</t>
  </si>
  <si>
    <t>Borodáčova 2, Bratislava</t>
  </si>
  <si>
    <t>ZŠ Borodáčová 2, Bratislava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</si>
  <si>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</si>
  <si>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</si>
  <si>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</si>
  <si>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</si>
  <si>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</si>
  <si>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</si>
  <si>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</si>
  <si>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</si>
  <si>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</si>
  <si>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</si>
  <si>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</si>
  <si>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</si>
  <si>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</si>
  <si>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</si>
  <si>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striech, povlakové krytiny</t>
  </si>
  <si>
    <t xml:space="preserve">    713 - Izolácie tepelné</t>
  </si>
  <si>
    <t xml:space="preserve">    721 - Zdravotechnika - vnútorná kanalizácia</t>
  </si>
  <si>
    <t xml:space="preserve">    764 - Konštrukcie klampiarske</t>
  </si>
  <si>
    <t xml:space="preserve">    767 - Konštrukcie doplnkové kovové</t>
  </si>
  <si>
    <t xml:space="preserve">    783 - Nátery</t>
  </si>
  <si>
    <t>M - Práce a dodávky M</t>
  </si>
  <si>
    <t xml:space="preserve">    21-M - Elektromontáže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</si>
  <si>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</si>
  <si>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</si>
  <si>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</si>
  <si>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</si>
  <si>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</si>
  <si>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</si>
  <si>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</si>
  <si>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</si>
  <si>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</si>
  <si>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</si>
  <si>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</si>
  <si>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</si>
  <si>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</si>
  <si>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</si>
  <si>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</si>
  <si>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</si>
  <si>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</si>
  <si>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</si>
  <si>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</si>
  <si>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</si>
  <si>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</si>
  <si>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</si>
  <si>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</si>
  <si>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</si>
  <si>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</si>
  <si>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</si>
  <si>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113107131</t>
  </si>
  <si>
    <t>Odstránenie krytu v ploche do 200 m2 z betónu prostého, hr. vrstvy do 150 mm,  -0,22500t</t>
  </si>
  <si>
    <t>m2</t>
  </si>
  <si>
    <t>4</t>
  </si>
  <si>
    <t>64612003</t>
  </si>
  <si>
    <t>564831111</t>
  </si>
  <si>
    <t>Podklad zo štrkodrviny s rozprestretím a zhutnením, po zhutnení hr. 100 mm</t>
  </si>
  <si>
    <t>-704880182</t>
  </si>
  <si>
    <t>3</t>
  </si>
  <si>
    <t>596811320</t>
  </si>
  <si>
    <t>Kladenie betónovej dlažby komunikacií pre peších do lôžka z kameniva, veľ. do 0,25 m2 plochy do 50 m2</t>
  </si>
  <si>
    <t>-774993772</t>
  </si>
  <si>
    <t>M</t>
  </si>
  <si>
    <t>592460014500</t>
  </si>
  <si>
    <t>Platňa betónová PREMAC ESTER, rozmer 500x500x50 mm, sivá</t>
  </si>
  <si>
    <t>ks</t>
  </si>
  <si>
    <t>8</t>
  </si>
  <si>
    <t>1432879048</t>
  </si>
  <si>
    <t>5</t>
  </si>
  <si>
    <t>622401802</t>
  </si>
  <si>
    <t>Príplatok za omietanie vonkajších stien vytvorenie rastra - ozn. R1</t>
  </si>
  <si>
    <t>1243370797</t>
  </si>
  <si>
    <t>6</t>
  </si>
  <si>
    <t>622421612</t>
  </si>
  <si>
    <t>Oprava vonkajších omietok stien zo suchých zmesí, hladkých, členitosť I, opravovaná plocha nad 50% do 65%</t>
  </si>
  <si>
    <t>-658836632</t>
  </si>
  <si>
    <t>7</t>
  </si>
  <si>
    <t>622464231</t>
  </si>
  <si>
    <t>1947499292</t>
  </si>
  <si>
    <t>622464310</t>
  </si>
  <si>
    <t>555754535</t>
  </si>
  <si>
    <t>9</t>
  </si>
  <si>
    <t>625251330</t>
  </si>
  <si>
    <t>1895918982</t>
  </si>
  <si>
    <t>10</t>
  </si>
  <si>
    <t>625251332</t>
  </si>
  <si>
    <t>2083476735</t>
  </si>
  <si>
    <t>11</t>
  </si>
  <si>
    <t>625251335</t>
  </si>
  <si>
    <t>212534445</t>
  </si>
  <si>
    <t>12</t>
  </si>
  <si>
    <t>625251338</t>
  </si>
  <si>
    <t>1926867523</t>
  </si>
  <si>
    <t>13</t>
  </si>
  <si>
    <t>625251371</t>
  </si>
  <si>
    <t>-1267037450</t>
  </si>
  <si>
    <t>14</t>
  </si>
  <si>
    <t>625251386</t>
  </si>
  <si>
    <t>-1186206287</t>
  </si>
  <si>
    <t>15</t>
  </si>
  <si>
    <t>916531111</t>
  </si>
  <si>
    <t>Osadenie záhonového alebo parkového obrubníka betón., do lôžka z bet. pros. tr. C 12/15 bez bočnej opory</t>
  </si>
  <si>
    <t>m</t>
  </si>
  <si>
    <t>-2004773868</t>
  </si>
  <si>
    <t>16</t>
  </si>
  <si>
    <t>592170001800</t>
  </si>
  <si>
    <t>Obrubník PREMAC parkový, lxšxv 1000x50x200 mm, sivá</t>
  </si>
  <si>
    <t>-827569804</t>
  </si>
  <si>
    <t>17</t>
  </si>
  <si>
    <t>938902071</t>
  </si>
  <si>
    <t>Očistenie povrchu betónových konštrukcií tlakovou vodou</t>
  </si>
  <si>
    <t>-149613287</t>
  </si>
  <si>
    <t>18</t>
  </si>
  <si>
    <t>941941041</t>
  </si>
  <si>
    <t>Montáž lešenia ľahkého pracovného radového s podlahami šírky nad 1,00 do 1,20 m, výšky do 10 m</t>
  </si>
  <si>
    <t>-354167437</t>
  </si>
  <si>
    <t>19</t>
  </si>
  <si>
    <t>941941291</t>
  </si>
  <si>
    <t>Príplatok za prvý a každý ďalší i začatý mesiac použitia lešenia ľahkého pracovného radového s podlahami šírky nad 1,00 do 1,20 m, výšky do 10 m</t>
  </si>
  <si>
    <t>1448647646</t>
  </si>
  <si>
    <t>941941841</t>
  </si>
  <si>
    <t>Demontáž lešenia ľahkého pracovného radového s podlahami šírky nad 1,00 do 1,20 m, výšky do 10 m</t>
  </si>
  <si>
    <t>1767854355</t>
  </si>
  <si>
    <t>21</t>
  </si>
  <si>
    <t>953945101</t>
  </si>
  <si>
    <t>-1083414149</t>
  </si>
  <si>
    <t>22</t>
  </si>
  <si>
    <t>953945111</t>
  </si>
  <si>
    <t>-299999867</t>
  </si>
  <si>
    <t>23</t>
  </si>
  <si>
    <t>953995115</t>
  </si>
  <si>
    <t>252346290</t>
  </si>
  <si>
    <t>24</t>
  </si>
  <si>
    <t>953996121</t>
  </si>
  <si>
    <t>Okenný APU profil s integrovanou tkaninou</t>
  </si>
  <si>
    <t>-226421146</t>
  </si>
  <si>
    <t>25</t>
  </si>
  <si>
    <t>962052211</t>
  </si>
  <si>
    <t>Búranie muriva alebo vybúranie otvorov plochy nad 4 m2 železobetonového nadzákladného,  -2,40000t</t>
  </si>
  <si>
    <t>m3</t>
  </si>
  <si>
    <t>935025746</t>
  </si>
  <si>
    <t>26</t>
  </si>
  <si>
    <t>968072876</t>
  </si>
  <si>
    <t>Vybúranie a vybratie roliet mrežových plochy nad 2 m2,  -0,00200t</t>
  </si>
  <si>
    <t>660480765</t>
  </si>
  <si>
    <t>27</t>
  </si>
  <si>
    <t>968081000</t>
  </si>
  <si>
    <t>Demontáž trubiek a vyplnenie otvorov PU penou - ozn. 12</t>
  </si>
  <si>
    <t>súbor</t>
  </si>
  <si>
    <t>-103161748</t>
  </si>
  <si>
    <t>28</t>
  </si>
  <si>
    <t>968081001</t>
  </si>
  <si>
    <t>Demontáž a spätná montáž pamätnej tabule - ozn. 16</t>
  </si>
  <si>
    <t>844537828</t>
  </si>
  <si>
    <t>29</t>
  </si>
  <si>
    <t>968081001.1</t>
  </si>
  <si>
    <t>Demontáž a spätná montáž skrine pre bezpečnostnú mrežu - ozn. 13</t>
  </si>
  <si>
    <t>328578636</t>
  </si>
  <si>
    <t>30</t>
  </si>
  <si>
    <t>968081002</t>
  </si>
  <si>
    <t>Demontáž a spätná montáž VZT jednotky - ozn. 28</t>
  </si>
  <si>
    <t>120166666</t>
  </si>
  <si>
    <t>31</t>
  </si>
  <si>
    <t>968081003</t>
  </si>
  <si>
    <t>Demontáž a spätná bilboardu - ozn. 27a</t>
  </si>
  <si>
    <t>-258080956</t>
  </si>
  <si>
    <t>32</t>
  </si>
  <si>
    <t>971036018</t>
  </si>
  <si>
    <t>Jadrové vrty diamantovými korunkami do D 200 mm do stien - murivo tehlové -0,00050t</t>
  </si>
  <si>
    <t>cm</t>
  </si>
  <si>
    <t>-813247082</t>
  </si>
  <si>
    <t>33</t>
  </si>
  <si>
    <t>978015271</t>
  </si>
  <si>
    <t>Otlčenie omietok vonkajších priečelí jednoduchých, s vyškriabaním škár, očistením muriva, v rozsahu do 65 %,  -0,03700t</t>
  </si>
  <si>
    <t>796531240</t>
  </si>
  <si>
    <t>34</t>
  </si>
  <si>
    <t>978059611</t>
  </si>
  <si>
    <t>Odsekanie a odobratie obkladov stien z obkladačiek vonkajších vrátane podkladovej omietky do 2 m2,  -0,08900t</t>
  </si>
  <si>
    <t>-272785204</t>
  </si>
  <si>
    <t>35</t>
  </si>
  <si>
    <t>978065011</t>
  </si>
  <si>
    <t>Odstránenie kontaktného zateplenia vrátane povrchovej úpravy z polystyrénových dosiek hrúbky do 120 mm, -0,01841t - ozn. 31</t>
  </si>
  <si>
    <t>-1129782946</t>
  </si>
  <si>
    <t>36</t>
  </si>
  <si>
    <t>979011111</t>
  </si>
  <si>
    <t>Zvislá doprava sutiny a vybúraných hmôt za prvé podlažie nad alebo pod základným podlažím</t>
  </si>
  <si>
    <t>t</t>
  </si>
  <si>
    <t>-819340016</t>
  </si>
  <si>
    <t>37</t>
  </si>
  <si>
    <t>979011121</t>
  </si>
  <si>
    <t>Zvislá doprava sutiny a vybúraných hmôt za každé ďalšie podlažie</t>
  </si>
  <si>
    <t>1450487976</t>
  </si>
  <si>
    <t>38</t>
  </si>
  <si>
    <t>979081111</t>
  </si>
  <si>
    <t>Odvoz sutiny a vybúraných hmôt na skládku do 1 km</t>
  </si>
  <si>
    <t>-2022704839</t>
  </si>
  <si>
    <t>39</t>
  </si>
  <si>
    <t>979081121</t>
  </si>
  <si>
    <t>Odvoz sutiny a vybúraných hmôt na skládku za každý ďalší 1 km</t>
  </si>
  <si>
    <t>-1308978638</t>
  </si>
  <si>
    <t>40</t>
  </si>
  <si>
    <t>979082111</t>
  </si>
  <si>
    <t>Vnútrostavenisková doprava sutiny a vybúraných hmôt do 10 m</t>
  </si>
  <si>
    <t>1456897787</t>
  </si>
  <si>
    <t>41</t>
  </si>
  <si>
    <t>979089612</t>
  </si>
  <si>
    <t>Poplatok za skladovanie - iné odpady zo stavieb a demolácií (17 09), ostatné</t>
  </si>
  <si>
    <t>1565922195</t>
  </si>
  <si>
    <t>42</t>
  </si>
  <si>
    <t>999281111</t>
  </si>
  <si>
    <t>Presun hmôt pre opravy a údržbu objektov vrátane vonkajších plášťov výšky do 25 m</t>
  </si>
  <si>
    <t>-1570180528</t>
  </si>
  <si>
    <t>43</t>
  </si>
  <si>
    <t>711131102</t>
  </si>
  <si>
    <t>Zhotovenie geotextílie alebo tkaniny na plochu vodorovnú</t>
  </si>
  <si>
    <t>-691857223</t>
  </si>
  <si>
    <t>44</t>
  </si>
  <si>
    <t>693110001200</t>
  </si>
  <si>
    <t>1773989323</t>
  </si>
  <si>
    <t>45</t>
  </si>
  <si>
    <t>998711202</t>
  </si>
  <si>
    <t>Presun hmôt pre izoláciu proti vode v objektoch výšky nad 6 do 12 m</t>
  </si>
  <si>
    <t>%</t>
  </si>
  <si>
    <t>814018374</t>
  </si>
  <si>
    <t>46</t>
  </si>
  <si>
    <t>712300842</t>
  </si>
  <si>
    <t>Očistenie povlakovej krytiny na strechách plochých do 10° ,  -0,00200t</t>
  </si>
  <si>
    <t>-513280667</t>
  </si>
  <si>
    <t>47</t>
  </si>
  <si>
    <t>712370070</t>
  </si>
  <si>
    <t>Zhotovenie povlakovej krytiny striech plochých do 10° PVC-P fóliou upevnenou prikotvením so zvarením spoju</t>
  </si>
  <si>
    <t>-436372526</t>
  </si>
  <si>
    <t>48</t>
  </si>
  <si>
    <t>222101</t>
  </si>
  <si>
    <t>-1211383286</t>
  </si>
  <si>
    <t>49</t>
  </si>
  <si>
    <t>311970002201</t>
  </si>
  <si>
    <t>Kotvy pre kotvenie izolácie</t>
  </si>
  <si>
    <t>-94378337</t>
  </si>
  <si>
    <t>50</t>
  </si>
  <si>
    <t>712973410</t>
  </si>
  <si>
    <t>Detaily k termoplastom všeobecne, kútový uholník z hrubopoplastovaného plechu RŠ 80 mm, ohyb 90-135° - K3</t>
  </si>
  <si>
    <t>2013429417</t>
  </si>
  <si>
    <t>51</t>
  </si>
  <si>
    <t>311970001100</t>
  </si>
  <si>
    <t>Kotviaci prvok - rámová kotva 10/160</t>
  </si>
  <si>
    <t>-1647076435</t>
  </si>
  <si>
    <t>52</t>
  </si>
  <si>
    <t>712973540</t>
  </si>
  <si>
    <t>Osadenie odvetrávacích komínkov na povlakovú krytinu z TPO fólie - D5+D6</t>
  </si>
  <si>
    <t>1505670190</t>
  </si>
  <si>
    <t>53</t>
  </si>
  <si>
    <t>2810312003</t>
  </si>
  <si>
    <t>Odvetranie kanalizácie s napojením na potrubie TWOP 110 PVC s integrovanou PVC manžetou - D6</t>
  </si>
  <si>
    <t>474196036</t>
  </si>
  <si>
    <t>54</t>
  </si>
  <si>
    <t>2810311695</t>
  </si>
  <si>
    <t>325007042</t>
  </si>
  <si>
    <t>55</t>
  </si>
  <si>
    <t>712973610</t>
  </si>
  <si>
    <t>Detaily k termoplastom všeobecne, nárožný uholník z hrubopoplast. plechu RŠ 80 mm, ohyb 90-135° - K4</t>
  </si>
  <si>
    <t>-1854021565</t>
  </si>
  <si>
    <t>56</t>
  </si>
  <si>
    <t>-521579549</t>
  </si>
  <si>
    <t>57</t>
  </si>
  <si>
    <t>712973781</t>
  </si>
  <si>
    <t>Detaily k termoplastom všeobecne, stenový kotviaci pásik z hrubopoplast. plechu RŠ 70 mm - K5</t>
  </si>
  <si>
    <t>1974979768</t>
  </si>
  <si>
    <t>58</t>
  </si>
  <si>
    <t>-1795713932</t>
  </si>
  <si>
    <t>59</t>
  </si>
  <si>
    <t>712973840</t>
  </si>
  <si>
    <t>Detaily k termoplastom všeobecne, oplechovanie okraja odkvapovou záveternou lištou z hrubopolpast. plechu RŠ 250 mm - K6</t>
  </si>
  <si>
    <t>-220646925</t>
  </si>
  <si>
    <t>60</t>
  </si>
  <si>
    <t>-1251151575</t>
  </si>
  <si>
    <t>61</t>
  </si>
  <si>
    <t>712973890</t>
  </si>
  <si>
    <t>Detaily k termoplastom všeobecne, oplechovanie okraja odkvapovou lištou z hrubopolpast. plechu RŠ 250 mm - K1</t>
  </si>
  <si>
    <t>-336863427</t>
  </si>
  <si>
    <t>62</t>
  </si>
  <si>
    <t>311970001500</t>
  </si>
  <si>
    <t>605573807</t>
  </si>
  <si>
    <t>63</t>
  </si>
  <si>
    <t>712973896</t>
  </si>
  <si>
    <t>Detaily k termoplastom všeobecne, oplechovanie okraja odkvapovou lištou z hrubopolpast. plechu RŠ 450 mm - K2</t>
  </si>
  <si>
    <t>-550038809</t>
  </si>
  <si>
    <t>64</t>
  </si>
  <si>
    <t>-1688977550</t>
  </si>
  <si>
    <t>65</t>
  </si>
  <si>
    <t>712978240</t>
  </si>
  <si>
    <t>Demontáž vetracích komínkov</t>
  </si>
  <si>
    <t>-951312360</t>
  </si>
  <si>
    <t>66</t>
  </si>
  <si>
    <t>712990040</t>
  </si>
  <si>
    <t>Položenie geotextílie vodorovne alebo zvislo na strechy ploché do 10°</t>
  </si>
  <si>
    <t>-1280259481</t>
  </si>
  <si>
    <t>67</t>
  </si>
  <si>
    <t>-2081079258</t>
  </si>
  <si>
    <t>68</t>
  </si>
  <si>
    <t>712991030</t>
  </si>
  <si>
    <t>Montáž podkladnej konštrukcie z OSB dosiek na atike šírky 311 - 410 mm pod klampiarske konštrukcie - K1</t>
  </si>
  <si>
    <t>617864502</t>
  </si>
  <si>
    <t>69</t>
  </si>
  <si>
    <t>-1039410839</t>
  </si>
  <si>
    <t>70</t>
  </si>
  <si>
    <t>607260000900</t>
  </si>
  <si>
    <t>Doska OSB 3 Superfinish ECO P+D nebrúsené hrxlxš 25x2500x1250 mm, JAFHOLZ</t>
  </si>
  <si>
    <t>951077627</t>
  </si>
  <si>
    <t>71</t>
  </si>
  <si>
    <t>998712202</t>
  </si>
  <si>
    <t>Presun hmôt pre izoláciu povlakovej krytiny v objektoch výšky nad 6 do 12 m</t>
  </si>
  <si>
    <t>-703964323</t>
  </si>
  <si>
    <t>72</t>
  </si>
  <si>
    <t>713132132</t>
  </si>
  <si>
    <t>Montáž tepelnej izolácie stien polystyrénom, celoplošným prilepením</t>
  </si>
  <si>
    <t>351537186</t>
  </si>
  <si>
    <t>73</t>
  </si>
  <si>
    <t>283750000700</t>
  </si>
  <si>
    <t>-2051851944</t>
  </si>
  <si>
    <t>74</t>
  </si>
  <si>
    <t>283720003300</t>
  </si>
  <si>
    <t>26264863</t>
  </si>
  <si>
    <t>75</t>
  </si>
  <si>
    <t>713142151</t>
  </si>
  <si>
    <t>Montáž tepelnej izolácie striech plochých do 10° polystyrénom, jednovrstvová kladenými voľne</t>
  </si>
  <si>
    <t>546873658</t>
  </si>
  <si>
    <t>76</t>
  </si>
  <si>
    <t>283750001500</t>
  </si>
  <si>
    <t>-2077693320</t>
  </si>
  <si>
    <t>77</t>
  </si>
  <si>
    <t>283720008000</t>
  </si>
  <si>
    <t>-392556751</t>
  </si>
  <si>
    <t>78</t>
  </si>
  <si>
    <t>713142250</t>
  </si>
  <si>
    <t>Montáž tepelnej izolácie striech plochých do 10° polystyrénom, dvojvrstvová kladenými voľne</t>
  </si>
  <si>
    <t>-1668518273</t>
  </si>
  <si>
    <t>79</t>
  </si>
  <si>
    <t>283720008100</t>
  </si>
  <si>
    <t>-220036581</t>
  </si>
  <si>
    <t>80</t>
  </si>
  <si>
    <t>283760007401</t>
  </si>
  <si>
    <t>542547370</t>
  </si>
  <si>
    <t>81</t>
  </si>
  <si>
    <t>283720008900</t>
  </si>
  <si>
    <t>-1208642605</t>
  </si>
  <si>
    <t>82</t>
  </si>
  <si>
    <t>998713202</t>
  </si>
  <si>
    <t>Presun hmôt pre izolácie tepelné v objektoch výšky nad 6 m do 12 m</t>
  </si>
  <si>
    <t>-708232511</t>
  </si>
  <si>
    <t>83</t>
  </si>
  <si>
    <t>721230187</t>
  </si>
  <si>
    <t>Montáž bezpečnostného prepadového strešného vtoku pre mPVC izolácie DN 110 - D1</t>
  </si>
  <si>
    <t>178812599</t>
  </si>
  <si>
    <t>84</t>
  </si>
  <si>
    <t>2810305450</t>
  </si>
  <si>
    <t>Hranatý chrlič TWC 100×100 PVC s manžetou z fólie PVC-P atyp.dĺžka 570 mm</t>
  </si>
  <si>
    <t>-1654889508</t>
  </si>
  <si>
    <t>85</t>
  </si>
  <si>
    <t>721242115</t>
  </si>
  <si>
    <t>Lapač strešných splavenín liatinový - zo šedej liatiny DN 100</t>
  </si>
  <si>
    <t>-890335257</t>
  </si>
  <si>
    <t>86</t>
  </si>
  <si>
    <t>721242805</t>
  </si>
  <si>
    <t>Demontáž lapača strešných splavenín DN 150,  -0,03522t</t>
  </si>
  <si>
    <t>804279517</t>
  </si>
  <si>
    <t>87</t>
  </si>
  <si>
    <t>764313281</t>
  </si>
  <si>
    <t>Krytiny hladké z pozinkovaného farbeného PZf plechu, zo zvitkov šírky 670 mm, sklon do 30°</t>
  </si>
  <si>
    <t>1800358931</t>
  </si>
  <si>
    <t>88</t>
  </si>
  <si>
    <t>764317800</t>
  </si>
  <si>
    <t>Demontáž krytiny hladkej strešnej železobetónových dosiek,  -0,00742t</t>
  </si>
  <si>
    <t>1577133759</t>
  </si>
  <si>
    <t>89</t>
  </si>
  <si>
    <t>764333420</t>
  </si>
  <si>
    <t>Lemovanie z pozinkovaného farbeného PZf plechu, múrov na plochých strechách r.š. 250 mm - ozn.11</t>
  </si>
  <si>
    <t>993205899</t>
  </si>
  <si>
    <t>90</t>
  </si>
  <si>
    <t>764352427</t>
  </si>
  <si>
    <t>Žľaby z pozinkovaného farbeného PZf plechu, pododkvapové polkruhové r.š. 330 mm - D8</t>
  </si>
  <si>
    <t>-1846083765</t>
  </si>
  <si>
    <t>91</t>
  </si>
  <si>
    <t>764352810</t>
  </si>
  <si>
    <t>Demontáž žľabov pododkvapových polkruhových so sklonom do 30st. rš 330 mm,  -0,00330t</t>
  </si>
  <si>
    <t>-566993970</t>
  </si>
  <si>
    <t>92</t>
  </si>
  <si>
    <t>764359411</t>
  </si>
  <si>
    <t>Kotlík kónický z pozinkovaného farbeného PZf plechu, pre rúry s priemerom do 100 mm - D8</t>
  </si>
  <si>
    <t>776732756</t>
  </si>
  <si>
    <t>93</t>
  </si>
  <si>
    <t>764359436</t>
  </si>
  <si>
    <t>Kotlík zberný z pozinkovaného farbeného PZf plechu, pre rúry s priemerom D 80 - 120 mm</t>
  </si>
  <si>
    <t>-975414637</t>
  </si>
  <si>
    <t>94</t>
  </si>
  <si>
    <t>764359810</t>
  </si>
  <si>
    <t>Demontáž kotlíka kónického, so sklonom žľabu do 30st.,  -0,00110t</t>
  </si>
  <si>
    <t>117799640</t>
  </si>
  <si>
    <t>95</t>
  </si>
  <si>
    <t>764410770</t>
  </si>
  <si>
    <t>Oplechovanie parapetov z hliníkového farebného Al plechu, vrátane rohov r.š. 500 mm</t>
  </si>
  <si>
    <t>1811186490</t>
  </si>
  <si>
    <t>96</t>
  </si>
  <si>
    <t>764410850</t>
  </si>
  <si>
    <t>Demontáž oplechovania parapetov rš od 100 do 330 mm,  -0,00135t</t>
  </si>
  <si>
    <t>766942051</t>
  </si>
  <si>
    <t>97</t>
  </si>
  <si>
    <t>764430840</t>
  </si>
  <si>
    <t>Demontáž oplechovania múrov a nadmuroviek rš od 330 do 500 mm,  -0,00230t</t>
  </si>
  <si>
    <t>2012033098</t>
  </si>
  <si>
    <t>98</t>
  </si>
  <si>
    <t>764454434</t>
  </si>
  <si>
    <t>Montáž kruhových kolien z pozinkovaného farbeného PZf plechu, pre zvodové rúry s priemerom 60 - 150 mm - D3</t>
  </si>
  <si>
    <t>-216569251</t>
  </si>
  <si>
    <t>99</t>
  </si>
  <si>
    <t>553440048500</t>
  </si>
  <si>
    <t>Koleno lisované pozink farebný K 100, 72°, priemer 100 mm, KJG</t>
  </si>
  <si>
    <t>1493410687</t>
  </si>
  <si>
    <t>100</t>
  </si>
  <si>
    <t>764454452</t>
  </si>
  <si>
    <t>Zvodové rúry z pozinkovaného farbeného PZf plechu, kruhové priemer 80 mm</t>
  </si>
  <si>
    <t>-2013157432</t>
  </si>
  <si>
    <t>101</t>
  </si>
  <si>
    <t>764454453</t>
  </si>
  <si>
    <t>Zvodové rúry z pozinkovaného farbeného PZf plechu, kruhové priemer 100 mm</t>
  </si>
  <si>
    <t>-344635765</t>
  </si>
  <si>
    <t>102</t>
  </si>
  <si>
    <t>764454802</t>
  </si>
  <si>
    <t>Demontáž odpadových rúr kruhových, s priemerom 120 mm,  -0,00285t</t>
  </si>
  <si>
    <t>-32820299</t>
  </si>
  <si>
    <t>103</t>
  </si>
  <si>
    <t>998764202</t>
  </si>
  <si>
    <t>Presun hmôt pre konštrukcie klampiarske v objektoch výšky nad 6 do 12 m</t>
  </si>
  <si>
    <t>-2048041703</t>
  </si>
  <si>
    <t>104</t>
  </si>
  <si>
    <t>767662120</t>
  </si>
  <si>
    <t>Montáž mreží pevných zváraním</t>
  </si>
  <si>
    <t>-623325046</t>
  </si>
  <si>
    <t>105</t>
  </si>
  <si>
    <t>553521000</t>
  </si>
  <si>
    <t>Výroba a dodávka mreží podľa pôvodných vrátane povrchovej úpravy</t>
  </si>
  <si>
    <t>231549056</t>
  </si>
  <si>
    <t>106</t>
  </si>
  <si>
    <t>767662125</t>
  </si>
  <si>
    <t xml:space="preserve">Spätná montáž mreží pevných vrátane úpravy pre zateplenie </t>
  </si>
  <si>
    <t>-667925453</t>
  </si>
  <si>
    <t>107</t>
  </si>
  <si>
    <t>767914830R</t>
  </si>
  <si>
    <t>Demontáž a spätná montáž oplotenia- ozn. 30</t>
  </si>
  <si>
    <t>1971035963</t>
  </si>
  <si>
    <t>108</t>
  </si>
  <si>
    <t>998767202</t>
  </si>
  <si>
    <t>Presun hmôt pre kovové stavebné doplnkové konštrukcie v objektoch výšky nad 6 do 12 m</t>
  </si>
  <si>
    <t>-1911975941</t>
  </si>
  <si>
    <t>109</t>
  </si>
  <si>
    <t>783201812</t>
  </si>
  <si>
    <t>Odstránenie starých náterov z kovových stavebných doplnkových konštrukcií oceľovou kefou</t>
  </si>
  <si>
    <t>1817670920</t>
  </si>
  <si>
    <t>110</t>
  </si>
  <si>
    <t>783222100</t>
  </si>
  <si>
    <t>Nátery kov.stav.doplnk.konštr. syntetické farby šedej na vzduchu schnúce dvojnásobné - 70µm</t>
  </si>
  <si>
    <t>276488356</t>
  </si>
  <si>
    <t>111</t>
  </si>
  <si>
    <t>783226100</t>
  </si>
  <si>
    <t>Nátery kov.stav.doplnk.konštr. syntetické na vzduchu schnúce základný - 35µm</t>
  </si>
  <si>
    <t>878901005</t>
  </si>
  <si>
    <t>112</t>
  </si>
  <si>
    <t>2101000</t>
  </si>
  <si>
    <t>Demontáž a montáž bleskozvodu vrátane revíznej správy</t>
  </si>
  <si>
    <t>-1924257708</t>
  </si>
  <si>
    <t>VP - Práce naviac</t>
  </si>
  <si>
    <t>PN</t>
  </si>
  <si>
    <t>SO 02 - Zateplenie pavilónu B</t>
  </si>
  <si>
    <t>1120891840</t>
  </si>
  <si>
    <t>-1973869154</t>
  </si>
  <si>
    <t>-186983171</t>
  </si>
  <si>
    <t>-1369910670</t>
  </si>
  <si>
    <t>-1793630465</t>
  </si>
  <si>
    <t>545998765</t>
  </si>
  <si>
    <t>1495083458</t>
  </si>
  <si>
    <t>-1206070250</t>
  </si>
  <si>
    <t>201545756</t>
  </si>
  <si>
    <t>-160499545</t>
  </si>
  <si>
    <t>1859343276</t>
  </si>
  <si>
    <t>400755738</t>
  </si>
  <si>
    <t>-604482656</t>
  </si>
  <si>
    <t>2108991338</t>
  </si>
  <si>
    <t>628273935</t>
  </si>
  <si>
    <t>-918481283</t>
  </si>
  <si>
    <t>167255893</t>
  </si>
  <si>
    <t>2074242936</t>
  </si>
  <si>
    <t>-1116890779</t>
  </si>
  <si>
    <t>565663115</t>
  </si>
  <si>
    <t>1598074647</t>
  </si>
  <si>
    <t>-1106769080</t>
  </si>
  <si>
    <t>959991011R</t>
  </si>
  <si>
    <t>Vyplnenie škár a prasklín maltou Ardex F11 - ozn.16</t>
  </si>
  <si>
    <t>-1857712571</t>
  </si>
  <si>
    <t>968072872</t>
  </si>
  <si>
    <t>ozn.15 - demontáž a spätná montáž vetracích mriežok</t>
  </si>
  <si>
    <t>112534393</t>
  </si>
  <si>
    <t>Demontáž trubiek a vyplnenie otvorov PU penou - ozn. 14</t>
  </si>
  <si>
    <t>1321229887</t>
  </si>
  <si>
    <t>Demontáž a spätná montáž skrine pre bezpečnostnú mrežu - ozn. 12</t>
  </si>
  <si>
    <t>-1784448995</t>
  </si>
  <si>
    <t>535347361</t>
  </si>
  <si>
    <t>-1597679747</t>
  </si>
  <si>
    <t>1141082214</t>
  </si>
  <si>
    <t>1957433139</t>
  </si>
  <si>
    <t>1264315432</t>
  </si>
  <si>
    <t>-1790521995</t>
  </si>
  <si>
    <t>230375376</t>
  </si>
  <si>
    <t>-1694930986</t>
  </si>
  <si>
    <t>934538433</t>
  </si>
  <si>
    <t>-604400088</t>
  </si>
  <si>
    <t>28152482</t>
  </si>
  <si>
    <t>-681289713</t>
  </si>
  <si>
    <t>-1748357017</t>
  </si>
  <si>
    <t>882395097</t>
  </si>
  <si>
    <t>622464125</t>
  </si>
  <si>
    <t>-314884406</t>
  </si>
  <si>
    <t>-2123227986</t>
  </si>
  <si>
    <t>-1453384470</t>
  </si>
  <si>
    <t>-85104841</t>
  </si>
  <si>
    <t>1880020822</t>
  </si>
  <si>
    <t>774626106</t>
  </si>
  <si>
    <t xml:space="preserve">Krytiny hladké z pozinkovaného farbeného PZf plechu, zo zvitkov šírky 670 mm, sklon do 30° </t>
  </si>
  <si>
    <t>-1310722265</t>
  </si>
  <si>
    <t>2131024627</t>
  </si>
  <si>
    <t>Lemovanie z pozinkovaného farbeného PZf plechu, múrov na plochých strechách r.š. 250 mm</t>
  </si>
  <si>
    <t>1192048339</t>
  </si>
  <si>
    <t>2063527166</t>
  </si>
  <si>
    <t>1841575944</t>
  </si>
  <si>
    <t>-949710724</t>
  </si>
  <si>
    <t>1652294864</t>
  </si>
  <si>
    <t>767431000</t>
  </si>
  <si>
    <t>Spätná montáž oceľového prístrešku vrátane potrebných úprav po zateplení budovy - ozn. 9</t>
  </si>
  <si>
    <t>-1604394474</t>
  </si>
  <si>
    <t>767431800</t>
  </si>
  <si>
    <t>Demontáž oceľového prístrešku - ozn. 9</t>
  </si>
  <si>
    <t>1293938804</t>
  </si>
  <si>
    <t>1757859585</t>
  </si>
  <si>
    <t>710096836</t>
  </si>
  <si>
    <t>Vonkajšia omietka stien tenkovrstvová, silikónová, škrabaná, hr. 1,5 mm</t>
  </si>
  <si>
    <t xml:space="preserve">Vonkajšia omietka stien mozaiková , ručné miešanie a nanášanie, </t>
  </si>
  <si>
    <t>Kontaktný zatepľovací systém hr. 30 mm  minerálne riešenie, skrutkovacie kotvy - S3</t>
  </si>
  <si>
    <t>Kontaktný zatepľovací systém hr. 50 mm  - minerálne riešenie, skrutkovacie kotvy</t>
  </si>
  <si>
    <t>Kontaktný zatepľovací systém hr. 80 mm minerálne riešenie, skrutkovacie kotvy</t>
  </si>
  <si>
    <t>Kontaktný zatepľovací systém hr. 140 mm  - minerálne riešenie, skrutkovacie kotvy - S1</t>
  </si>
  <si>
    <t>Kontaktný zatepľovací systém ostenia hr. 20 mm - minerálne riešenie - S2</t>
  </si>
  <si>
    <t>Kontaktný zatepľovací systém hr. 120 mm  - riešenie pre sokel , skrutkovacie kotvy</t>
  </si>
  <si>
    <t xml:space="preserve"> Soklový profil SL 14 (hliníkový)</t>
  </si>
  <si>
    <t xml:space="preserve"> Rohová lišta hliníková</t>
  </si>
  <si>
    <t xml:space="preserve"> Nadokenná lišta s odkvapovým nosom (PVC)</t>
  </si>
  <si>
    <t xml:space="preserve">Geotextília polypropylénová , šírka 1,27; 1,75-3,5 m, dĺžka 20-60; 90 m, hrúbka 2,7 mm, netkaná, </t>
  </si>
  <si>
    <t xml:space="preserve">Doska OSB  P+D nebrúsené hrxlxš 25x2500x1250 mm, </t>
  </si>
  <si>
    <t xml:space="preserve">Doska XPS  hr. 50 mm, zateplenie soklov, suterénov, podláh, </t>
  </si>
  <si>
    <t xml:space="preserve">Doska  hr. 120 mm, na zateplenie podláh a plochých striech, </t>
  </si>
  <si>
    <t xml:space="preserve">Spádová doska   pre vyspádovanie plochých striech, </t>
  </si>
  <si>
    <t>Doska hr. 80 mm, na zateplenie podláh a strešných terás,</t>
  </si>
  <si>
    <t xml:space="preserve">Doska  hr. 100 mm, na zateplenie podláh a plochých striech, </t>
  </si>
  <si>
    <t xml:space="preserve">Fasádna izolačná doska  hr. 20 mm, </t>
  </si>
  <si>
    <t xml:space="preserve">Doska XPS  hr. 50 mm, zateplenie soklov, suterénov, podláh, terás, striech, cestné staviteľstvo, </t>
  </si>
  <si>
    <t>Geotextília polypropylénová , šírka 1,27; 1,75-3,5 m, dĺžka 20-60; 90 m, hrúbka 2,7 mm, netkaná, MIVA</t>
  </si>
  <si>
    <t xml:space="preserve">Povlaková izolácia, hrúbka 1,5 mm, strešná, izolačné fólie na báze PVC, </t>
  </si>
  <si>
    <t>Strešný odvetrávací komínok  PVC s integrovanou PVC manžetou - D5</t>
  </si>
  <si>
    <t>Kontaktný zatepľovací systém hr. 40 mm  minerálne riešenie, skrutkovacie kotvy - S3</t>
  </si>
  <si>
    <t>Kontaktný zatepľovací systém hr. 80 mm  - minerálne riešenie, skrutkovacie kotvy</t>
  </si>
  <si>
    <t>Kontaktný zatepľovací systém ostenia hr. 20 mm  - minerálne riešenie - S2</t>
  </si>
  <si>
    <t>Kontaktný zatepľovací systém hr. 120 mm  - riešenie pre sokel (XPS), skrutkovacie kotvy</t>
  </si>
  <si>
    <t>Vonkajšia omietka stien tenkovrstvová , silikónová,  škrabaná, hr. 1,5 mm</t>
  </si>
  <si>
    <t xml:space="preserve">Vonkajšia omietka stien mozaiková, ručné miešanie a nanášanie, </t>
  </si>
  <si>
    <t>Vrut  do dĺžky 150 mm na upevnenie do dosiek POLSID a HERAKLID, FATRA IZOLFA</t>
  </si>
  <si>
    <t xml:space="preserve">Doska XPS hr. 50 mm, zateplenie soklov, suterénov, podláh, </t>
  </si>
  <si>
    <t>KRYCÍ LIST ZADANIA</t>
  </si>
  <si>
    <t>Názov stavby</t>
  </si>
  <si>
    <t>ZATEPLENIE OBJEKTOV ZŠ Drieňová 16</t>
  </si>
  <si>
    <t>JKSO</t>
  </si>
  <si>
    <t>Názov objektu</t>
  </si>
  <si>
    <t>EČO</t>
  </si>
  <si>
    <t xml:space="preserve">   </t>
  </si>
  <si>
    <t>Miesto</t>
  </si>
  <si>
    <t>Bratislava</t>
  </si>
  <si>
    <t>IČO</t>
  </si>
  <si>
    <t>IČ DPH</t>
  </si>
  <si>
    <t>Spracoval</t>
  </si>
  <si>
    <t>Rozpočet číslo</t>
  </si>
  <si>
    <t>Dňa</t>
  </si>
  <si>
    <t xml:space="preserve">                Merné a účelové jednotky</t>
  </si>
  <si>
    <t xml:space="preserve">            Počet</t>
  </si>
  <si>
    <t xml:space="preserve">    Náklady / 1 m.j.</t>
  </si>
  <si>
    <t xml:space="preserve">             Počet</t>
  </si>
  <si>
    <t xml:space="preserve">     Náklady / 1 m.j.</t>
  </si>
  <si>
    <t xml:space="preserve">                Počet</t>
  </si>
  <si>
    <t xml:space="preserve">        Náklady / 1 m.j.</t>
  </si>
  <si>
    <t xml:space="preserve">                Rozpočtové náklady v</t>
  </si>
  <si>
    <t>A</t>
  </si>
  <si>
    <t>Základné rozp. náklady</t>
  </si>
  <si>
    <t>B</t>
  </si>
  <si>
    <t>Doplnkové náklady</t>
  </si>
  <si>
    <t>C</t>
  </si>
  <si>
    <t>Vedľajšie rozpočtové náklady</t>
  </si>
  <si>
    <t>HSV</t>
  </si>
  <si>
    <t>Dodávky</t>
  </si>
  <si>
    <t>Práca nadčas</t>
  </si>
  <si>
    <t xml:space="preserve">GZS   </t>
  </si>
  <si>
    <t>Montáž</t>
  </si>
  <si>
    <t>Bez pevnej podl.</t>
  </si>
  <si>
    <t xml:space="preserve">Projektové práce   </t>
  </si>
  <si>
    <t>PSV</t>
  </si>
  <si>
    <t>Kultúrna pamiatka</t>
  </si>
  <si>
    <t xml:space="preserve">Sťažené podmienky   </t>
  </si>
  <si>
    <t xml:space="preserve">Vplyv prostredia   </t>
  </si>
  <si>
    <t>"M"</t>
  </si>
  <si>
    <t xml:space="preserve">Iné VRN   </t>
  </si>
  <si>
    <t>VRN z rozpočtu</t>
  </si>
  <si>
    <t>ZRN (r. 1-6)</t>
  </si>
  <si>
    <t>DN (r. 8-11)</t>
  </si>
  <si>
    <t>VRN (r. 13-18)</t>
  </si>
  <si>
    <t>HZS</t>
  </si>
  <si>
    <t>Kompl. činnosť</t>
  </si>
  <si>
    <t>Celkové náklady</t>
  </si>
  <si>
    <t>Súčet 7, 12, 19-22</t>
  </si>
  <si>
    <t>Dátum a podpis</t>
  </si>
  <si>
    <t>% z</t>
  </si>
  <si>
    <t>Cena s DPH (r. 23-24)</t>
  </si>
  <si>
    <t>E</t>
  </si>
  <si>
    <t>Prípočty a odpočty</t>
  </si>
  <si>
    <t>Dodávky zadávateľa</t>
  </si>
  <si>
    <t>Kĺzavá doložka</t>
  </si>
  <si>
    <t>Zvýhodnenie + -</t>
  </si>
  <si>
    <t>Pavilon A blesk.</t>
  </si>
  <si>
    <t xml:space="preserve">ZŠ PAVLA MARCELYHO, Drieňová 16, BA   </t>
  </si>
  <si>
    <t xml:space="preserve">Ing. Tokolyová, Ing. Tokoly   </t>
  </si>
  <si>
    <t>09.05.2017</t>
  </si>
  <si>
    <t>ZADANIE</t>
  </si>
  <si>
    <t>Stavba:   ZATEPLENIE OBJEKTOV ZŠ Drieňová 16</t>
  </si>
  <si>
    <t>Objekt:   Pavilon A škola blesk.</t>
  </si>
  <si>
    <t xml:space="preserve">Objednávateľ:   </t>
  </si>
  <si>
    <t xml:space="preserve">Zhotoviteľ:   </t>
  </si>
  <si>
    <t xml:space="preserve">Spracoval:   </t>
  </si>
  <si>
    <t xml:space="preserve">Miesto:  </t>
  </si>
  <si>
    <t>Dátum:   26.4.2017</t>
  </si>
  <si>
    <t>Č.</t>
  </si>
  <si>
    <t>Kód položky</t>
  </si>
  <si>
    <t>Množstvo celkom</t>
  </si>
  <si>
    <t>Cena jednotková</t>
  </si>
  <si>
    <t>Cena celkom</t>
  </si>
  <si>
    <t xml:space="preserve">Práce a dodávky M   </t>
  </si>
  <si>
    <t>21-M</t>
  </si>
  <si>
    <t xml:space="preserve">Elektromontáže   </t>
  </si>
  <si>
    <t>210010028</t>
  </si>
  <si>
    <t xml:space="preserve">Rúrka ohybná elektroinštalačná z PVC typ FXP 40, uložená pevne   </t>
  </si>
  <si>
    <t>3450728010</t>
  </si>
  <si>
    <t xml:space="preserve">Rúrka FXP 40   </t>
  </si>
  <si>
    <t>210220021</t>
  </si>
  <si>
    <t xml:space="preserve">Uzemňovacie vedenie v zemi FeZn vrátane izolácie spojov O 10mm   </t>
  </si>
  <si>
    <t>3544224150</t>
  </si>
  <si>
    <t xml:space="preserve">Územňovací vodič ocelový žiarovo zinkovaný označenie O 10   </t>
  </si>
  <si>
    <t>kg</t>
  </si>
  <si>
    <t>210220050</t>
  </si>
  <si>
    <t xml:space="preserve">Označenie zvodov číselnými štítkami   </t>
  </si>
  <si>
    <t>3544247920</t>
  </si>
  <si>
    <t xml:space="preserve">Štítok orientačný 0, obj. č. EBL000000358; bleskozvodný a uzemňovací materiál   </t>
  </si>
  <si>
    <t>210220101</t>
  </si>
  <si>
    <t xml:space="preserve">Podpery vedenia FeZn na plochú strechu PV21   </t>
  </si>
  <si>
    <t>3544217950</t>
  </si>
  <si>
    <t xml:space="preserve">Podpera vedenia na ploché strechy plastová označenie PV 21 plast   </t>
  </si>
  <si>
    <t>210220105</t>
  </si>
  <si>
    <t xml:space="preserve">Podpery vedenia FeZn do muriva PV 01h a PV01-03   </t>
  </si>
  <si>
    <t>3544216400</t>
  </si>
  <si>
    <t xml:space="preserve">Podpera vedenia do muriva na hmoždinku ocelová žiarovo zinkovaná označenie PV 01 h   </t>
  </si>
  <si>
    <t>210220240</t>
  </si>
  <si>
    <t xml:space="preserve">Svorka FeZn k uzemňovacej tyči  SJ   </t>
  </si>
  <si>
    <t>3544218900</t>
  </si>
  <si>
    <t xml:space="preserve">Svorka k uzemňovacej tyči ocelová žiarovo zinkovaná označenie SJ 01   </t>
  </si>
  <si>
    <t>210220241</t>
  </si>
  <si>
    <t xml:space="preserve">Svorka FeZn krížová SK a diagonálna krížová DKS   </t>
  </si>
  <si>
    <t>3544219150</t>
  </si>
  <si>
    <t xml:space="preserve">Svorka krížová ocelová žiarovo zinkovaná označenie SK   </t>
  </si>
  <si>
    <t>210220243</t>
  </si>
  <si>
    <t xml:space="preserve">Svorka FeZn spojovacia SS   </t>
  </si>
  <si>
    <t>3544219500</t>
  </si>
  <si>
    <t xml:space="preserve">Svorka spojovacia ocelová žiarovo zinkovaná označenie SS s p. 2 skr   </t>
  </si>
  <si>
    <t>210220245</t>
  </si>
  <si>
    <t xml:space="preserve">Svorka FeZn pripojovacia SP   </t>
  </si>
  <si>
    <t>3544219850</t>
  </si>
  <si>
    <t xml:space="preserve">Svorka pripojovacia pre spojenie kovových súčiastok ocelová žiarovo zinkovaná označenie SP 1   </t>
  </si>
  <si>
    <t>210220246</t>
  </si>
  <si>
    <t xml:space="preserve">Svorka FeZn na odkvapový žľab SO   </t>
  </si>
  <si>
    <t>3544219950</t>
  </si>
  <si>
    <t xml:space="preserve">Svorka okapová ocelová žiarovo zinkovaná označenie SO   </t>
  </si>
  <si>
    <t>210220247</t>
  </si>
  <si>
    <t xml:space="preserve">Svorka FeZn skúšobná SZ   </t>
  </si>
  <si>
    <t>3544220000</t>
  </si>
  <si>
    <t xml:space="preserve">Svorka skušobná ocelová žiarovo zinkovaná označenie SZ   </t>
  </si>
  <si>
    <t>210220253</t>
  </si>
  <si>
    <t xml:space="preserve">Svorka FeZn uzemňovacia SR03   </t>
  </si>
  <si>
    <t>3544221300</t>
  </si>
  <si>
    <t xml:space="preserve">Uzemňovacia svorka ocelová žiarovo zinkovaná označenie 
SR 03 A   </t>
  </si>
  <si>
    <t>210220280</t>
  </si>
  <si>
    <t xml:space="preserve">Uzemňovacia tyč FeZn ZT   </t>
  </si>
  <si>
    <t>3544222550</t>
  </si>
  <si>
    <t xml:space="preserve">Uzemňovacia tyč ocelová žiarovo zinkovaná označenie ZT 2 m   </t>
  </si>
  <si>
    <t>210220800</t>
  </si>
  <si>
    <t xml:space="preserve">Uzemňovacie vedenie na povrchu  AlMgSi  O 8-10   </t>
  </si>
  <si>
    <t>3544245370</t>
  </si>
  <si>
    <t xml:space="preserve">Územňovací vodič izolovaný zliatina AlMgSi označenie O 8 Al PVC   </t>
  </si>
  <si>
    <t>210220814</t>
  </si>
  <si>
    <t xml:space="preserve">Podpery vedenia zliatina AlMgSi do muriva PV01-03   </t>
  </si>
  <si>
    <t>3544240900</t>
  </si>
  <si>
    <t xml:space="preserve">Podpera vedenia do muriva zliatina AlMgSi označenie PV 01   </t>
  </si>
  <si>
    <t>8000000001</t>
  </si>
  <si>
    <t xml:space="preserve">Škatula UP pre mer svorku montáž   </t>
  </si>
  <si>
    <t>8000000002</t>
  </si>
  <si>
    <t xml:space="preserve">Škatula UP pre mer svorku Dehn   </t>
  </si>
  <si>
    <t>500000001</t>
  </si>
  <si>
    <t xml:space="preserve">Výmena skorodovanch skrutiek   </t>
  </si>
  <si>
    <t>hod</t>
  </si>
  <si>
    <t>500000002</t>
  </si>
  <si>
    <t xml:space="preserve">Výkopy   </t>
  </si>
  <si>
    <t>500000003</t>
  </si>
  <si>
    <t xml:space="preserve">Revízna správa   </t>
  </si>
  <si>
    <t xml:space="preserve">Celkom   </t>
  </si>
  <si>
    <t>Pavilon B telocvična blesk.</t>
  </si>
  <si>
    <t>Objekt:    Pavilon B telocvična blesk.</t>
  </si>
  <si>
    <t xml:space="preserve">Uzemňovacia svorka ocelová žiarovo zinkovaná označenie SR 03 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</si>
</sst>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%"/>
    <numFmt numFmtId="165" formatCode="dd\.mm\.yyyy"/>
    <numFmt numFmtId="166" formatCode="#,##0.00000"/>
    <numFmt numFmtId="167" formatCode="#,##0.000"/>
    <numFmt numFmtId="168" formatCode="0.00%;\-0.00%"/>
    <numFmt numFmtId="169" formatCode="####;\-####"/>
    <numFmt numFmtId="170" formatCode="#,##0.000;\-#,##0.000"/>
  </numFmts>
  <fonts count="60">
    <font>
      <sz val="8"/>
      <name val="Trebuchet MS"/>
      <family val="2"/>
    </font>
    <font>
      <sz val="8"/>
      <color indexed="55"/>
      <name val="Trebuchet MS"/>
      <family val="2"/>
      <charset val="238"/>
    </font>
    <font>
      <sz val="9"/>
      <name val="Trebuchet MS"/>
      <family val="2"/>
      <charset val="238"/>
    </font>
    <font>
      <b/>
      <sz val="12"/>
      <name val="Trebuchet MS"/>
      <family val="2"/>
      <charset val="238"/>
    </font>
    <font>
      <sz val="11"/>
      <name val="Trebuchet MS"/>
      <family val="2"/>
      <charset val="238"/>
    </font>
    <font>
      <sz val="12"/>
      <color indexed="56"/>
      <name val="Trebuchet MS"/>
      <family val="2"/>
      <charset val="238"/>
    </font>
    <font>
      <sz val="10"/>
      <color indexed="56"/>
      <name val="Trebuchet MS"/>
      <family val="2"/>
      <charset val="238"/>
    </font>
    <font>
      <sz val="8"/>
      <color indexed="56"/>
      <name val="Trebuchet MS"/>
      <family val="2"/>
      <charset val="238"/>
    </font>
    <font>
      <sz val="8"/>
      <color indexed="43"/>
      <name val="Trebuchet MS"/>
      <family val="2"/>
      <charset val="238"/>
    </font>
    <font>
      <sz val="10"/>
      <name val="Trebuchet MS"/>
      <family val="2"/>
      <charset val="238"/>
    </font>
    <font>
      <sz val="10"/>
      <color indexed="16"/>
      <name val="Trebuchet MS"/>
      <family val="2"/>
      <charset val="238"/>
    </font>
    <font>
      <u/>
      <sz val="10"/>
      <color indexed="12"/>
      <name val="Trebuchet MS"/>
      <family val="2"/>
      <charset val="238"/>
    </font>
    <font>
      <sz val="8"/>
      <color indexed="48"/>
      <name val="Trebuchet MS"/>
      <family val="2"/>
      <charset val="238"/>
    </font>
    <font>
      <b/>
      <sz val="16"/>
      <name val="Trebuchet MS"/>
      <family val="2"/>
      <charset val="238"/>
    </font>
    <font>
      <b/>
      <sz val="12"/>
      <color indexed="55"/>
      <name val="Trebuchet MS"/>
      <family val="2"/>
      <charset val="238"/>
    </font>
    <font>
      <sz val="9"/>
      <color indexed="55"/>
      <name val="Trebuchet MS"/>
      <family val="2"/>
      <charset val="238"/>
    </font>
    <font>
      <b/>
      <sz val="8"/>
      <color indexed="55"/>
      <name val="Trebuchet MS"/>
      <family val="2"/>
      <charset val="238"/>
    </font>
    <font>
      <sz val="10"/>
      <color indexed="63"/>
      <name val="Trebuchet MS"/>
      <family val="2"/>
      <charset val="238"/>
    </font>
    <font>
      <b/>
      <sz val="10"/>
      <name val="Trebuchet MS"/>
      <family val="2"/>
      <charset val="238"/>
    </font>
    <font>
      <b/>
      <sz val="10"/>
      <color indexed="63"/>
      <name val="Trebuchet MS"/>
      <family val="2"/>
      <charset val="238"/>
    </font>
    <font>
      <sz val="10"/>
      <color indexed="55"/>
      <name val="Trebuchet MS"/>
      <family val="2"/>
      <charset val="238"/>
    </font>
    <font>
      <b/>
      <sz val="9"/>
      <name val="Trebuchet MS"/>
      <family val="2"/>
      <charset val="238"/>
    </font>
    <font>
      <sz val="12"/>
      <color indexed="55"/>
      <name val="Trebuchet MS"/>
      <family val="2"/>
      <charset val="238"/>
    </font>
    <font>
      <b/>
      <sz val="12"/>
      <color indexed="16"/>
      <name val="Trebuchet MS"/>
      <family val="2"/>
      <charset val="238"/>
    </font>
    <font>
      <sz val="12"/>
      <name val="Trebuchet MS"/>
      <family val="2"/>
      <charset val="238"/>
    </font>
    <font>
      <sz val="18"/>
      <color indexed="12"/>
      <name val="Wingdings 2"/>
      <family val="1"/>
      <charset val="2"/>
    </font>
    <font>
      <b/>
      <sz val="11"/>
      <color indexed="56"/>
      <name val="Trebuchet MS"/>
      <family val="2"/>
      <charset val="238"/>
    </font>
    <font>
      <sz val="11"/>
      <color indexed="56"/>
      <name val="Trebuchet MS"/>
      <family val="2"/>
      <charset val="238"/>
    </font>
    <font>
      <sz val="11"/>
      <color indexed="55"/>
      <name val="Trebuchet MS"/>
      <family val="2"/>
      <charset val="238"/>
    </font>
    <font>
      <b/>
      <sz val="12"/>
      <color indexed="16"/>
      <name val="Trebuchet MS"/>
      <family val="2"/>
      <charset val="238"/>
    </font>
    <font>
      <b/>
      <sz val="8"/>
      <color indexed="16"/>
      <name val="Trebuchet MS"/>
      <family val="2"/>
      <charset val="238"/>
    </font>
    <font>
      <sz val="8"/>
      <color indexed="16"/>
      <name val="Trebuchet MS"/>
      <family val="2"/>
      <charset val="238"/>
    </font>
    <font>
      <b/>
      <sz val="8"/>
      <name val="Trebuchet MS"/>
      <family val="2"/>
      <charset val="238"/>
    </font>
    <font>
      <i/>
      <sz val="8"/>
      <color indexed="12"/>
      <name val="Trebuchet MS"/>
      <family val="2"/>
      <charset val="238"/>
    </font>
    <font>
      <sz val="8"/>
      <name val="Trebuchet MS"/>
      <family val="2"/>
    </font>
    <font>
      <u/>
      <sz val="11"/>
      <color theme="10"/>
      <name val="Calibri"/>
      <family val="2"/>
      <charset val="238"/>
      <scheme val="minor"/>
    </font>
    <font>
      <sz val="8"/>
      <name val="MS Sans Serif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sz val="8"/>
      <name val="MS Sans Serif"/>
      <charset val="1"/>
    </font>
    <font>
      <b/>
      <sz val="18"/>
      <color indexed="10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sz val="8"/>
      <name val="Arial CYR"/>
      <charset val="238"/>
    </font>
    <font>
      <b/>
      <sz val="11"/>
      <color indexed="18"/>
      <name val="Arial CE"/>
      <charset val="238"/>
    </font>
    <font>
      <b/>
      <sz val="10"/>
      <color indexed="18"/>
      <name val="Arial CE"/>
      <charset val="238"/>
    </font>
    <font>
      <i/>
      <sz val="8"/>
      <color indexed="12"/>
      <name val="Arial CE"/>
      <charset val="238"/>
    </font>
    <font>
      <b/>
      <sz val="1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</patternFill>
    </fill>
  </fills>
  <borders count="7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35" fillId="0" borderId="0" applyNumberFormat="0" applyFill="0" applyBorder="0" applyAlignment="0" applyProtection="0"/>
    <xf numFmtId="0" fontId="36" fillId="0" borderId="0" applyAlignment="0">
      <alignment vertical="top"/>
      <protection locked="0"/>
    </xf>
    <xf numFmtId="0" fontId="45" fillId="0" borderId="0" applyAlignment="0">
      <alignment vertical="top"/>
      <protection locked="0"/>
    </xf>
  </cellStyleXfs>
  <cellXfs count="438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4" fillId="0" borderId="0" xfId="0" applyFont="1" applyAlignment="1">
      <alignment horizontal="left" vertical="center"/>
    </xf>
    <xf numFmtId="0" fontId="0" fillId="0" borderId="0" xfId="0" applyBorder="1"/>
    <xf numFmtId="0" fontId="15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center"/>
    </xf>
    <xf numFmtId="0" fontId="2" fillId="3" borderId="0" xfId="0" applyFont="1" applyFill="1" applyBorder="1" applyAlignment="1" applyProtection="1">
      <alignment horizontal="left" vertical="center"/>
      <protection locked="0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17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8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Border="1"/>
    <xf numFmtId="0" fontId="0" fillId="0" borderId="14" xfId="0" applyBorder="1"/>
    <xf numFmtId="0" fontId="20" fillId="0" borderId="15" xfId="0" applyFont="1" applyBorder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20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4" xfId="0" applyFont="1" applyBorder="1" applyAlignment="1">
      <alignment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4" fontId="22" fillId="0" borderId="13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4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8" fillId="0" borderId="13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4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28" fillId="0" borderId="15" xfId="0" applyNumberFormat="1" applyFont="1" applyBorder="1" applyAlignment="1">
      <alignment vertical="center"/>
    </xf>
    <xf numFmtId="4" fontId="28" fillId="0" borderId="16" xfId="0" applyNumberFormat="1" applyFont="1" applyBorder="1" applyAlignment="1">
      <alignment vertical="center"/>
    </xf>
    <xf numFmtId="166" fontId="28" fillId="0" borderId="16" xfId="0" applyNumberFormat="1" applyFont="1" applyBorder="1" applyAlignment="1">
      <alignment vertical="center"/>
    </xf>
    <xf numFmtId="4" fontId="28" fillId="0" borderId="17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20" fillId="3" borderId="10" xfId="0" applyNumberFormat="1" applyFont="1" applyFill="1" applyBorder="1" applyAlignment="1" applyProtection="1">
      <alignment horizontal="center" vertical="center"/>
      <protection locked="0"/>
    </xf>
    <xf numFmtId="0" fontId="20" fillId="3" borderId="11" xfId="0" applyFont="1" applyFill="1" applyBorder="1" applyAlignment="1" applyProtection="1">
      <alignment horizontal="center" vertical="center"/>
      <protection locked="0"/>
    </xf>
    <xf numFmtId="4" fontId="20" fillId="0" borderId="12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20" fillId="3" borderId="13" xfId="0" applyNumberFormat="1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Border="1" applyAlignment="1" applyProtection="1">
      <alignment horizontal="center" vertical="center"/>
      <protection locked="0"/>
    </xf>
    <xf numFmtId="4" fontId="20" fillId="0" borderId="14" xfId="0" applyNumberFormat="1" applyFont="1" applyBorder="1" applyAlignment="1">
      <alignment vertical="center"/>
    </xf>
    <xf numFmtId="164" fontId="20" fillId="3" borderId="15" xfId="0" applyNumberFormat="1" applyFont="1" applyFill="1" applyBorder="1" applyAlignment="1" applyProtection="1">
      <alignment horizontal="center" vertical="center"/>
      <protection locked="0"/>
    </xf>
    <xf numFmtId="0" fontId="20" fillId="3" borderId="16" xfId="0" applyFont="1" applyFill="1" applyBorder="1" applyAlignment="1" applyProtection="1">
      <alignment horizontal="center" vertical="center"/>
      <protection locked="0"/>
    </xf>
    <xf numFmtId="4" fontId="20" fillId="0" borderId="17" xfId="0" applyNumberFormat="1" applyFont="1" applyBorder="1" applyAlignment="1">
      <alignment vertical="center"/>
    </xf>
    <xf numFmtId="0" fontId="23" fillId="4" borderId="0" xfId="0" applyFont="1" applyFill="1" applyBorder="1" applyAlignment="1">
      <alignment horizontal="left" vertical="center"/>
    </xf>
    <xf numFmtId="0" fontId="0" fillId="2" borderId="0" xfId="0" applyFill="1" applyProtection="1"/>
    <xf numFmtId="0" fontId="9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4" borderId="9" xfId="0" applyFont="1" applyFill="1" applyBorder="1" applyAlignment="1">
      <alignment horizontal="right" vertical="center"/>
    </xf>
    <xf numFmtId="0" fontId="29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15" fillId="0" borderId="24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  <protection locked="0"/>
    </xf>
    <xf numFmtId="0" fontId="20" fillId="0" borderId="17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1" fillId="0" borderId="11" xfId="0" applyNumberFormat="1" applyFont="1" applyBorder="1" applyAlignment="1"/>
    <xf numFmtId="166" fontId="31" fillId="0" borderId="12" xfId="0" applyNumberFormat="1" applyFont="1" applyBorder="1" applyAlignment="1"/>
    <xf numFmtId="167" fontId="32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3" xfId="0" applyFont="1" applyBorder="1" applyAlignment="1"/>
    <xf numFmtId="166" fontId="7" fillId="0" borderId="0" xfId="0" applyNumberFormat="1" applyFont="1" applyBorder="1" applyAlignment="1"/>
    <xf numFmtId="166" fontId="7" fillId="0" borderId="14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24" xfId="0" applyFont="1" applyBorder="1" applyAlignment="1" applyProtection="1">
      <alignment horizontal="center" vertical="center"/>
      <protection locked="0"/>
    </xf>
    <xf numFmtId="49" fontId="0" fillId="0" borderId="24" xfId="0" applyNumberFormat="1" applyFont="1" applyBorder="1" applyAlignment="1" applyProtection="1">
      <alignment horizontal="left" vertical="center" wrapText="1"/>
      <protection locked="0"/>
    </xf>
    <xf numFmtId="0" fontId="0" fillId="0" borderId="24" xfId="0" applyFont="1" applyBorder="1" applyAlignment="1" applyProtection="1">
      <alignment horizontal="center" vertical="center" wrapText="1"/>
      <protection locked="0"/>
    </xf>
    <xf numFmtId="167" fontId="0" fillId="0" borderId="24" xfId="0" applyNumberFormat="1" applyFont="1" applyBorder="1" applyAlignment="1" applyProtection="1">
      <alignment vertical="center"/>
      <protection locked="0"/>
    </xf>
    <xf numFmtId="167" fontId="0" fillId="3" borderId="24" xfId="0" applyNumberFormat="1" applyFont="1" applyFill="1" applyBorder="1" applyAlignment="1" applyProtection="1">
      <alignment vertical="center"/>
      <protection locked="0"/>
    </xf>
    <xf numFmtId="0" fontId="1" fillId="3" borderId="24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4" xfId="0" applyNumberFormat="1" applyFont="1" applyBorder="1" applyAlignment="1">
      <alignment vertical="center"/>
    </xf>
    <xf numFmtId="167" fontId="0" fillId="0" borderId="0" xfId="0" applyNumberFormat="1" applyFont="1" applyAlignment="1">
      <alignment vertical="center"/>
    </xf>
    <xf numFmtId="0" fontId="33" fillId="0" borderId="24" xfId="0" applyFont="1" applyBorder="1" applyAlignment="1" applyProtection="1">
      <alignment horizontal="center" vertical="center"/>
      <protection locked="0"/>
    </xf>
    <xf numFmtId="49" fontId="33" fillId="0" borderId="24" xfId="0" applyNumberFormat="1" applyFont="1" applyBorder="1" applyAlignment="1" applyProtection="1">
      <alignment horizontal="left" vertical="center" wrapText="1"/>
      <protection locked="0"/>
    </xf>
    <xf numFmtId="0" fontId="33" fillId="0" borderId="24" xfId="0" applyFont="1" applyBorder="1" applyAlignment="1" applyProtection="1">
      <alignment horizontal="center" vertical="center" wrapText="1"/>
      <protection locked="0"/>
    </xf>
    <xf numFmtId="167" fontId="33" fillId="0" borderId="24" xfId="0" applyNumberFormat="1" applyFont="1" applyBorder="1" applyAlignment="1" applyProtection="1">
      <alignment vertical="center"/>
      <protection locked="0"/>
    </xf>
    <xf numFmtId="0" fontId="0" fillId="0" borderId="15" xfId="0" applyFont="1" applyBorder="1" applyAlignment="1">
      <alignment vertical="center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/>
    </xf>
    <xf numFmtId="4" fontId="6" fillId="3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 wrapText="1"/>
    </xf>
    <xf numFmtId="4" fontId="23" fillId="0" borderId="0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4" borderId="25" xfId="0" applyFont="1" applyFill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4" fontId="23" fillId="4" borderId="0" xfId="0" applyNumberFormat="1" applyFont="1" applyFill="1" applyBorder="1" applyAlignment="1">
      <alignment vertical="center"/>
    </xf>
    <xf numFmtId="0" fontId="3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25" xfId="0" applyFont="1" applyFill="1" applyBorder="1" applyAlignment="1">
      <alignment vertical="center"/>
    </xf>
    <xf numFmtId="4" fontId="2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12" fillId="4" borderId="0" xfId="0" applyFont="1" applyFill="1" applyAlignment="1">
      <alignment horizontal="center" vertical="center"/>
    </xf>
    <xf numFmtId="0" fontId="0" fillId="0" borderId="0" xfId="0"/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4" fontId="18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9" fillId="0" borderId="0" xfId="0" applyNumberFormat="1" applyFont="1" applyBorder="1" applyAlignment="1">
      <alignment vertical="center"/>
    </xf>
    <xf numFmtId="167" fontId="6" fillId="0" borderId="22" xfId="0" applyNumberFormat="1" applyFont="1" applyBorder="1" applyAlignment="1"/>
    <xf numFmtId="167" fontId="6" fillId="0" borderId="22" xfId="0" applyNumberFormat="1" applyFont="1" applyBorder="1" applyAlignment="1">
      <alignment vertical="center"/>
    </xf>
    <xf numFmtId="167" fontId="33" fillId="0" borderId="24" xfId="0" applyNumberFormat="1" applyFont="1" applyBorder="1" applyAlignment="1" applyProtection="1">
      <alignment vertical="center"/>
      <protection locked="0"/>
    </xf>
    <xf numFmtId="167" fontId="0" fillId="0" borderId="24" xfId="0" applyNumberFormat="1" applyFont="1" applyBorder="1" applyAlignment="1" applyProtection="1">
      <alignment vertical="center"/>
      <protection locked="0"/>
    </xf>
    <xf numFmtId="167" fontId="5" fillId="0" borderId="11" xfId="0" applyNumberFormat="1" applyFont="1" applyBorder="1" applyAlignment="1"/>
    <xf numFmtId="167" fontId="5" fillId="0" borderId="11" xfId="0" applyNumberFormat="1" applyFont="1" applyBorder="1" applyAlignment="1">
      <alignment vertical="center"/>
    </xf>
    <xf numFmtId="167" fontId="6" fillId="0" borderId="16" xfId="0" applyNumberFormat="1" applyFont="1" applyBorder="1" applyAlignment="1"/>
    <xf numFmtId="167" fontId="6" fillId="0" borderId="16" xfId="0" applyNumberFormat="1" applyFont="1" applyBorder="1" applyAlignment="1">
      <alignment vertical="center"/>
    </xf>
    <xf numFmtId="167" fontId="0" fillId="3" borderId="24" xfId="0" applyNumberFormat="1" applyFont="1" applyFill="1" applyBorder="1" applyAlignment="1" applyProtection="1">
      <alignment vertical="center"/>
      <protection locked="0"/>
    </xf>
    <xf numFmtId="167" fontId="33" fillId="3" borderId="24" xfId="0" applyNumberFormat="1" applyFont="1" applyFill="1" applyBorder="1" applyAlignment="1" applyProtection="1">
      <alignment vertical="center"/>
      <protection locked="0"/>
    </xf>
    <xf numFmtId="0" fontId="0" fillId="0" borderId="24" xfId="0" applyFont="1" applyBorder="1" applyAlignment="1" applyProtection="1">
      <alignment horizontal="left" vertical="center" wrapText="1"/>
      <protection locked="0"/>
    </xf>
    <xf numFmtId="0" fontId="33" fillId="0" borderId="24" xfId="0" applyFont="1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167" fontId="23" fillId="0" borderId="11" xfId="0" applyNumberFormat="1" applyFont="1" applyBorder="1" applyAlignment="1"/>
    <xf numFmtId="167" fontId="3" fillId="0" borderId="11" xfId="0" applyNumberFormat="1" applyFont="1" applyBorder="1" applyAlignment="1">
      <alignment vertical="center"/>
    </xf>
    <xf numFmtId="167" fontId="5" fillId="0" borderId="0" xfId="0" applyNumberFormat="1" applyFont="1" applyBorder="1" applyAlignment="1"/>
    <xf numFmtId="167" fontId="5" fillId="0" borderId="0" xfId="0" applyNumberFormat="1" applyFont="1" applyBorder="1" applyAlignment="1">
      <alignment vertical="center"/>
    </xf>
    <xf numFmtId="0" fontId="2" fillId="4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4" fontId="6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4" fontId="29" fillId="0" borderId="0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vertical="center"/>
    </xf>
    <xf numFmtId="0" fontId="11" fillId="2" borderId="0" xfId="1" applyFont="1" applyFill="1" applyAlignment="1" applyProtection="1">
      <alignment horizontal="center" vertical="center"/>
    </xf>
    <xf numFmtId="4" fontId="1" fillId="0" borderId="0" xfId="0" applyNumberFormat="1" applyFont="1" applyBorder="1" applyAlignment="1">
      <alignment vertical="center"/>
    </xf>
    <xf numFmtId="4" fontId="3" fillId="4" borderId="25" xfId="0" applyNumberFormat="1" applyFont="1" applyFill="1" applyBorder="1" applyAlignment="1">
      <alignment vertical="center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>
      <alignment horizontal="left" vertical="center"/>
    </xf>
    <xf numFmtId="4" fontId="18" fillId="0" borderId="0" xfId="0" applyNumberFormat="1" applyFont="1" applyBorder="1" applyAlignment="1">
      <alignment vertical="center"/>
    </xf>
    <xf numFmtId="165" fontId="2" fillId="3" borderId="0" xfId="0" applyNumberFormat="1" applyFont="1" applyFill="1" applyBorder="1" applyAlignment="1" applyProtection="1">
      <alignment horizontal="left" vertical="center"/>
      <protection locked="0"/>
    </xf>
    <xf numFmtId="168" fontId="38" fillId="0" borderId="53" xfId="2" applyNumberFormat="1" applyFont="1" applyBorder="1" applyAlignment="1" applyProtection="1">
      <alignment horizontal="right" vertical="center"/>
    </xf>
    <xf numFmtId="39" fontId="40" fillId="0" borderId="8" xfId="2" applyNumberFormat="1" applyFont="1" applyBorder="1" applyAlignment="1" applyProtection="1">
      <alignment horizontal="right" vertical="center"/>
    </xf>
    <xf numFmtId="0" fontId="45" fillId="0" borderId="1" xfId="3" applyBorder="1" applyAlignment="1" applyProtection="1">
      <alignment horizontal="left"/>
    </xf>
    <xf numFmtId="0" fontId="45" fillId="0" borderId="2" xfId="3" applyBorder="1" applyAlignment="1" applyProtection="1">
      <alignment horizontal="left"/>
    </xf>
    <xf numFmtId="0" fontId="45" fillId="0" borderId="26" xfId="3" applyBorder="1" applyAlignment="1" applyProtection="1">
      <alignment horizontal="left"/>
    </xf>
    <xf numFmtId="0" fontId="45" fillId="0" borderId="3" xfId="3" applyBorder="1" applyAlignment="1" applyProtection="1">
      <alignment horizontal="left"/>
    </xf>
    <xf numFmtId="0" fontId="45" fillId="0" borderId="0" xfId="3" applyAlignment="1">
      <alignment horizontal="left" vertical="top"/>
      <protection locked="0"/>
    </xf>
    <xf numFmtId="0" fontId="45" fillId="0" borderId="4" xfId="3" applyBorder="1" applyAlignment="1" applyProtection="1">
      <alignment horizontal="left"/>
    </xf>
    <xf numFmtId="0" fontId="45" fillId="0" borderId="0" xfId="3" applyAlignment="1" applyProtection="1">
      <alignment horizontal="left"/>
    </xf>
    <xf numFmtId="0" fontId="46" fillId="0" borderId="0" xfId="3" applyFont="1" applyAlignment="1" applyProtection="1">
      <alignment horizontal="left"/>
    </xf>
    <xf numFmtId="0" fontId="45" fillId="0" borderId="5" xfId="3" applyBorder="1" applyAlignment="1" applyProtection="1">
      <alignment horizontal="left"/>
    </xf>
    <xf numFmtId="0" fontId="45" fillId="0" borderId="18" xfId="3" applyBorder="1" applyAlignment="1" applyProtection="1">
      <alignment horizontal="left"/>
    </xf>
    <xf numFmtId="0" fontId="45" fillId="0" borderId="19" xfId="3" applyBorder="1" applyAlignment="1" applyProtection="1">
      <alignment horizontal="left"/>
    </xf>
    <xf numFmtId="0" fontId="45" fillId="0" borderId="20" xfId="3" applyBorder="1" applyAlignment="1" applyProtection="1">
      <alignment horizontal="left"/>
    </xf>
    <xf numFmtId="0" fontId="37" fillId="0" borderId="1" xfId="3" applyFont="1" applyBorder="1" applyAlignment="1" applyProtection="1">
      <alignment horizontal="left" vertical="center"/>
    </xf>
    <xf numFmtId="0" fontId="37" fillId="0" borderId="2" xfId="3" applyFont="1" applyBorder="1" applyAlignment="1" applyProtection="1">
      <alignment horizontal="left" vertical="center"/>
    </xf>
    <xf numFmtId="0" fontId="37" fillId="0" borderId="0" xfId="3" applyFont="1" applyAlignment="1" applyProtection="1">
      <alignment horizontal="left" vertical="center"/>
    </xf>
    <xf numFmtId="0" fontId="37" fillId="0" borderId="3" xfId="3" applyFont="1" applyBorder="1" applyAlignment="1" applyProtection="1">
      <alignment horizontal="left" vertical="center"/>
    </xf>
    <xf numFmtId="0" fontId="37" fillId="0" borderId="4" xfId="3" applyFont="1" applyBorder="1" applyAlignment="1" applyProtection="1">
      <alignment horizontal="left" vertical="center"/>
    </xf>
    <xf numFmtId="0" fontId="47" fillId="0" borderId="27" xfId="3" applyFont="1" applyBorder="1" applyAlignment="1" applyProtection="1">
      <alignment horizontal="left" vertical="center" wrapText="1"/>
    </xf>
    <xf numFmtId="0" fontId="47" fillId="0" borderId="26" xfId="3" applyFont="1" applyBorder="1" applyAlignment="1" applyProtection="1">
      <alignment horizontal="left" vertical="center" wrapText="1"/>
    </xf>
    <xf numFmtId="0" fontId="47" fillId="0" borderId="28" xfId="3" applyFont="1" applyBorder="1" applyAlignment="1" applyProtection="1">
      <alignment horizontal="left" vertical="center" wrapText="1"/>
    </xf>
    <xf numFmtId="0" fontId="48" fillId="0" borderId="27" xfId="3" applyFont="1" applyBorder="1" applyAlignment="1" applyProtection="1">
      <alignment horizontal="left" vertical="center"/>
    </xf>
    <xf numFmtId="0" fontId="37" fillId="0" borderId="28" xfId="3" applyFont="1" applyBorder="1" applyAlignment="1" applyProtection="1">
      <alignment horizontal="left" vertical="center"/>
    </xf>
    <xf numFmtId="0" fontId="37" fillId="0" borderId="5" xfId="3" applyFont="1" applyBorder="1" applyAlignment="1" applyProtection="1">
      <alignment horizontal="left" vertical="center"/>
    </xf>
    <xf numFmtId="0" fontId="47" fillId="0" borderId="29" xfId="3" applyFont="1" applyBorder="1" applyAlignment="1" applyProtection="1">
      <alignment horizontal="left" vertical="center" wrapText="1"/>
    </xf>
    <xf numFmtId="0" fontId="47" fillId="0" borderId="0" xfId="3" applyFont="1" applyAlignment="1" applyProtection="1">
      <alignment horizontal="left" vertical="center" wrapText="1"/>
    </xf>
    <xf numFmtId="0" fontId="47" fillId="0" borderId="30" xfId="3" applyFont="1" applyBorder="1" applyAlignment="1" applyProtection="1">
      <alignment horizontal="left" vertical="center" wrapText="1"/>
    </xf>
    <xf numFmtId="0" fontId="48" fillId="0" borderId="29" xfId="3" applyFont="1" applyBorder="1" applyAlignment="1" applyProtection="1">
      <alignment horizontal="left" vertical="center"/>
    </xf>
    <xf numFmtId="0" fontId="37" fillId="0" borderId="30" xfId="3" applyFont="1" applyBorder="1" applyAlignment="1" applyProtection="1">
      <alignment horizontal="left" vertical="center"/>
    </xf>
    <xf numFmtId="0" fontId="47" fillId="0" borderId="31" xfId="3" applyFont="1" applyBorder="1" applyAlignment="1" applyProtection="1">
      <alignment horizontal="left" vertical="center" wrapText="1"/>
    </xf>
    <xf numFmtId="0" fontId="47" fillId="0" borderId="32" xfId="3" applyFont="1" applyBorder="1" applyAlignment="1" applyProtection="1">
      <alignment horizontal="left" vertical="center" wrapText="1"/>
    </xf>
    <xf numFmtId="0" fontId="47" fillId="0" borderId="33" xfId="3" applyFont="1" applyBorder="1" applyAlignment="1" applyProtection="1">
      <alignment horizontal="left" vertical="center" wrapText="1"/>
    </xf>
    <xf numFmtId="0" fontId="48" fillId="0" borderId="31" xfId="3" applyFont="1" applyBorder="1" applyAlignment="1" applyProtection="1">
      <alignment horizontal="left" vertical="center"/>
    </xf>
    <xf numFmtId="0" fontId="37" fillId="0" borderId="33" xfId="3" applyFont="1" applyBorder="1" applyAlignment="1" applyProtection="1">
      <alignment horizontal="left" vertical="center"/>
    </xf>
    <xf numFmtId="0" fontId="49" fillId="0" borderId="0" xfId="3" applyFont="1" applyAlignment="1" applyProtection="1">
      <alignment horizontal="left" vertical="center" wrapText="1"/>
    </xf>
    <xf numFmtId="0" fontId="48" fillId="0" borderId="27" xfId="3" applyFont="1" applyBorder="1" applyAlignment="1" applyProtection="1">
      <alignment horizontal="left" vertical="center" wrapText="1"/>
    </xf>
    <xf numFmtId="0" fontId="48" fillId="0" borderId="26" xfId="3" applyFont="1" applyBorder="1" applyAlignment="1" applyProtection="1">
      <alignment horizontal="left" vertical="center" wrapText="1"/>
    </xf>
    <xf numFmtId="0" fontId="48" fillId="0" borderId="28" xfId="3" applyFont="1" applyBorder="1" applyAlignment="1" applyProtection="1">
      <alignment horizontal="left" vertical="center" wrapText="1"/>
    </xf>
    <xf numFmtId="0" fontId="48" fillId="0" borderId="34" xfId="3" applyFont="1" applyBorder="1" applyAlignment="1" applyProtection="1">
      <alignment horizontal="left" vertical="center"/>
    </xf>
    <xf numFmtId="0" fontId="48" fillId="0" borderId="35" xfId="3" applyFont="1" applyBorder="1" applyAlignment="1" applyProtection="1">
      <alignment horizontal="left" vertical="center"/>
    </xf>
    <xf numFmtId="0" fontId="37" fillId="0" borderId="36" xfId="3" applyFont="1" applyBorder="1" applyAlignment="1" applyProtection="1">
      <alignment horizontal="left" vertical="center"/>
    </xf>
    <xf numFmtId="0" fontId="48" fillId="0" borderId="29" xfId="3" applyFont="1" applyBorder="1" applyAlignment="1" applyProtection="1">
      <alignment horizontal="left" vertical="center" wrapText="1"/>
    </xf>
    <xf numFmtId="0" fontId="48" fillId="0" borderId="0" xfId="3" applyFont="1" applyAlignment="1" applyProtection="1">
      <alignment horizontal="left" vertical="center" wrapText="1"/>
    </xf>
    <xf numFmtId="0" fontId="48" fillId="0" borderId="30" xfId="3" applyFont="1" applyBorder="1" applyAlignment="1" applyProtection="1">
      <alignment horizontal="left" vertical="center" wrapText="1"/>
    </xf>
    <xf numFmtId="0" fontId="37" fillId="0" borderId="4" xfId="3" applyFont="1" applyBorder="1" applyAlignment="1" applyProtection="1">
      <alignment horizontal="left" vertical="top"/>
    </xf>
    <xf numFmtId="0" fontId="37" fillId="0" borderId="0" xfId="3" applyFont="1" applyAlignment="1" applyProtection="1">
      <alignment horizontal="left" vertical="center"/>
    </xf>
    <xf numFmtId="0" fontId="48" fillId="0" borderId="31" xfId="3" applyFont="1" applyBorder="1" applyAlignment="1" applyProtection="1">
      <alignment horizontal="left" vertical="center" wrapText="1"/>
    </xf>
    <xf numFmtId="0" fontId="48" fillId="0" borderId="32" xfId="3" applyFont="1" applyBorder="1" applyAlignment="1" applyProtection="1">
      <alignment horizontal="center" vertical="center"/>
    </xf>
    <xf numFmtId="0" fontId="48" fillId="0" borderId="33" xfId="3" applyFont="1" applyBorder="1" applyAlignment="1" applyProtection="1">
      <alignment horizontal="center" vertical="center"/>
    </xf>
    <xf numFmtId="0" fontId="37" fillId="0" borderId="0" xfId="3" applyFont="1" applyAlignment="1" applyProtection="1">
      <alignment horizontal="left" vertical="top"/>
    </xf>
    <xf numFmtId="0" fontId="48" fillId="0" borderId="34" xfId="3" applyFont="1" applyBorder="1" applyAlignment="1" applyProtection="1">
      <alignment horizontal="left" vertical="center" wrapText="1"/>
    </xf>
    <xf numFmtId="0" fontId="48" fillId="0" borderId="35" xfId="3" applyFont="1" applyBorder="1" applyAlignment="1" applyProtection="1">
      <alignment horizontal="left" vertical="center" wrapText="1"/>
    </xf>
    <xf numFmtId="0" fontId="48" fillId="0" borderId="36" xfId="3" applyFont="1" applyBorder="1" applyAlignment="1" applyProtection="1">
      <alignment horizontal="center" vertical="center"/>
    </xf>
    <xf numFmtId="0" fontId="37" fillId="0" borderId="5" xfId="3" applyFont="1" applyBorder="1" applyAlignment="1" applyProtection="1">
      <alignment horizontal="left" vertical="top"/>
    </xf>
    <xf numFmtId="0" fontId="48" fillId="0" borderId="0" xfId="3" applyFont="1" applyAlignment="1" applyProtection="1">
      <alignment horizontal="left" vertical="top"/>
    </xf>
    <xf numFmtId="0" fontId="48" fillId="0" borderId="0" xfId="3" applyFont="1" applyAlignment="1" applyProtection="1">
      <alignment horizontal="left" vertical="center"/>
    </xf>
    <xf numFmtId="169" fontId="48" fillId="0" borderId="0" xfId="3" applyNumberFormat="1" applyFont="1" applyAlignment="1" applyProtection="1">
      <alignment horizontal="right" vertical="center"/>
    </xf>
    <xf numFmtId="0" fontId="37" fillId="0" borderId="18" xfId="3" applyFont="1" applyBorder="1" applyAlignment="1" applyProtection="1">
      <alignment horizontal="left" vertical="center"/>
    </xf>
    <xf numFmtId="0" fontId="37" fillId="0" borderId="19" xfId="3" applyFont="1" applyBorder="1" applyAlignment="1" applyProtection="1">
      <alignment horizontal="left" vertical="center"/>
    </xf>
    <xf numFmtId="0" fontId="37" fillId="0" borderId="20" xfId="3" applyFont="1" applyBorder="1" applyAlignment="1" applyProtection="1">
      <alignment horizontal="left" vertical="center"/>
    </xf>
    <xf numFmtId="0" fontId="37" fillId="0" borderId="37" xfId="3" applyFont="1" applyBorder="1" applyAlignment="1" applyProtection="1">
      <alignment horizontal="left" vertical="center"/>
    </xf>
    <xf numFmtId="0" fontId="37" fillId="0" borderId="38" xfId="3" applyFont="1" applyBorder="1" applyAlignment="1" applyProtection="1">
      <alignment horizontal="left" vertical="center"/>
    </xf>
    <xf numFmtId="0" fontId="39" fillId="0" borderId="38" xfId="3" applyFont="1" applyBorder="1" applyAlignment="1" applyProtection="1">
      <alignment horizontal="left" vertical="center"/>
    </xf>
    <xf numFmtId="0" fontId="37" fillId="0" borderId="39" xfId="3" applyFont="1" applyBorder="1" applyAlignment="1" applyProtection="1">
      <alignment horizontal="left" vertical="center"/>
    </xf>
    <xf numFmtId="0" fontId="37" fillId="0" borderId="40" xfId="3" applyFont="1" applyBorder="1" applyAlignment="1" applyProtection="1">
      <alignment horizontal="left" vertical="center"/>
    </xf>
    <xf numFmtId="0" fontId="37" fillId="0" borderId="41" xfId="3" applyFont="1" applyBorder="1" applyAlignment="1" applyProtection="1">
      <alignment horizontal="left" vertical="center"/>
    </xf>
    <xf numFmtId="0" fontId="37" fillId="0" borderId="42" xfId="3" applyFont="1" applyBorder="1" applyAlignment="1" applyProtection="1">
      <alignment horizontal="left" vertical="center"/>
    </xf>
    <xf numFmtId="0" fontId="37" fillId="0" borderId="43" xfId="3" applyFont="1" applyBorder="1" applyAlignment="1" applyProtection="1">
      <alignment horizontal="left" vertical="center"/>
    </xf>
    <xf numFmtId="0" fontId="37" fillId="0" borderId="7" xfId="3" applyFont="1" applyBorder="1" applyAlignment="1" applyProtection="1">
      <alignment horizontal="left" vertical="center"/>
    </xf>
    <xf numFmtId="0" fontId="37" fillId="0" borderId="44" xfId="3" applyFont="1" applyBorder="1" applyAlignment="1" applyProtection="1">
      <alignment horizontal="left" vertical="center"/>
    </xf>
    <xf numFmtId="37" fontId="45" fillId="0" borderId="45" xfId="3" applyNumberFormat="1" applyBorder="1" applyAlignment="1" applyProtection="1">
      <alignment horizontal="right" vertical="center"/>
    </xf>
    <xf numFmtId="37" fontId="45" fillId="0" borderId="46" xfId="3" applyNumberFormat="1" applyBorder="1" applyAlignment="1" applyProtection="1">
      <alignment horizontal="right" vertical="center"/>
    </xf>
    <xf numFmtId="37" fontId="50" fillId="0" borderId="47" xfId="3" applyNumberFormat="1" applyFont="1" applyBorder="1" applyAlignment="1" applyProtection="1">
      <alignment horizontal="right" vertical="center"/>
    </xf>
    <xf numFmtId="39" fontId="50" fillId="0" borderId="48" xfId="3" applyNumberFormat="1" applyFont="1" applyBorder="1" applyAlignment="1" applyProtection="1">
      <alignment horizontal="right" vertical="center"/>
    </xf>
    <xf numFmtId="37" fontId="45" fillId="0" borderId="47" xfId="3" applyNumberFormat="1" applyBorder="1" applyAlignment="1" applyProtection="1">
      <alignment horizontal="right" vertical="center"/>
    </xf>
    <xf numFmtId="37" fontId="45" fillId="0" borderId="48" xfId="3" applyNumberFormat="1" applyBorder="1" applyAlignment="1" applyProtection="1">
      <alignment horizontal="right" vertical="center"/>
    </xf>
    <xf numFmtId="37" fontId="50" fillId="0" borderId="46" xfId="3" applyNumberFormat="1" applyFont="1" applyBorder="1" applyAlignment="1" applyProtection="1">
      <alignment horizontal="right" vertical="center"/>
    </xf>
    <xf numFmtId="37" fontId="45" fillId="0" borderId="19" xfId="3" applyNumberFormat="1" applyBorder="1" applyAlignment="1" applyProtection="1">
      <alignment horizontal="right" vertical="center"/>
    </xf>
    <xf numFmtId="39" fontId="50" fillId="0" borderId="46" xfId="3" applyNumberFormat="1" applyFont="1" applyBorder="1" applyAlignment="1" applyProtection="1">
      <alignment horizontal="right" vertical="center"/>
    </xf>
    <xf numFmtId="37" fontId="45" fillId="0" borderId="49" xfId="3" applyNumberFormat="1" applyBorder="1" applyAlignment="1" applyProtection="1">
      <alignment horizontal="right" vertical="center"/>
    </xf>
    <xf numFmtId="0" fontId="39" fillId="0" borderId="38" xfId="3" applyFont="1" applyBorder="1" applyAlignment="1" applyProtection="1">
      <alignment horizontal="left" vertical="center" wrapText="1"/>
    </xf>
    <xf numFmtId="0" fontId="41" fillId="0" borderId="40" xfId="3" applyFont="1" applyBorder="1" applyAlignment="1" applyProtection="1">
      <alignment horizontal="left" vertical="center"/>
    </xf>
    <xf numFmtId="0" fontId="41" fillId="0" borderId="42" xfId="3" applyFont="1" applyBorder="1" applyAlignment="1" applyProtection="1">
      <alignment horizontal="left" vertical="center"/>
    </xf>
    <xf numFmtId="0" fontId="39" fillId="0" borderId="43" xfId="3" applyFont="1" applyBorder="1" applyAlignment="1" applyProtection="1">
      <alignment horizontal="left" vertical="center"/>
    </xf>
    <xf numFmtId="0" fontId="39" fillId="0" borderId="41" xfId="3" applyFont="1" applyBorder="1" applyAlignment="1" applyProtection="1">
      <alignment horizontal="left" vertical="center"/>
    </xf>
    <xf numFmtId="0" fontId="39" fillId="0" borderId="44" xfId="3" applyFont="1" applyBorder="1" applyAlignment="1" applyProtection="1">
      <alignment horizontal="left" vertical="center"/>
    </xf>
    <xf numFmtId="0" fontId="39" fillId="0" borderId="42" xfId="3" applyFont="1" applyBorder="1" applyAlignment="1" applyProtection="1">
      <alignment horizontal="left" vertical="center"/>
    </xf>
    <xf numFmtId="0" fontId="39" fillId="0" borderId="7" xfId="3" applyFont="1" applyBorder="1" applyAlignment="1" applyProtection="1">
      <alignment horizontal="left" vertical="center"/>
    </xf>
    <xf numFmtId="0" fontId="37" fillId="0" borderId="50" xfId="3" applyFont="1" applyBorder="1" applyAlignment="1" applyProtection="1">
      <alignment horizontal="center" vertical="center"/>
    </xf>
    <xf numFmtId="0" fontId="42" fillId="0" borderId="51" xfId="3" applyFont="1" applyBorder="1" applyAlignment="1" applyProtection="1">
      <alignment horizontal="left" vertical="center"/>
    </xf>
    <xf numFmtId="0" fontId="37" fillId="0" borderId="52" xfId="3" applyFont="1" applyBorder="1" applyAlignment="1" applyProtection="1">
      <alignment horizontal="left" vertical="center"/>
    </xf>
    <xf numFmtId="0" fontId="37" fillId="0" borderId="53" xfId="3" applyFont="1" applyBorder="1" applyAlignment="1" applyProtection="1">
      <alignment horizontal="left" vertical="center"/>
    </xf>
    <xf numFmtId="39" fontId="50" fillId="0" borderId="8" xfId="3" applyNumberFormat="1" applyFont="1" applyBorder="1" applyAlignment="1" applyProtection="1">
      <alignment horizontal="right" vertical="center"/>
    </xf>
    <xf numFmtId="0" fontId="37" fillId="0" borderId="54" xfId="3" applyFont="1" applyBorder="1" applyAlignment="1" applyProtection="1">
      <alignment horizontal="left" vertical="center"/>
    </xf>
    <xf numFmtId="0" fontId="37" fillId="0" borderId="8" xfId="3" applyFont="1" applyBorder="1" applyAlignment="1" applyProtection="1">
      <alignment horizontal="left" vertical="center"/>
    </xf>
    <xf numFmtId="0" fontId="37" fillId="0" borderId="25" xfId="3" applyFont="1" applyBorder="1" applyAlignment="1" applyProtection="1">
      <alignment horizontal="left" vertical="center"/>
    </xf>
    <xf numFmtId="39" fontId="45" fillId="0" borderId="8" xfId="3" applyNumberFormat="1" applyBorder="1" applyAlignment="1" applyProtection="1">
      <alignment horizontal="right" vertical="center"/>
    </xf>
    <xf numFmtId="37" fontId="45" fillId="0" borderId="9" xfId="3" applyNumberFormat="1" applyBorder="1" applyAlignment="1" applyProtection="1">
      <alignment horizontal="right" vertical="center"/>
    </xf>
    <xf numFmtId="0" fontId="48" fillId="0" borderId="8" xfId="3" applyFont="1" applyBorder="1" applyAlignment="1" applyProtection="1">
      <alignment horizontal="left" vertical="center"/>
    </xf>
    <xf numFmtId="0" fontId="37" fillId="0" borderId="9" xfId="3" applyFont="1" applyBorder="1" applyAlignment="1" applyProtection="1">
      <alignment horizontal="left" vertical="center"/>
    </xf>
    <xf numFmtId="0" fontId="37" fillId="0" borderId="55" xfId="3" applyFont="1" applyBorder="1" applyAlignment="1" applyProtection="1">
      <alignment horizontal="left" vertical="center"/>
    </xf>
    <xf numFmtId="0" fontId="37" fillId="0" borderId="56" xfId="3" applyFont="1" applyBorder="1" applyAlignment="1" applyProtection="1">
      <alignment horizontal="left" vertical="center"/>
    </xf>
    <xf numFmtId="39" fontId="50" fillId="0" borderId="51" xfId="3" applyNumberFormat="1" applyFont="1" applyBorder="1" applyAlignment="1" applyProtection="1">
      <alignment horizontal="right" vertical="center"/>
    </xf>
    <xf numFmtId="0" fontId="37" fillId="0" borderId="58" xfId="3" applyFont="1" applyBorder="1" applyAlignment="1" applyProtection="1">
      <alignment horizontal="center" vertical="center"/>
    </xf>
    <xf numFmtId="168" fontId="48" fillId="0" borderId="53" xfId="3" applyNumberFormat="1" applyFont="1" applyBorder="1" applyAlignment="1" applyProtection="1">
      <alignment horizontal="right" vertical="center"/>
    </xf>
    <xf numFmtId="39" fontId="50" fillId="0" borderId="59" xfId="3" applyNumberFormat="1" applyFont="1" applyBorder="1" applyAlignment="1" applyProtection="1">
      <alignment horizontal="right" vertical="center"/>
    </xf>
    <xf numFmtId="0" fontId="42" fillId="0" borderId="0" xfId="3" applyFont="1" applyAlignment="1" applyProtection="1">
      <alignment horizontal="left" vertical="center"/>
    </xf>
    <xf numFmtId="39" fontId="50" fillId="0" borderId="37" xfId="3" applyNumberFormat="1" applyFont="1" applyBorder="1" applyAlignment="1" applyProtection="1">
      <alignment horizontal="right" vertical="center"/>
    </xf>
    <xf numFmtId="0" fontId="42" fillId="0" borderId="8" xfId="3" applyFont="1" applyBorder="1" applyAlignment="1" applyProtection="1">
      <alignment horizontal="left" vertical="center"/>
    </xf>
    <xf numFmtId="39" fontId="45" fillId="0" borderId="37" xfId="3" applyNumberFormat="1" applyBorder="1" applyAlignment="1" applyProtection="1">
      <alignment horizontal="right" vertical="center"/>
    </xf>
    <xf numFmtId="37" fontId="45" fillId="0" borderId="39" xfId="3" applyNumberFormat="1" applyBorder="1" applyAlignment="1" applyProtection="1">
      <alignment horizontal="right" vertical="center"/>
    </xf>
    <xf numFmtId="0" fontId="37" fillId="0" borderId="60" xfId="3" applyFont="1" applyBorder="1" applyAlignment="1" applyProtection="1">
      <alignment horizontal="center" vertical="center"/>
    </xf>
    <xf numFmtId="0" fontId="37" fillId="0" borderId="48" xfId="3" applyFont="1" applyBorder="1" applyAlignment="1" applyProtection="1">
      <alignment horizontal="left" vertical="center"/>
    </xf>
    <xf numFmtId="0" fontId="37" fillId="0" borderId="46" xfId="3" applyFont="1" applyBorder="1" applyAlignment="1" applyProtection="1">
      <alignment horizontal="left" vertical="center"/>
    </xf>
    <xf numFmtId="0" fontId="37" fillId="0" borderId="47" xfId="3" applyFont="1" applyBorder="1" applyAlignment="1" applyProtection="1">
      <alignment horizontal="left" vertical="center"/>
    </xf>
    <xf numFmtId="39" fontId="50" fillId="0" borderId="59" xfId="3" applyNumberFormat="1" applyFont="1" applyBorder="1" applyAlignment="1" applyProtection="1">
      <alignment horizontal="right" vertical="center"/>
    </xf>
    <xf numFmtId="39" fontId="50" fillId="0" borderId="38" xfId="3" applyNumberFormat="1" applyFont="1" applyBorder="1" applyAlignment="1" applyProtection="1">
      <alignment horizontal="right" vertical="center"/>
    </xf>
    <xf numFmtId="37" fontId="50" fillId="0" borderId="19" xfId="3" applyNumberFormat="1" applyFont="1" applyBorder="1" applyAlignment="1" applyProtection="1">
      <alignment horizontal="right" vertical="center"/>
    </xf>
    <xf numFmtId="0" fontId="39" fillId="0" borderId="1" xfId="3" applyFont="1" applyBorder="1" applyAlignment="1" applyProtection="1">
      <alignment horizontal="left" vertical="top"/>
    </xf>
    <xf numFmtId="0" fontId="37" fillId="0" borderId="61" xfId="3" applyFont="1" applyBorder="1" applyAlignment="1" applyProtection="1">
      <alignment horizontal="left" vertical="center"/>
    </xf>
    <xf numFmtId="0" fontId="37" fillId="0" borderId="62" xfId="3" applyFont="1" applyBorder="1" applyAlignment="1" applyProtection="1">
      <alignment horizontal="left" vertical="center"/>
    </xf>
    <xf numFmtId="0" fontId="37" fillId="0" borderId="63" xfId="3" applyFont="1" applyBorder="1" applyAlignment="1" applyProtection="1">
      <alignment horizontal="left" vertical="center"/>
    </xf>
    <xf numFmtId="0" fontId="37" fillId="0" borderId="57" xfId="3" applyFont="1" applyBorder="1" applyAlignment="1" applyProtection="1">
      <alignment horizontal="left" vertical="center"/>
    </xf>
    <xf numFmtId="0" fontId="37" fillId="0" borderId="64" xfId="3" applyFont="1" applyBorder="1" applyAlignment="1" applyProtection="1">
      <alignment horizontal="left"/>
    </xf>
    <xf numFmtId="0" fontId="37" fillId="0" borderId="55" xfId="3" applyFont="1" applyBorder="1" applyAlignment="1" applyProtection="1">
      <alignment horizontal="left"/>
    </xf>
    <xf numFmtId="2" fontId="48" fillId="0" borderId="9" xfId="3" applyNumberFormat="1" applyFont="1" applyBorder="1" applyAlignment="1" applyProtection="1">
      <alignment horizontal="right" vertical="center"/>
    </xf>
    <xf numFmtId="0" fontId="48" fillId="0" borderId="7" xfId="3" applyFont="1" applyBorder="1" applyAlignment="1" applyProtection="1">
      <alignment horizontal="left" vertical="center"/>
    </xf>
    <xf numFmtId="39" fontId="48" fillId="0" borderId="9" xfId="3" applyNumberFormat="1" applyFont="1" applyBorder="1" applyAlignment="1" applyProtection="1">
      <alignment horizontal="left" vertical="center"/>
    </xf>
    <xf numFmtId="39" fontId="50" fillId="0" borderId="55" xfId="3" applyNumberFormat="1" applyFont="1" applyBorder="1" applyAlignment="1" applyProtection="1">
      <alignment horizontal="right" vertical="center"/>
    </xf>
    <xf numFmtId="0" fontId="37" fillId="0" borderId="65" xfId="3" applyFont="1" applyBorder="1" applyAlignment="1" applyProtection="1">
      <alignment horizontal="left" vertical="center"/>
    </xf>
    <xf numFmtId="0" fontId="43" fillId="0" borderId="66" xfId="3" applyFont="1" applyBorder="1" applyAlignment="1" applyProtection="1">
      <alignment horizontal="left" vertical="top"/>
    </xf>
    <xf numFmtId="0" fontId="37" fillId="0" borderId="6" xfId="3" applyFont="1" applyBorder="1" applyAlignment="1" applyProtection="1">
      <alignment horizontal="left" vertical="center"/>
    </xf>
    <xf numFmtId="0" fontId="37" fillId="0" borderId="51" xfId="3" applyFont="1" applyBorder="1" applyAlignment="1" applyProtection="1">
      <alignment horizontal="left" vertical="center"/>
    </xf>
    <xf numFmtId="0" fontId="44" fillId="0" borderId="50" xfId="3" applyFont="1" applyBorder="1" applyAlignment="1" applyProtection="1">
      <alignment horizontal="center" vertical="center"/>
    </xf>
    <xf numFmtId="37" fontId="49" fillId="0" borderId="8" xfId="3" applyNumberFormat="1" applyFont="1" applyBorder="1" applyAlignment="1" applyProtection="1">
      <alignment horizontal="right" vertical="center"/>
    </xf>
    <xf numFmtId="0" fontId="44" fillId="0" borderId="25" xfId="3" applyFont="1" applyBorder="1" applyAlignment="1" applyProtection="1">
      <alignment horizontal="left" vertical="center"/>
    </xf>
    <xf numFmtId="0" fontId="44" fillId="0" borderId="0" xfId="3" applyFont="1" applyAlignment="1" applyProtection="1">
      <alignment horizontal="left" vertical="center"/>
    </xf>
    <xf numFmtId="39" fontId="49" fillId="0" borderId="9" xfId="3" applyNumberFormat="1" applyFont="1" applyBorder="1" applyAlignment="1" applyProtection="1">
      <alignment horizontal="right" vertical="center"/>
    </xf>
    <xf numFmtId="39" fontId="49" fillId="0" borderId="8" xfId="3" applyNumberFormat="1" applyFont="1" applyBorder="1" applyAlignment="1" applyProtection="1">
      <alignment horizontal="right" vertical="center"/>
    </xf>
    <xf numFmtId="0" fontId="39" fillId="0" borderId="4" xfId="3" applyFont="1" applyBorder="1" applyAlignment="1" applyProtection="1">
      <alignment horizontal="left" vertical="top"/>
    </xf>
    <xf numFmtId="0" fontId="45" fillId="0" borderId="0" xfId="3" applyAlignment="1" applyProtection="1">
      <alignment horizontal="left" vertical="center"/>
    </xf>
    <xf numFmtId="0" fontId="39" fillId="0" borderId="59" xfId="3" applyFont="1" applyBorder="1" applyAlignment="1" applyProtection="1">
      <alignment horizontal="left" vertical="center"/>
    </xf>
    <xf numFmtId="0" fontId="39" fillId="0" borderId="19" xfId="3" applyFont="1" applyBorder="1" applyAlignment="1" applyProtection="1">
      <alignment horizontal="left" vertical="center"/>
    </xf>
    <xf numFmtId="39" fontId="51" fillId="0" borderId="35" xfId="3" applyNumberFormat="1" applyFont="1" applyBorder="1" applyAlignment="1" applyProtection="1">
      <alignment horizontal="right" vertical="center"/>
    </xf>
    <xf numFmtId="0" fontId="45" fillId="0" borderId="41" xfId="3" applyBorder="1" applyAlignment="1" applyProtection="1">
      <alignment horizontal="left" vertical="center"/>
    </xf>
    <xf numFmtId="0" fontId="39" fillId="0" borderId="66" xfId="3" applyFont="1" applyBorder="1" applyAlignment="1" applyProtection="1">
      <alignment horizontal="left" vertical="top"/>
    </xf>
    <xf numFmtId="0" fontId="44" fillId="0" borderId="51" xfId="3" applyFont="1" applyBorder="1" applyAlignment="1" applyProtection="1">
      <alignment horizontal="left" vertical="center"/>
    </xf>
    <xf numFmtId="0" fontId="44" fillId="0" borderId="57" xfId="3" applyFont="1" applyBorder="1" applyAlignment="1" applyProtection="1">
      <alignment horizontal="left" vertical="center"/>
    </xf>
    <xf numFmtId="0" fontId="37" fillId="0" borderId="18" xfId="3" applyFont="1" applyBorder="1" applyAlignment="1" applyProtection="1">
      <alignment horizontal="left"/>
    </xf>
    <xf numFmtId="0" fontId="37" fillId="0" borderId="67" xfId="3" applyFont="1" applyBorder="1" applyAlignment="1" applyProtection="1">
      <alignment horizontal="left" vertical="center"/>
    </xf>
    <xf numFmtId="0" fontId="37" fillId="0" borderId="59" xfId="3" applyFont="1" applyBorder="1" applyAlignment="1" applyProtection="1">
      <alignment horizontal="left"/>
    </xf>
    <xf numFmtId="0" fontId="37" fillId="0" borderId="68" xfId="3" applyFont="1" applyBorder="1" applyAlignment="1" applyProtection="1">
      <alignment horizontal="left" vertical="center"/>
    </xf>
    <xf numFmtId="0" fontId="37" fillId="0" borderId="49" xfId="3" applyFont="1" applyBorder="1" applyAlignment="1" applyProtection="1">
      <alignment horizontal="left" vertical="center"/>
    </xf>
    <xf numFmtId="0" fontId="52" fillId="0" borderId="0" xfId="3" applyFont="1" applyAlignment="1" applyProtection="1">
      <alignment horizontal="center"/>
    </xf>
    <xf numFmtId="0" fontId="52" fillId="0" borderId="0" xfId="3" applyFont="1" applyAlignment="1" applyProtection="1">
      <alignment horizontal="center" vertical="center"/>
    </xf>
    <xf numFmtId="0" fontId="53" fillId="0" borderId="0" xfId="3" applyFont="1" applyAlignment="1" applyProtection="1">
      <alignment horizontal="left"/>
    </xf>
    <xf numFmtId="0" fontId="54" fillId="0" borderId="0" xfId="3" applyFont="1" applyAlignment="1" applyProtection="1">
      <alignment horizontal="left"/>
    </xf>
    <xf numFmtId="0" fontId="49" fillId="0" borderId="0" xfId="3" applyFont="1" applyAlignment="1" applyProtection="1">
      <alignment horizontal="left"/>
    </xf>
    <xf numFmtId="0" fontId="48" fillId="0" borderId="0" xfId="3" applyFont="1" applyAlignment="1" applyProtection="1">
      <alignment horizontal="left" vertical="top" wrapText="1"/>
    </xf>
    <xf numFmtId="170" fontId="48" fillId="0" borderId="0" xfId="3" applyNumberFormat="1" applyFont="1" applyAlignment="1" applyProtection="1">
      <alignment horizontal="right" vertical="top"/>
    </xf>
    <xf numFmtId="0" fontId="54" fillId="0" borderId="0" xfId="3" applyFont="1" applyAlignment="1" applyProtection="1">
      <alignment horizontal="left" vertical="center"/>
    </xf>
    <xf numFmtId="0" fontId="54" fillId="0" borderId="0" xfId="3" applyFont="1" applyAlignment="1" applyProtection="1">
      <alignment horizontal="left" vertical="center" wrapText="1"/>
    </xf>
    <xf numFmtId="0" fontId="54" fillId="0" borderId="0" xfId="3" applyFont="1" applyAlignment="1" applyProtection="1">
      <alignment horizontal="left" vertical="top" wrapText="1"/>
    </xf>
    <xf numFmtId="170" fontId="54" fillId="0" borderId="0" xfId="3" applyNumberFormat="1" applyFont="1" applyAlignment="1" applyProtection="1">
      <alignment horizontal="right" vertical="top"/>
    </xf>
    <xf numFmtId="0" fontId="55" fillId="5" borderId="69" xfId="3" applyFont="1" applyFill="1" applyBorder="1" applyAlignment="1" applyProtection="1">
      <alignment horizontal="center" vertical="center" wrapText="1"/>
    </xf>
    <xf numFmtId="37" fontId="56" fillId="0" borderId="0" xfId="3" applyNumberFormat="1" applyFont="1" applyAlignment="1">
      <alignment horizontal="center"/>
      <protection locked="0"/>
    </xf>
    <xf numFmtId="0" fontId="56" fillId="0" borderId="0" xfId="3" applyFont="1" applyAlignment="1">
      <alignment horizontal="left" wrapText="1"/>
      <protection locked="0"/>
    </xf>
    <xf numFmtId="170" fontId="56" fillId="0" borderId="0" xfId="3" applyNumberFormat="1" applyFont="1" applyAlignment="1">
      <alignment horizontal="right"/>
      <protection locked="0"/>
    </xf>
    <xf numFmtId="37" fontId="57" fillId="0" borderId="0" xfId="3" applyNumberFormat="1" applyFont="1" applyAlignment="1">
      <alignment horizontal="center"/>
      <protection locked="0"/>
    </xf>
    <xf numFmtId="0" fontId="57" fillId="0" borderId="0" xfId="3" applyFont="1" applyAlignment="1">
      <alignment horizontal="left" wrapText="1"/>
      <protection locked="0"/>
    </xf>
    <xf numFmtId="170" fontId="57" fillId="0" borderId="0" xfId="3" applyNumberFormat="1" applyFont="1" applyAlignment="1">
      <alignment horizontal="right"/>
      <protection locked="0"/>
    </xf>
    <xf numFmtId="37" fontId="48" fillId="0" borderId="69" xfId="3" applyNumberFormat="1" applyFont="1" applyBorder="1" applyAlignment="1">
      <alignment horizontal="center"/>
      <protection locked="0"/>
    </xf>
    <xf numFmtId="0" fontId="48" fillId="0" borderId="69" xfId="3" applyFont="1" applyBorder="1" applyAlignment="1">
      <alignment horizontal="left" wrapText="1"/>
      <protection locked="0"/>
    </xf>
    <xf numFmtId="170" fontId="48" fillId="0" borderId="69" xfId="3" applyNumberFormat="1" applyFont="1" applyBorder="1" applyAlignment="1">
      <alignment horizontal="right"/>
      <protection locked="0"/>
    </xf>
    <xf numFmtId="37" fontId="58" fillId="0" borderId="69" xfId="3" applyNumberFormat="1" applyFont="1" applyBorder="1" applyAlignment="1">
      <alignment horizontal="center"/>
      <protection locked="0"/>
    </xf>
    <xf numFmtId="0" fontId="58" fillId="0" borderId="69" xfId="3" applyFont="1" applyBorder="1" applyAlignment="1">
      <alignment horizontal="left" wrapText="1"/>
      <protection locked="0"/>
    </xf>
    <xf numFmtId="170" fontId="58" fillId="0" borderId="69" xfId="3" applyNumberFormat="1" applyFont="1" applyBorder="1" applyAlignment="1">
      <alignment horizontal="right"/>
      <protection locked="0"/>
    </xf>
    <xf numFmtId="37" fontId="59" fillId="0" borderId="0" xfId="3" applyNumberFormat="1" applyFont="1" applyAlignment="1">
      <alignment horizontal="center"/>
      <protection locked="0"/>
    </xf>
    <xf numFmtId="0" fontId="59" fillId="0" borderId="0" xfId="3" applyFont="1" applyAlignment="1">
      <alignment horizontal="left" wrapText="1"/>
      <protection locked="0"/>
    </xf>
    <xf numFmtId="170" fontId="59" fillId="0" borderId="0" xfId="3" applyNumberFormat="1" applyFont="1" applyAlignment="1">
      <alignment horizontal="right"/>
      <protection locked="0"/>
    </xf>
    <xf numFmtId="37" fontId="45" fillId="0" borderId="0" xfId="3" applyNumberFormat="1" applyAlignment="1">
      <alignment horizontal="center" vertical="top"/>
      <protection locked="0"/>
    </xf>
    <xf numFmtId="0" fontId="45" fillId="0" borderId="0" xfId="3" applyAlignment="1">
      <alignment horizontal="left" vertical="top" wrapText="1"/>
      <protection locked="0"/>
    </xf>
    <xf numFmtId="170" fontId="45" fillId="0" borderId="0" xfId="3" applyNumberFormat="1" applyAlignment="1">
      <alignment horizontal="right" vertical="top"/>
      <protection locked="0"/>
    </xf>
  </cellXfs>
  <cellStyles count="4">
    <cellStyle name="Hypertextové prepojenie" xfId="1" builtinId="8"/>
    <cellStyle name="Normálna" xfId="0" builtinId="0" customBuiltin="1"/>
    <cellStyle name="Normálna 2" xfId="2" xr:uid="{EE354642-A080-436D-AB9F-92F9A5D30DB9}"/>
    <cellStyle name="Normálna 3" xfId="3" xr:uid="{52C97094-0E26-4A01-BDD6-39C19955A198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266700</xdr:colOff>
      <xdr:row>1</xdr:row>
      <xdr:rowOff>0</xdr:rowOff>
    </xdr:to>
    <xdr:pic>
      <xdr:nvPicPr>
        <xdr:cNvPr id="2049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2667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276225</xdr:colOff>
      <xdr:row>1</xdr:row>
      <xdr:rowOff>0</xdr:rowOff>
    </xdr:to>
    <xdr:pic>
      <xdr:nvPicPr>
        <xdr:cNvPr id="1025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2762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276225</xdr:colOff>
      <xdr:row>1</xdr:row>
      <xdr:rowOff>0</xdr:rowOff>
    </xdr:to>
    <xdr:pic>
      <xdr:nvPicPr>
        <xdr:cNvPr id="3073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2762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98"/>
  <sheetViews>
    <sheetView showGridLines="0" tabSelected="1" workbookViewId="0">
      <pane ySplit="1" topLeftCell="A48" activePane="bottomLeft" state="frozen"/>
      <selection activeCell="C5" sqref="C5"/>
      <selection pane="bottomLeft" activeCell="C5" sqref="C5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 customWidth="1"/>
  </cols>
  <sheetData>
    <row r="1" spans="1:73" ht="21.4" customHeight="1">
      <c r="A1" s="10" t="s">
        <v>0</v>
      </c>
      <c r="B1" s="11"/>
      <c r="C1" s="11"/>
      <c r="D1" s="12" t="s">
        <v>1</v>
      </c>
      <c r="E1" s="11"/>
      <c r="F1" s="11"/>
      <c r="G1" s="11"/>
      <c r="H1" s="11"/>
      <c r="I1" s="11"/>
      <c r="J1" s="11"/>
      <c r="K1" s="13" t="s">
        <v>2</v>
      </c>
      <c r="L1" s="13"/>
      <c r="M1" s="13"/>
      <c r="N1" s="13"/>
      <c r="O1" s="13"/>
      <c r="P1" s="13"/>
      <c r="Q1" s="13"/>
      <c r="R1" s="13"/>
      <c r="S1" s="13"/>
      <c r="T1" s="11"/>
      <c r="U1" s="11"/>
      <c r="V1" s="11"/>
      <c r="W1" s="13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1"/>
      <c r="AH1" s="1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 t="s">
        <v>4</v>
      </c>
      <c r="BB1" s="15" t="s">
        <v>5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6" t="s">
        <v>6</v>
      </c>
      <c r="BU1" s="16" t="s">
        <v>6</v>
      </c>
    </row>
    <row r="2" spans="1:73" ht="36.950000000000003" customHeight="1">
      <c r="C2" s="207" t="s">
        <v>7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R2" s="200" t="s">
        <v>8</v>
      </c>
      <c r="AS2" s="201"/>
      <c r="AT2" s="201"/>
      <c r="AU2" s="201"/>
      <c r="AV2" s="201"/>
      <c r="AW2" s="201"/>
      <c r="AX2" s="201"/>
      <c r="AY2" s="201"/>
      <c r="AZ2" s="201"/>
      <c r="BA2" s="201"/>
      <c r="BB2" s="201"/>
      <c r="BC2" s="201"/>
      <c r="BD2" s="201"/>
      <c r="BE2" s="201"/>
      <c r="BS2" s="18" t="s">
        <v>9</v>
      </c>
      <c r="BT2" s="18" t="s">
        <v>10</v>
      </c>
    </row>
    <row r="3" spans="1:73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9</v>
      </c>
      <c r="BT3" s="18" t="s">
        <v>10</v>
      </c>
    </row>
    <row r="4" spans="1:73" ht="36.950000000000003" customHeight="1">
      <c r="B4" s="22"/>
      <c r="C4" s="196" t="s">
        <v>11</v>
      </c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197"/>
      <c r="AG4" s="197"/>
      <c r="AH4" s="197"/>
      <c r="AI4" s="197"/>
      <c r="AJ4" s="197"/>
      <c r="AK4" s="197"/>
      <c r="AL4" s="197"/>
      <c r="AM4" s="197"/>
      <c r="AN4" s="197"/>
      <c r="AO4" s="197"/>
      <c r="AP4" s="197"/>
      <c r="AQ4" s="23"/>
      <c r="AS4" s="17" t="s">
        <v>12</v>
      </c>
      <c r="BE4" s="24" t="s">
        <v>13</v>
      </c>
      <c r="BS4" s="18" t="s">
        <v>9</v>
      </c>
    </row>
    <row r="5" spans="1:73" ht="14.45" customHeight="1">
      <c r="B5" s="22"/>
      <c r="C5" s="25"/>
      <c r="D5" s="26" t="s">
        <v>14</v>
      </c>
      <c r="E5" s="25"/>
      <c r="F5" s="25"/>
      <c r="G5" s="25"/>
      <c r="H5" s="25"/>
      <c r="I5" s="25"/>
      <c r="J5" s="25"/>
      <c r="K5" s="202" t="s">
        <v>15</v>
      </c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P5" s="25"/>
      <c r="AQ5" s="23"/>
      <c r="BE5" s="205" t="s">
        <v>16</v>
      </c>
      <c r="BS5" s="18" t="s">
        <v>9</v>
      </c>
    </row>
    <row r="6" spans="1:73" ht="36.950000000000003" customHeight="1">
      <c r="B6" s="22"/>
      <c r="C6" s="25"/>
      <c r="D6" s="28" t="s">
        <v>17</v>
      </c>
      <c r="E6" s="25"/>
      <c r="F6" s="25"/>
      <c r="G6" s="25"/>
      <c r="H6" s="25"/>
      <c r="I6" s="25"/>
      <c r="J6" s="25"/>
      <c r="K6" s="204" t="s">
        <v>18</v>
      </c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5"/>
      <c r="AQ6" s="23"/>
      <c r="BE6" s="206"/>
      <c r="BS6" s="18" t="s">
        <v>9</v>
      </c>
    </row>
    <row r="7" spans="1:73" ht="14.45" customHeight="1">
      <c r="B7" s="22"/>
      <c r="C7" s="25"/>
      <c r="D7" s="29" t="s">
        <v>19</v>
      </c>
      <c r="E7" s="25"/>
      <c r="F7" s="25"/>
      <c r="G7" s="25"/>
      <c r="H7" s="25"/>
      <c r="I7" s="25"/>
      <c r="J7" s="25"/>
      <c r="K7" s="27" t="s">
        <v>5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9" t="s">
        <v>20</v>
      </c>
      <c r="AL7" s="25"/>
      <c r="AM7" s="25"/>
      <c r="AN7" s="27" t="s">
        <v>5</v>
      </c>
      <c r="AO7" s="25"/>
      <c r="AP7" s="25"/>
      <c r="AQ7" s="23"/>
      <c r="BE7" s="206"/>
      <c r="BS7" s="18" t="s">
        <v>9</v>
      </c>
    </row>
    <row r="8" spans="1:73" ht="14.45" customHeight="1">
      <c r="B8" s="22"/>
      <c r="C8" s="25"/>
      <c r="D8" s="29" t="s">
        <v>21</v>
      </c>
      <c r="E8" s="25"/>
      <c r="F8" s="25"/>
      <c r="G8" s="25"/>
      <c r="H8" s="25"/>
      <c r="I8" s="25"/>
      <c r="J8" s="25"/>
      <c r="K8" s="27" t="s">
        <v>22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9" t="s">
        <v>23</v>
      </c>
      <c r="AL8" s="25"/>
      <c r="AM8" s="25"/>
      <c r="AN8" s="30"/>
      <c r="AO8" s="25"/>
      <c r="AP8" s="25"/>
      <c r="AQ8" s="23"/>
      <c r="BE8" s="206"/>
      <c r="BS8" s="18" t="s">
        <v>9</v>
      </c>
    </row>
    <row r="9" spans="1:73" ht="14.45" customHeight="1">
      <c r="B9" s="22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3"/>
      <c r="BE9" s="206"/>
      <c r="BS9" s="18" t="s">
        <v>9</v>
      </c>
    </row>
    <row r="10" spans="1:73" ht="14.45" customHeight="1">
      <c r="B10" s="22"/>
      <c r="C10" s="25"/>
      <c r="D10" s="29" t="s">
        <v>24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9" t="s">
        <v>25</v>
      </c>
      <c r="AL10" s="25"/>
      <c r="AM10" s="25"/>
      <c r="AN10" s="27" t="s">
        <v>5</v>
      </c>
      <c r="AO10" s="25"/>
      <c r="AP10" s="25"/>
      <c r="AQ10" s="23"/>
      <c r="BE10" s="206"/>
      <c r="BS10" s="18" t="s">
        <v>9</v>
      </c>
    </row>
    <row r="11" spans="1:73" ht="18.399999999999999" customHeight="1">
      <c r="B11" s="22"/>
      <c r="C11" s="25"/>
      <c r="D11" s="25"/>
      <c r="E11" s="27" t="s">
        <v>26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9" t="s">
        <v>27</v>
      </c>
      <c r="AL11" s="25"/>
      <c r="AM11" s="25"/>
      <c r="AN11" s="27" t="s">
        <v>5</v>
      </c>
      <c r="AO11" s="25"/>
      <c r="AP11" s="25"/>
      <c r="AQ11" s="23"/>
      <c r="BE11" s="206"/>
      <c r="BS11" s="18" t="s">
        <v>9</v>
      </c>
    </row>
    <row r="12" spans="1:73" ht="6.95" customHeight="1">
      <c r="B12" s="22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3"/>
      <c r="BE12" s="206"/>
      <c r="BS12" s="18" t="s">
        <v>9</v>
      </c>
    </row>
    <row r="13" spans="1:73" ht="14.45" customHeight="1">
      <c r="B13" s="22"/>
      <c r="C13" s="25"/>
      <c r="D13" s="29" t="s">
        <v>28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9" t="s">
        <v>25</v>
      </c>
      <c r="AL13" s="25"/>
      <c r="AM13" s="25"/>
      <c r="AN13" s="31" t="s">
        <v>29</v>
      </c>
      <c r="AO13" s="25"/>
      <c r="AP13" s="25"/>
      <c r="AQ13" s="23"/>
      <c r="BE13" s="206"/>
      <c r="BS13" s="18" t="s">
        <v>9</v>
      </c>
    </row>
    <row r="14" spans="1:73" ht="15">
      <c r="B14" s="22"/>
      <c r="C14" s="25"/>
      <c r="D14" s="25"/>
      <c r="E14" s="211" t="s">
        <v>29</v>
      </c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9" t="s">
        <v>27</v>
      </c>
      <c r="AL14" s="25"/>
      <c r="AM14" s="25"/>
      <c r="AN14" s="31" t="s">
        <v>29</v>
      </c>
      <c r="AO14" s="25"/>
      <c r="AP14" s="25"/>
      <c r="AQ14" s="23"/>
      <c r="BE14" s="206"/>
      <c r="BS14" s="18" t="s">
        <v>9</v>
      </c>
    </row>
    <row r="15" spans="1:73" ht="6.95" customHeight="1">
      <c r="B15" s="22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3"/>
      <c r="BE15" s="206"/>
      <c r="BS15" s="18" t="s">
        <v>6</v>
      </c>
    </row>
    <row r="16" spans="1:73" ht="14.45" customHeight="1">
      <c r="B16" s="22"/>
      <c r="C16" s="25"/>
      <c r="D16" s="29" t="s">
        <v>30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9" t="s">
        <v>25</v>
      </c>
      <c r="AL16" s="25"/>
      <c r="AM16" s="25"/>
      <c r="AN16" s="27" t="s">
        <v>5</v>
      </c>
      <c r="AO16" s="25"/>
      <c r="AP16" s="25"/>
      <c r="AQ16" s="23"/>
      <c r="BE16" s="206"/>
      <c r="BS16" s="18" t="s">
        <v>6</v>
      </c>
    </row>
    <row r="17" spans="2:71" ht="18.399999999999999" customHeight="1">
      <c r="B17" s="22"/>
      <c r="C17" s="25"/>
      <c r="D17" s="25"/>
      <c r="E17" s="27" t="s">
        <v>31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9" t="s">
        <v>27</v>
      </c>
      <c r="AL17" s="25"/>
      <c r="AM17" s="25"/>
      <c r="AN17" s="27" t="s">
        <v>5</v>
      </c>
      <c r="AO17" s="25"/>
      <c r="AP17" s="25"/>
      <c r="AQ17" s="23"/>
      <c r="BE17" s="206"/>
      <c r="BS17" s="18" t="s">
        <v>32</v>
      </c>
    </row>
    <row r="18" spans="2:71" ht="6.95" customHeight="1">
      <c r="B18" s="22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3"/>
      <c r="BE18" s="206"/>
      <c r="BS18" s="18" t="s">
        <v>33</v>
      </c>
    </row>
    <row r="19" spans="2:71" ht="14.45" customHeight="1">
      <c r="B19" s="22"/>
      <c r="C19" s="25"/>
      <c r="D19" s="29" t="s">
        <v>34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9" t="s">
        <v>25</v>
      </c>
      <c r="AL19" s="25"/>
      <c r="AM19" s="25"/>
      <c r="AN19" s="27" t="s">
        <v>5</v>
      </c>
      <c r="AO19" s="25"/>
      <c r="AP19" s="25"/>
      <c r="AQ19" s="23"/>
      <c r="BE19" s="206"/>
      <c r="BS19" s="18" t="s">
        <v>33</v>
      </c>
    </row>
    <row r="20" spans="2:71" ht="18.399999999999999" customHeight="1">
      <c r="B20" s="22"/>
      <c r="C20" s="25"/>
      <c r="D20" s="25"/>
      <c r="E20" s="27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9" t="s">
        <v>27</v>
      </c>
      <c r="AL20" s="25"/>
      <c r="AM20" s="25"/>
      <c r="AN20" s="27" t="s">
        <v>5</v>
      </c>
      <c r="AO20" s="25"/>
      <c r="AP20" s="25"/>
      <c r="AQ20" s="23"/>
      <c r="BE20" s="206"/>
    </row>
    <row r="21" spans="2:71" ht="6.95" customHeight="1">
      <c r="B21" s="22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3"/>
      <c r="BE21" s="206"/>
    </row>
    <row r="22" spans="2:71" ht="15">
      <c r="B22" s="22"/>
      <c r="C22" s="25"/>
      <c r="D22" s="29" t="s">
        <v>36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3"/>
      <c r="BE22" s="206"/>
    </row>
    <row r="23" spans="2:71" ht="16.5" customHeight="1">
      <c r="B23" s="22"/>
      <c r="C23" s="25"/>
      <c r="D23" s="25"/>
      <c r="E23" s="213" t="s">
        <v>5</v>
      </c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O23" s="25"/>
      <c r="AP23" s="25"/>
      <c r="AQ23" s="23"/>
      <c r="BE23" s="206"/>
    </row>
    <row r="24" spans="2:71" ht="6.95" customHeight="1">
      <c r="B24" s="22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3"/>
      <c r="BE24" s="206"/>
    </row>
    <row r="25" spans="2:71" ht="6.95" customHeight="1">
      <c r="B25" s="22"/>
      <c r="C25" s="25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5"/>
      <c r="AQ25" s="23"/>
      <c r="BE25" s="206"/>
    </row>
    <row r="26" spans="2:71" ht="14.45" customHeight="1">
      <c r="B26" s="22"/>
      <c r="C26" s="25"/>
      <c r="D26" s="33" t="s">
        <v>37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14">
        <f>ROUND(AG87,2)</f>
        <v>0</v>
      </c>
      <c r="AL26" s="203"/>
      <c r="AM26" s="203"/>
      <c r="AN26" s="203"/>
      <c r="AO26" s="203"/>
      <c r="AP26" s="25"/>
      <c r="AQ26" s="23"/>
      <c r="BE26" s="206"/>
    </row>
    <row r="27" spans="2:71" ht="14.45" customHeight="1">
      <c r="B27" s="22"/>
      <c r="C27" s="25"/>
      <c r="D27" s="33" t="s">
        <v>38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14">
        <f>ROUND(AG91,2)</f>
        <v>0</v>
      </c>
      <c r="AL27" s="214"/>
      <c r="AM27" s="214"/>
      <c r="AN27" s="214"/>
      <c r="AO27" s="214"/>
      <c r="AP27" s="25"/>
      <c r="AQ27" s="23"/>
      <c r="BE27" s="206"/>
    </row>
    <row r="28" spans="2:71" s="1" customFormat="1" ht="6.95" customHeight="1"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6"/>
      <c r="BE28" s="206"/>
    </row>
    <row r="29" spans="2:71" s="1" customFormat="1" ht="25.9" customHeight="1">
      <c r="B29" s="34"/>
      <c r="C29" s="35"/>
      <c r="D29" s="37" t="s">
        <v>39</v>
      </c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209">
        <f>ROUND(AK26+AK27,2)</f>
        <v>0</v>
      </c>
      <c r="AL29" s="210"/>
      <c r="AM29" s="210"/>
      <c r="AN29" s="210"/>
      <c r="AO29" s="210"/>
      <c r="AP29" s="35"/>
      <c r="AQ29" s="36"/>
      <c r="BE29" s="206"/>
    </row>
    <row r="30" spans="2:71" s="1" customFormat="1" ht="6.95" customHeight="1"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6"/>
      <c r="BE30" s="206"/>
    </row>
    <row r="31" spans="2:71" s="2" customFormat="1" ht="14.45" customHeight="1">
      <c r="B31" s="39"/>
      <c r="C31" s="40"/>
      <c r="D31" s="41" t="s">
        <v>40</v>
      </c>
      <c r="E31" s="40"/>
      <c r="F31" s="41" t="s">
        <v>41</v>
      </c>
      <c r="G31" s="40"/>
      <c r="H31" s="40"/>
      <c r="I31" s="40"/>
      <c r="J31" s="40"/>
      <c r="K31" s="40"/>
      <c r="L31" s="187">
        <v>0.2</v>
      </c>
      <c r="M31" s="188"/>
      <c r="N31" s="188"/>
      <c r="O31" s="188"/>
      <c r="P31" s="40"/>
      <c r="Q31" s="40"/>
      <c r="R31" s="40"/>
      <c r="S31" s="40"/>
      <c r="T31" s="43" t="s">
        <v>42</v>
      </c>
      <c r="U31" s="40"/>
      <c r="V31" s="40"/>
      <c r="W31" s="189">
        <f>ROUND(AZ87+SUM(CD92:CD96),2)</f>
        <v>0</v>
      </c>
      <c r="X31" s="188"/>
      <c r="Y31" s="188"/>
      <c r="Z31" s="188"/>
      <c r="AA31" s="188"/>
      <c r="AB31" s="188"/>
      <c r="AC31" s="188"/>
      <c r="AD31" s="188"/>
      <c r="AE31" s="188"/>
      <c r="AF31" s="40"/>
      <c r="AG31" s="40"/>
      <c r="AH31" s="40"/>
      <c r="AI31" s="40"/>
      <c r="AJ31" s="40"/>
      <c r="AK31" s="189">
        <f>ROUND(AV87+SUM(BY92:BY96),2)</f>
        <v>0</v>
      </c>
      <c r="AL31" s="188"/>
      <c r="AM31" s="188"/>
      <c r="AN31" s="188"/>
      <c r="AO31" s="188"/>
      <c r="AP31" s="40"/>
      <c r="AQ31" s="44"/>
      <c r="BE31" s="206"/>
    </row>
    <row r="32" spans="2:71" s="2" customFormat="1" ht="14.45" customHeight="1">
      <c r="B32" s="39"/>
      <c r="C32" s="40"/>
      <c r="D32" s="40"/>
      <c r="E32" s="40"/>
      <c r="F32" s="41" t="s">
        <v>43</v>
      </c>
      <c r="G32" s="40"/>
      <c r="H32" s="40"/>
      <c r="I32" s="40"/>
      <c r="J32" s="40"/>
      <c r="K32" s="40"/>
      <c r="L32" s="187">
        <v>0.2</v>
      </c>
      <c r="M32" s="188"/>
      <c r="N32" s="188"/>
      <c r="O32" s="188"/>
      <c r="P32" s="40"/>
      <c r="Q32" s="40"/>
      <c r="R32" s="40"/>
      <c r="S32" s="40"/>
      <c r="T32" s="43" t="s">
        <v>42</v>
      </c>
      <c r="U32" s="40"/>
      <c r="V32" s="40"/>
      <c r="W32" s="189">
        <f>ROUND(BA87+SUM(CE92:CE96),2)</f>
        <v>0</v>
      </c>
      <c r="X32" s="188"/>
      <c r="Y32" s="188"/>
      <c r="Z32" s="188"/>
      <c r="AA32" s="188"/>
      <c r="AB32" s="188"/>
      <c r="AC32" s="188"/>
      <c r="AD32" s="188"/>
      <c r="AE32" s="188"/>
      <c r="AF32" s="40"/>
      <c r="AG32" s="40"/>
      <c r="AH32" s="40"/>
      <c r="AI32" s="40"/>
      <c r="AJ32" s="40"/>
      <c r="AK32" s="189">
        <f>ROUND(AW87+SUM(BZ92:BZ96),2)</f>
        <v>0</v>
      </c>
      <c r="AL32" s="188"/>
      <c r="AM32" s="188"/>
      <c r="AN32" s="188"/>
      <c r="AO32" s="188"/>
      <c r="AP32" s="40"/>
      <c r="AQ32" s="44"/>
      <c r="BE32" s="206"/>
    </row>
    <row r="33" spans="2:57" s="2" customFormat="1" ht="14.45" hidden="1" customHeight="1">
      <c r="B33" s="39"/>
      <c r="C33" s="40"/>
      <c r="D33" s="40"/>
      <c r="E33" s="40"/>
      <c r="F33" s="41" t="s">
        <v>44</v>
      </c>
      <c r="G33" s="40"/>
      <c r="H33" s="40"/>
      <c r="I33" s="40"/>
      <c r="J33" s="40"/>
      <c r="K33" s="40"/>
      <c r="L33" s="187">
        <v>0.2</v>
      </c>
      <c r="M33" s="188"/>
      <c r="N33" s="188"/>
      <c r="O33" s="188"/>
      <c r="P33" s="40"/>
      <c r="Q33" s="40"/>
      <c r="R33" s="40"/>
      <c r="S33" s="40"/>
      <c r="T33" s="43" t="s">
        <v>42</v>
      </c>
      <c r="U33" s="40"/>
      <c r="V33" s="40"/>
      <c r="W33" s="189">
        <f>ROUND(BB87+SUM(CF92:CF96),2)</f>
        <v>0</v>
      </c>
      <c r="X33" s="188"/>
      <c r="Y33" s="188"/>
      <c r="Z33" s="188"/>
      <c r="AA33" s="188"/>
      <c r="AB33" s="188"/>
      <c r="AC33" s="188"/>
      <c r="AD33" s="188"/>
      <c r="AE33" s="188"/>
      <c r="AF33" s="40"/>
      <c r="AG33" s="40"/>
      <c r="AH33" s="40"/>
      <c r="AI33" s="40"/>
      <c r="AJ33" s="40"/>
      <c r="AK33" s="189">
        <v>0</v>
      </c>
      <c r="AL33" s="188"/>
      <c r="AM33" s="188"/>
      <c r="AN33" s="188"/>
      <c r="AO33" s="188"/>
      <c r="AP33" s="40"/>
      <c r="AQ33" s="44"/>
      <c r="BE33" s="206"/>
    </row>
    <row r="34" spans="2:57" s="2" customFormat="1" ht="14.45" hidden="1" customHeight="1">
      <c r="B34" s="39"/>
      <c r="C34" s="40"/>
      <c r="D34" s="40"/>
      <c r="E34" s="40"/>
      <c r="F34" s="41" t="s">
        <v>45</v>
      </c>
      <c r="G34" s="40"/>
      <c r="H34" s="40"/>
      <c r="I34" s="40"/>
      <c r="J34" s="40"/>
      <c r="K34" s="40"/>
      <c r="L34" s="187">
        <v>0.2</v>
      </c>
      <c r="M34" s="188"/>
      <c r="N34" s="188"/>
      <c r="O34" s="188"/>
      <c r="P34" s="40"/>
      <c r="Q34" s="40"/>
      <c r="R34" s="40"/>
      <c r="S34" s="40"/>
      <c r="T34" s="43" t="s">
        <v>42</v>
      </c>
      <c r="U34" s="40"/>
      <c r="V34" s="40"/>
      <c r="W34" s="189">
        <f>ROUND(BC87+SUM(CG92:CG96),2)</f>
        <v>0</v>
      </c>
      <c r="X34" s="188"/>
      <c r="Y34" s="188"/>
      <c r="Z34" s="188"/>
      <c r="AA34" s="188"/>
      <c r="AB34" s="188"/>
      <c r="AC34" s="188"/>
      <c r="AD34" s="188"/>
      <c r="AE34" s="188"/>
      <c r="AF34" s="40"/>
      <c r="AG34" s="40"/>
      <c r="AH34" s="40"/>
      <c r="AI34" s="40"/>
      <c r="AJ34" s="40"/>
      <c r="AK34" s="189">
        <v>0</v>
      </c>
      <c r="AL34" s="188"/>
      <c r="AM34" s="188"/>
      <c r="AN34" s="188"/>
      <c r="AO34" s="188"/>
      <c r="AP34" s="40"/>
      <c r="AQ34" s="44"/>
      <c r="BE34" s="206"/>
    </row>
    <row r="35" spans="2:57" s="2" customFormat="1" ht="14.45" hidden="1" customHeight="1">
      <c r="B35" s="39"/>
      <c r="C35" s="40"/>
      <c r="D35" s="40"/>
      <c r="E35" s="40"/>
      <c r="F35" s="41" t="s">
        <v>46</v>
      </c>
      <c r="G35" s="40"/>
      <c r="H35" s="40"/>
      <c r="I35" s="40"/>
      <c r="J35" s="40"/>
      <c r="K35" s="40"/>
      <c r="L35" s="187">
        <v>0</v>
      </c>
      <c r="M35" s="188"/>
      <c r="N35" s="188"/>
      <c r="O35" s="188"/>
      <c r="P35" s="40"/>
      <c r="Q35" s="40"/>
      <c r="R35" s="40"/>
      <c r="S35" s="40"/>
      <c r="T35" s="43" t="s">
        <v>42</v>
      </c>
      <c r="U35" s="40"/>
      <c r="V35" s="40"/>
      <c r="W35" s="189">
        <f>ROUND(BD87+SUM(CH92:CH96),2)</f>
        <v>0</v>
      </c>
      <c r="X35" s="188"/>
      <c r="Y35" s="188"/>
      <c r="Z35" s="188"/>
      <c r="AA35" s="188"/>
      <c r="AB35" s="188"/>
      <c r="AC35" s="188"/>
      <c r="AD35" s="188"/>
      <c r="AE35" s="188"/>
      <c r="AF35" s="40"/>
      <c r="AG35" s="40"/>
      <c r="AH35" s="40"/>
      <c r="AI35" s="40"/>
      <c r="AJ35" s="40"/>
      <c r="AK35" s="189">
        <v>0</v>
      </c>
      <c r="AL35" s="188"/>
      <c r="AM35" s="188"/>
      <c r="AN35" s="188"/>
      <c r="AO35" s="188"/>
      <c r="AP35" s="40"/>
      <c r="AQ35" s="44"/>
    </row>
    <row r="36" spans="2:57" s="1" customFormat="1" ht="6.95" customHeight="1"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6"/>
    </row>
    <row r="37" spans="2:57" s="1" customFormat="1" ht="25.9" customHeight="1">
      <c r="B37" s="34"/>
      <c r="C37" s="45"/>
      <c r="D37" s="46" t="s">
        <v>47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8" t="s">
        <v>48</v>
      </c>
      <c r="U37" s="47"/>
      <c r="V37" s="47"/>
      <c r="W37" s="47"/>
      <c r="X37" s="191" t="s">
        <v>49</v>
      </c>
      <c r="Y37" s="192"/>
      <c r="Z37" s="192"/>
      <c r="AA37" s="192"/>
      <c r="AB37" s="192"/>
      <c r="AC37" s="47"/>
      <c r="AD37" s="47"/>
      <c r="AE37" s="47"/>
      <c r="AF37" s="47"/>
      <c r="AG37" s="47"/>
      <c r="AH37" s="47"/>
      <c r="AI37" s="47"/>
      <c r="AJ37" s="47"/>
      <c r="AK37" s="193">
        <f>SUM(AK29:AK35)</f>
        <v>0</v>
      </c>
      <c r="AL37" s="192"/>
      <c r="AM37" s="192"/>
      <c r="AN37" s="192"/>
      <c r="AO37" s="194"/>
      <c r="AP37" s="45"/>
      <c r="AQ37" s="36"/>
    </row>
    <row r="38" spans="2:57" s="1" customFormat="1" ht="14.45" customHeight="1"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6"/>
    </row>
    <row r="39" spans="2:57">
      <c r="B39" s="22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3"/>
    </row>
    <row r="40" spans="2:57">
      <c r="B40" s="22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3"/>
    </row>
    <row r="41" spans="2:57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3"/>
    </row>
    <row r="42" spans="2:57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3"/>
    </row>
    <row r="43" spans="2:57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3"/>
    </row>
    <row r="44" spans="2:57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3"/>
    </row>
    <row r="45" spans="2:57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3"/>
    </row>
    <row r="46" spans="2:57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3"/>
    </row>
    <row r="47" spans="2:57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3"/>
    </row>
    <row r="48" spans="2:57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3"/>
    </row>
    <row r="49" spans="2:43" s="1" customFormat="1" ht="15">
      <c r="B49" s="34"/>
      <c r="C49" s="35"/>
      <c r="D49" s="49" t="s">
        <v>50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1"/>
      <c r="AA49" s="35"/>
      <c r="AB49" s="35"/>
      <c r="AC49" s="49" t="s">
        <v>51</v>
      </c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1"/>
      <c r="AP49" s="35"/>
      <c r="AQ49" s="36"/>
    </row>
    <row r="50" spans="2:43">
      <c r="B50" s="22"/>
      <c r="C50" s="25"/>
      <c r="D50" s="52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53"/>
      <c r="AA50" s="25"/>
      <c r="AB50" s="25"/>
      <c r="AC50" s="52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53"/>
      <c r="AP50" s="25"/>
      <c r="AQ50" s="23"/>
    </row>
    <row r="51" spans="2:43">
      <c r="B51" s="22"/>
      <c r="C51" s="25"/>
      <c r="D51" s="52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53"/>
      <c r="AA51" s="25"/>
      <c r="AB51" s="25"/>
      <c r="AC51" s="52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53"/>
      <c r="AP51" s="25"/>
      <c r="AQ51" s="23"/>
    </row>
    <row r="52" spans="2:43">
      <c r="B52" s="22"/>
      <c r="C52" s="25"/>
      <c r="D52" s="52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53"/>
      <c r="AA52" s="25"/>
      <c r="AB52" s="25"/>
      <c r="AC52" s="52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53"/>
      <c r="AP52" s="25"/>
      <c r="AQ52" s="23"/>
    </row>
    <row r="53" spans="2:43">
      <c r="B53" s="22"/>
      <c r="C53" s="25"/>
      <c r="D53" s="52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53"/>
      <c r="AA53" s="25"/>
      <c r="AB53" s="25"/>
      <c r="AC53" s="52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53"/>
      <c r="AP53" s="25"/>
      <c r="AQ53" s="23"/>
    </row>
    <row r="54" spans="2:43">
      <c r="B54" s="22"/>
      <c r="C54" s="25"/>
      <c r="D54" s="52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53"/>
      <c r="AA54" s="25"/>
      <c r="AB54" s="25"/>
      <c r="AC54" s="52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53"/>
      <c r="AP54" s="25"/>
      <c r="AQ54" s="23"/>
    </row>
    <row r="55" spans="2:43">
      <c r="B55" s="22"/>
      <c r="C55" s="25"/>
      <c r="D55" s="52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53"/>
      <c r="AA55" s="25"/>
      <c r="AB55" s="25"/>
      <c r="AC55" s="52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53"/>
      <c r="AP55" s="25"/>
      <c r="AQ55" s="23"/>
    </row>
    <row r="56" spans="2:43">
      <c r="B56" s="22"/>
      <c r="C56" s="25"/>
      <c r="D56" s="52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53"/>
      <c r="AA56" s="25"/>
      <c r="AB56" s="25"/>
      <c r="AC56" s="52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53"/>
      <c r="AP56" s="25"/>
      <c r="AQ56" s="23"/>
    </row>
    <row r="57" spans="2:43">
      <c r="B57" s="22"/>
      <c r="C57" s="25"/>
      <c r="D57" s="52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53"/>
      <c r="AA57" s="25"/>
      <c r="AB57" s="25"/>
      <c r="AC57" s="52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53"/>
      <c r="AP57" s="25"/>
      <c r="AQ57" s="23"/>
    </row>
    <row r="58" spans="2:43" s="1" customFormat="1" ht="15">
      <c r="B58" s="34"/>
      <c r="C58" s="35"/>
      <c r="D58" s="54" t="s">
        <v>52</v>
      </c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6" t="s">
        <v>53</v>
      </c>
      <c r="S58" s="55"/>
      <c r="T58" s="55"/>
      <c r="U58" s="55"/>
      <c r="V58" s="55"/>
      <c r="W58" s="55"/>
      <c r="X58" s="55"/>
      <c r="Y58" s="55"/>
      <c r="Z58" s="57"/>
      <c r="AA58" s="35"/>
      <c r="AB58" s="35"/>
      <c r="AC58" s="54" t="s">
        <v>52</v>
      </c>
      <c r="AD58" s="55"/>
      <c r="AE58" s="55"/>
      <c r="AF58" s="55"/>
      <c r="AG58" s="55"/>
      <c r="AH58" s="55"/>
      <c r="AI58" s="55"/>
      <c r="AJ58" s="55"/>
      <c r="AK58" s="55"/>
      <c r="AL58" s="55"/>
      <c r="AM58" s="56" t="s">
        <v>53</v>
      </c>
      <c r="AN58" s="55"/>
      <c r="AO58" s="57"/>
      <c r="AP58" s="35"/>
      <c r="AQ58" s="36"/>
    </row>
    <row r="59" spans="2:43">
      <c r="B59" s="2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3"/>
    </row>
    <row r="60" spans="2:43" s="1" customFormat="1" ht="15">
      <c r="B60" s="34"/>
      <c r="C60" s="35"/>
      <c r="D60" s="49" t="s">
        <v>54</v>
      </c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1"/>
      <c r="AA60" s="35"/>
      <c r="AB60" s="35"/>
      <c r="AC60" s="49" t="s">
        <v>55</v>
      </c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1"/>
      <c r="AP60" s="35"/>
      <c r="AQ60" s="36"/>
    </row>
    <row r="61" spans="2:43">
      <c r="B61" s="22"/>
      <c r="C61" s="25"/>
      <c r="D61" s="52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53"/>
      <c r="AA61" s="25"/>
      <c r="AB61" s="25"/>
      <c r="AC61" s="52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53"/>
      <c r="AP61" s="25"/>
      <c r="AQ61" s="23"/>
    </row>
    <row r="62" spans="2:43">
      <c r="B62" s="22"/>
      <c r="C62" s="25"/>
      <c r="D62" s="52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53"/>
      <c r="AA62" s="25"/>
      <c r="AB62" s="25"/>
      <c r="AC62" s="52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53"/>
      <c r="AP62" s="25"/>
      <c r="AQ62" s="23"/>
    </row>
    <row r="63" spans="2:43">
      <c r="B63" s="22"/>
      <c r="C63" s="25"/>
      <c r="D63" s="52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53"/>
      <c r="AA63" s="25"/>
      <c r="AB63" s="25"/>
      <c r="AC63" s="52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53"/>
      <c r="AP63" s="25"/>
      <c r="AQ63" s="23"/>
    </row>
    <row r="64" spans="2:43">
      <c r="B64" s="22"/>
      <c r="C64" s="25"/>
      <c r="D64" s="52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53"/>
      <c r="AA64" s="25"/>
      <c r="AB64" s="25"/>
      <c r="AC64" s="52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53"/>
      <c r="AP64" s="25"/>
      <c r="AQ64" s="23"/>
    </row>
    <row r="65" spans="2:43">
      <c r="B65" s="22"/>
      <c r="C65" s="25"/>
      <c r="D65" s="52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53"/>
      <c r="AA65" s="25"/>
      <c r="AB65" s="25"/>
      <c r="AC65" s="52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53"/>
      <c r="AP65" s="25"/>
      <c r="AQ65" s="23"/>
    </row>
    <row r="66" spans="2:43">
      <c r="B66" s="22"/>
      <c r="C66" s="25"/>
      <c r="D66" s="52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53"/>
      <c r="AA66" s="25"/>
      <c r="AB66" s="25"/>
      <c r="AC66" s="52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53"/>
      <c r="AP66" s="25"/>
      <c r="AQ66" s="23"/>
    </row>
    <row r="67" spans="2:43">
      <c r="B67" s="22"/>
      <c r="C67" s="25"/>
      <c r="D67" s="52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53"/>
      <c r="AA67" s="25"/>
      <c r="AB67" s="25"/>
      <c r="AC67" s="52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53"/>
      <c r="AP67" s="25"/>
      <c r="AQ67" s="23"/>
    </row>
    <row r="68" spans="2:43">
      <c r="B68" s="22"/>
      <c r="C68" s="25"/>
      <c r="D68" s="52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53"/>
      <c r="AA68" s="25"/>
      <c r="AB68" s="25"/>
      <c r="AC68" s="52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53"/>
      <c r="AP68" s="25"/>
      <c r="AQ68" s="23"/>
    </row>
    <row r="69" spans="2:43" s="1" customFormat="1" ht="15">
      <c r="B69" s="34"/>
      <c r="C69" s="35"/>
      <c r="D69" s="54" t="s">
        <v>52</v>
      </c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6" t="s">
        <v>53</v>
      </c>
      <c r="S69" s="55"/>
      <c r="T69" s="55"/>
      <c r="U69" s="55"/>
      <c r="V69" s="55"/>
      <c r="W69" s="55"/>
      <c r="X69" s="55"/>
      <c r="Y69" s="55"/>
      <c r="Z69" s="57"/>
      <c r="AA69" s="35"/>
      <c r="AB69" s="35"/>
      <c r="AC69" s="54" t="s">
        <v>52</v>
      </c>
      <c r="AD69" s="55"/>
      <c r="AE69" s="55"/>
      <c r="AF69" s="55"/>
      <c r="AG69" s="55"/>
      <c r="AH69" s="55"/>
      <c r="AI69" s="55"/>
      <c r="AJ69" s="55"/>
      <c r="AK69" s="55"/>
      <c r="AL69" s="55"/>
      <c r="AM69" s="56" t="s">
        <v>53</v>
      </c>
      <c r="AN69" s="55"/>
      <c r="AO69" s="57"/>
      <c r="AP69" s="35"/>
      <c r="AQ69" s="36"/>
    </row>
    <row r="70" spans="2:43" s="1" customFormat="1" ht="6.95" customHeight="1">
      <c r="B70" s="34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6"/>
    </row>
    <row r="71" spans="2:43" s="1" customFormat="1" ht="6.95" customHeight="1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60"/>
    </row>
    <row r="75" spans="2:43" s="1" customFormat="1" ht="6.95" customHeight="1"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3"/>
    </row>
    <row r="76" spans="2:43" s="1" customFormat="1" ht="36.950000000000003" customHeight="1">
      <c r="B76" s="34"/>
      <c r="C76" s="196" t="s">
        <v>56</v>
      </c>
      <c r="D76" s="197"/>
      <c r="E76" s="197"/>
      <c r="F76" s="197"/>
      <c r="G76" s="197"/>
      <c r="H76" s="197"/>
      <c r="I76" s="197"/>
      <c r="J76" s="197"/>
      <c r="K76" s="197"/>
      <c r="L76" s="197"/>
      <c r="M76" s="197"/>
      <c r="N76" s="197"/>
      <c r="O76" s="197"/>
      <c r="P76" s="197"/>
      <c r="Q76" s="197"/>
      <c r="R76" s="197"/>
      <c r="S76" s="197"/>
      <c r="T76" s="197"/>
      <c r="U76" s="197"/>
      <c r="V76" s="197"/>
      <c r="W76" s="197"/>
      <c r="X76" s="197"/>
      <c r="Y76" s="197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97"/>
      <c r="AL76" s="197"/>
      <c r="AM76" s="197"/>
      <c r="AN76" s="197"/>
      <c r="AO76" s="197"/>
      <c r="AP76" s="197"/>
      <c r="AQ76" s="36"/>
    </row>
    <row r="77" spans="2:43" s="3" customFormat="1" ht="14.45" customHeight="1">
      <c r="B77" s="64"/>
      <c r="C77" s="29" t="s">
        <v>14</v>
      </c>
      <c r="D77" s="65"/>
      <c r="E77" s="65"/>
      <c r="F77" s="65"/>
      <c r="G77" s="65"/>
      <c r="H77" s="65"/>
      <c r="I77" s="65"/>
      <c r="J77" s="65"/>
      <c r="K77" s="65"/>
      <c r="L77" s="65" t="str">
        <f>K5</f>
        <v>1171</v>
      </c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6"/>
    </row>
    <row r="78" spans="2:43" s="4" customFormat="1" ht="36.950000000000003" customHeight="1">
      <c r="B78" s="67"/>
      <c r="C78" s="68" t="s">
        <v>17</v>
      </c>
      <c r="D78" s="69"/>
      <c r="E78" s="69"/>
      <c r="F78" s="69"/>
      <c r="G78" s="69"/>
      <c r="H78" s="69"/>
      <c r="I78" s="69"/>
      <c r="J78" s="69"/>
      <c r="K78" s="69"/>
      <c r="L78" s="198" t="str">
        <f>K6</f>
        <v>Zateplenie objektov ZŠ Drieňová 16, Bratislava</v>
      </c>
      <c r="M78" s="199"/>
      <c r="N78" s="199"/>
      <c r="O78" s="199"/>
      <c r="P78" s="199"/>
      <c r="Q78" s="199"/>
      <c r="R78" s="199"/>
      <c r="S78" s="199"/>
      <c r="T78" s="199"/>
      <c r="U78" s="199"/>
      <c r="V78" s="199"/>
      <c r="W78" s="199"/>
      <c r="X78" s="199"/>
      <c r="Y78" s="199"/>
      <c r="Z78" s="199"/>
      <c r="AA78" s="199"/>
      <c r="AB78" s="199"/>
      <c r="AC78" s="199"/>
      <c r="AD78" s="199"/>
      <c r="AE78" s="199"/>
      <c r="AF78" s="199"/>
      <c r="AG78" s="199"/>
      <c r="AH78" s="199"/>
      <c r="AI78" s="199"/>
      <c r="AJ78" s="199"/>
      <c r="AK78" s="199"/>
      <c r="AL78" s="199"/>
      <c r="AM78" s="199"/>
      <c r="AN78" s="199"/>
      <c r="AO78" s="199"/>
      <c r="AP78" s="69"/>
      <c r="AQ78" s="70"/>
    </row>
    <row r="79" spans="2:43" s="1" customFormat="1" ht="6.95" customHeight="1">
      <c r="B79" s="34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6"/>
    </row>
    <row r="80" spans="2:43" s="1" customFormat="1" ht="15">
      <c r="B80" s="34"/>
      <c r="C80" s="29" t="s">
        <v>21</v>
      </c>
      <c r="D80" s="35"/>
      <c r="E80" s="35"/>
      <c r="F80" s="35"/>
      <c r="G80" s="35"/>
      <c r="H80" s="35"/>
      <c r="I80" s="35"/>
      <c r="J80" s="35"/>
      <c r="K80" s="35"/>
      <c r="L80" s="71" t="str">
        <f>IF(K8="","",K8)</f>
        <v>Drieňová 16, Bratislava</v>
      </c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29" t="s">
        <v>23</v>
      </c>
      <c r="AJ80" s="35"/>
      <c r="AK80" s="35"/>
      <c r="AL80" s="35"/>
      <c r="AM80" s="72" t="str">
        <f>IF(AN8= "","",AN8)</f>
        <v/>
      </c>
      <c r="AN80" s="35"/>
      <c r="AO80" s="35"/>
      <c r="AP80" s="35"/>
      <c r="AQ80" s="36"/>
    </row>
    <row r="81" spans="1:89" s="1" customFormat="1" ht="6.95" customHeight="1">
      <c r="B81" s="34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6"/>
    </row>
    <row r="82" spans="1:89" s="1" customFormat="1" ht="15">
      <c r="B82" s="34"/>
      <c r="C82" s="29" t="s">
        <v>24</v>
      </c>
      <c r="D82" s="35"/>
      <c r="E82" s="35"/>
      <c r="F82" s="35"/>
      <c r="G82" s="35"/>
      <c r="H82" s="35"/>
      <c r="I82" s="35"/>
      <c r="J82" s="35"/>
      <c r="K82" s="35"/>
      <c r="L82" s="65" t="str">
        <f>IF(E11= "","",E11)</f>
        <v>ZŠ Drieňová 16, Bratislava</v>
      </c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29" t="s">
        <v>30</v>
      </c>
      <c r="AJ82" s="35"/>
      <c r="AK82" s="35"/>
      <c r="AL82" s="35"/>
      <c r="AM82" s="174" t="str">
        <f>IF(E17="","",E17)</f>
        <v xml:space="preserve"> </v>
      </c>
      <c r="AN82" s="174"/>
      <c r="AO82" s="174"/>
      <c r="AP82" s="174"/>
      <c r="AQ82" s="36"/>
      <c r="AS82" s="182" t="s">
        <v>57</v>
      </c>
      <c r="AT82" s="183"/>
      <c r="AU82" s="50"/>
      <c r="AV82" s="50"/>
      <c r="AW82" s="50"/>
      <c r="AX82" s="50"/>
      <c r="AY82" s="50"/>
      <c r="AZ82" s="50"/>
      <c r="BA82" s="50"/>
      <c r="BB82" s="50"/>
      <c r="BC82" s="50"/>
      <c r="BD82" s="51"/>
    </row>
    <row r="83" spans="1:89" s="1" customFormat="1" ht="15">
      <c r="B83" s="34"/>
      <c r="C83" s="29" t="s">
        <v>28</v>
      </c>
      <c r="D83" s="35"/>
      <c r="E83" s="35"/>
      <c r="F83" s="35"/>
      <c r="G83" s="35"/>
      <c r="H83" s="35"/>
      <c r="I83" s="35"/>
      <c r="J83" s="35"/>
      <c r="K83" s="35"/>
      <c r="L83" s="65" t="str">
        <f>IF(E14= "Vyplň údaj","",E14)</f>
        <v/>
      </c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29" t="s">
        <v>34</v>
      </c>
      <c r="AJ83" s="35"/>
      <c r="AK83" s="35"/>
      <c r="AL83" s="35"/>
      <c r="AM83" s="174" t="str">
        <f>IF(E20="","",E20)</f>
        <v/>
      </c>
      <c r="AN83" s="174"/>
      <c r="AO83" s="174"/>
      <c r="AP83" s="174"/>
      <c r="AQ83" s="36"/>
      <c r="AS83" s="184"/>
      <c r="AT83" s="185"/>
      <c r="AU83" s="35"/>
      <c r="AV83" s="35"/>
      <c r="AW83" s="35"/>
      <c r="AX83" s="35"/>
      <c r="AY83" s="35"/>
      <c r="AZ83" s="35"/>
      <c r="BA83" s="35"/>
      <c r="BB83" s="35"/>
      <c r="BC83" s="35"/>
      <c r="BD83" s="73"/>
    </row>
    <row r="84" spans="1:89" s="1" customFormat="1" ht="10.9" customHeight="1"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6"/>
      <c r="AS84" s="184"/>
      <c r="AT84" s="185"/>
      <c r="AU84" s="35"/>
      <c r="AV84" s="35"/>
      <c r="AW84" s="35"/>
      <c r="AX84" s="35"/>
      <c r="AY84" s="35"/>
      <c r="AZ84" s="35"/>
      <c r="BA84" s="35"/>
      <c r="BB84" s="35"/>
      <c r="BC84" s="35"/>
      <c r="BD84" s="73"/>
    </row>
    <row r="85" spans="1:89" s="1" customFormat="1" ht="29.25" customHeight="1">
      <c r="B85" s="34"/>
      <c r="C85" s="179" t="s">
        <v>58</v>
      </c>
      <c r="D85" s="180"/>
      <c r="E85" s="180"/>
      <c r="F85" s="180"/>
      <c r="G85" s="180"/>
      <c r="H85" s="47"/>
      <c r="I85" s="181" t="s">
        <v>59</v>
      </c>
      <c r="J85" s="180"/>
      <c r="K85" s="180"/>
      <c r="L85" s="180"/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  <c r="AF85" s="180"/>
      <c r="AG85" s="181" t="s">
        <v>60</v>
      </c>
      <c r="AH85" s="180"/>
      <c r="AI85" s="180"/>
      <c r="AJ85" s="180"/>
      <c r="AK85" s="180"/>
      <c r="AL85" s="180"/>
      <c r="AM85" s="180"/>
      <c r="AN85" s="181" t="s">
        <v>61</v>
      </c>
      <c r="AO85" s="180"/>
      <c r="AP85" s="186"/>
      <c r="AQ85" s="36"/>
      <c r="AS85" s="74" t="s">
        <v>62</v>
      </c>
      <c r="AT85" s="75" t="s">
        <v>63</v>
      </c>
      <c r="AU85" s="75" t="s">
        <v>64</v>
      </c>
      <c r="AV85" s="75" t="s">
        <v>65</v>
      </c>
      <c r="AW85" s="75" t="s">
        <v>66</v>
      </c>
      <c r="AX85" s="75" t="s">
        <v>67</v>
      </c>
      <c r="AY85" s="75" t="s">
        <v>68</v>
      </c>
      <c r="AZ85" s="75" t="s">
        <v>69</v>
      </c>
      <c r="BA85" s="75" t="s">
        <v>70</v>
      </c>
      <c r="BB85" s="75" t="s">
        <v>71</v>
      </c>
      <c r="BC85" s="75" t="s">
        <v>72</v>
      </c>
      <c r="BD85" s="76" t="s">
        <v>73</v>
      </c>
    </row>
    <row r="86" spans="1:89" s="1" customFormat="1" ht="10.9" customHeight="1"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6"/>
      <c r="AS86" s="77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1"/>
    </row>
    <row r="87" spans="1:89" s="4" customFormat="1" ht="32.450000000000003" customHeight="1">
      <c r="B87" s="67"/>
      <c r="C87" s="78" t="s">
        <v>74</v>
      </c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195">
        <f>ROUND(SUM(AG88:AG89),2)</f>
        <v>0</v>
      </c>
      <c r="AH87" s="195"/>
      <c r="AI87" s="195"/>
      <c r="AJ87" s="195"/>
      <c r="AK87" s="195"/>
      <c r="AL87" s="195"/>
      <c r="AM87" s="195"/>
      <c r="AN87" s="176">
        <f>SUM(AG87,AT87)</f>
        <v>0</v>
      </c>
      <c r="AO87" s="176"/>
      <c r="AP87" s="176"/>
      <c r="AQ87" s="70"/>
      <c r="AS87" s="80">
        <f>ROUND(SUM(AS88:AS89),2)</f>
        <v>0</v>
      </c>
      <c r="AT87" s="81">
        <f>ROUND(SUM(AV87:AW87),2)</f>
        <v>0</v>
      </c>
      <c r="AU87" s="82">
        <f>ROUND(SUM(AU88:AU89),5)</f>
        <v>0</v>
      </c>
      <c r="AV87" s="81">
        <f>ROUND(AZ87*L31,2)</f>
        <v>0</v>
      </c>
      <c r="AW87" s="81">
        <f>ROUND(BA87*L32,2)</f>
        <v>0</v>
      </c>
      <c r="AX87" s="81">
        <f>ROUND(BB87*L31,2)</f>
        <v>0</v>
      </c>
      <c r="AY87" s="81">
        <f>ROUND(BC87*L32,2)</f>
        <v>0</v>
      </c>
      <c r="AZ87" s="81">
        <f>ROUND(SUM(AZ88:AZ89),2)</f>
        <v>0</v>
      </c>
      <c r="BA87" s="81">
        <f>ROUND(SUM(BA88:BA89),2)</f>
        <v>0</v>
      </c>
      <c r="BB87" s="81">
        <f>ROUND(SUM(BB88:BB89),2)</f>
        <v>0</v>
      </c>
      <c r="BC87" s="81">
        <f>ROUND(SUM(BC88:BC89),2)</f>
        <v>0</v>
      </c>
      <c r="BD87" s="83">
        <f>ROUND(SUM(BD88:BD89),2)</f>
        <v>0</v>
      </c>
      <c r="BS87" s="84" t="s">
        <v>75</v>
      </c>
      <c r="BT87" s="84" t="s">
        <v>76</v>
      </c>
      <c r="BU87" s="85" t="s">
        <v>77</v>
      </c>
      <c r="BV87" s="84" t="s">
        <v>78</v>
      </c>
      <c r="BW87" s="84" t="s">
        <v>79</v>
      </c>
      <c r="BX87" s="84" t="s">
        <v>80</v>
      </c>
    </row>
    <row r="88" spans="1:89" s="5" customFormat="1" ht="16.5" customHeight="1">
      <c r="A88" s="86" t="s">
        <v>81</v>
      </c>
      <c r="B88" s="87"/>
      <c r="C88" s="88"/>
      <c r="D88" s="175" t="s">
        <v>82</v>
      </c>
      <c r="E88" s="175"/>
      <c r="F88" s="175"/>
      <c r="G88" s="175"/>
      <c r="H88" s="175"/>
      <c r="I88" s="89"/>
      <c r="J88" s="175" t="s">
        <v>83</v>
      </c>
      <c r="K88" s="175"/>
      <c r="L88" s="175"/>
      <c r="M88" s="175"/>
      <c r="N88" s="175"/>
      <c r="O88" s="175"/>
      <c r="P88" s="175"/>
      <c r="Q88" s="175"/>
      <c r="R88" s="175"/>
      <c r="S88" s="175"/>
      <c r="T88" s="175"/>
      <c r="U88" s="175"/>
      <c r="V88" s="175"/>
      <c r="W88" s="175"/>
      <c r="X88" s="175"/>
      <c r="Y88" s="175"/>
      <c r="Z88" s="175"/>
      <c r="AA88" s="175"/>
      <c r="AB88" s="175"/>
      <c r="AC88" s="175"/>
      <c r="AD88" s="175"/>
      <c r="AE88" s="175"/>
      <c r="AF88" s="175"/>
      <c r="AG88" s="177">
        <f>'SO 01 - Zateplenie paviló...'!M30</f>
        <v>0</v>
      </c>
      <c r="AH88" s="178"/>
      <c r="AI88" s="178"/>
      <c r="AJ88" s="178"/>
      <c r="AK88" s="178"/>
      <c r="AL88" s="178"/>
      <c r="AM88" s="178"/>
      <c r="AN88" s="177">
        <f>SUM(AG88,AT88)</f>
        <v>0</v>
      </c>
      <c r="AO88" s="178"/>
      <c r="AP88" s="178"/>
      <c r="AQ88" s="90"/>
      <c r="AS88" s="91">
        <f>'SO 01 - Zateplenie paviló...'!M28</f>
        <v>0</v>
      </c>
      <c r="AT88" s="92">
        <f>ROUND(SUM(AV88:AW88),2)</f>
        <v>0</v>
      </c>
      <c r="AU88" s="93">
        <f>'SO 01 - Zateplenie paviló...'!W131</f>
        <v>0</v>
      </c>
      <c r="AV88" s="92">
        <f>'SO 01 - Zateplenie paviló...'!M32</f>
        <v>0</v>
      </c>
      <c r="AW88" s="92">
        <f>'SO 01 - Zateplenie paviló...'!M33</f>
        <v>0</v>
      </c>
      <c r="AX88" s="92">
        <f>'SO 01 - Zateplenie paviló...'!M34</f>
        <v>0</v>
      </c>
      <c r="AY88" s="92">
        <f>'SO 01 - Zateplenie paviló...'!M35</f>
        <v>0</v>
      </c>
      <c r="AZ88" s="92">
        <f>'SO 01 - Zateplenie paviló...'!H32</f>
        <v>0</v>
      </c>
      <c r="BA88" s="92">
        <f>'SO 01 - Zateplenie paviló...'!H33</f>
        <v>0</v>
      </c>
      <c r="BB88" s="92">
        <f>'SO 01 - Zateplenie paviló...'!H34</f>
        <v>0</v>
      </c>
      <c r="BC88" s="92">
        <f>'SO 01 - Zateplenie paviló...'!H35</f>
        <v>0</v>
      </c>
      <c r="BD88" s="94">
        <f>'SO 01 - Zateplenie paviló...'!H36</f>
        <v>0</v>
      </c>
      <c r="BT88" s="95" t="s">
        <v>84</v>
      </c>
      <c r="BV88" s="95" t="s">
        <v>78</v>
      </c>
      <c r="BW88" s="95" t="s">
        <v>85</v>
      </c>
      <c r="BX88" s="95" t="s">
        <v>79</v>
      </c>
    </row>
    <row r="89" spans="1:89" s="5" customFormat="1" ht="16.5" customHeight="1">
      <c r="A89" s="86" t="s">
        <v>81</v>
      </c>
      <c r="B89" s="87"/>
      <c r="C89" s="88"/>
      <c r="D89" s="175" t="s">
        <v>86</v>
      </c>
      <c r="E89" s="175"/>
      <c r="F89" s="175"/>
      <c r="G89" s="175"/>
      <c r="H89" s="175"/>
      <c r="I89" s="89"/>
      <c r="J89" s="175" t="s">
        <v>87</v>
      </c>
      <c r="K89" s="175"/>
      <c r="L89" s="175"/>
      <c r="M89" s="175"/>
      <c r="N89" s="175"/>
      <c r="O89" s="175"/>
      <c r="P89" s="175"/>
      <c r="Q89" s="175"/>
      <c r="R89" s="175"/>
      <c r="S89" s="175"/>
      <c r="T89" s="175"/>
      <c r="U89" s="175"/>
      <c r="V89" s="175"/>
      <c r="W89" s="175"/>
      <c r="X89" s="175"/>
      <c r="Y89" s="175"/>
      <c r="Z89" s="175"/>
      <c r="AA89" s="175"/>
      <c r="AB89" s="175"/>
      <c r="AC89" s="175"/>
      <c r="AD89" s="175"/>
      <c r="AE89" s="175"/>
      <c r="AF89" s="175"/>
      <c r="AG89" s="177">
        <f>'SO 02 - Zateplenie paviló...'!M30</f>
        <v>0</v>
      </c>
      <c r="AH89" s="178"/>
      <c r="AI89" s="178"/>
      <c r="AJ89" s="178"/>
      <c r="AK89" s="178"/>
      <c r="AL89" s="178"/>
      <c r="AM89" s="178"/>
      <c r="AN89" s="177">
        <f>SUM(AG89,AT89)</f>
        <v>0</v>
      </c>
      <c r="AO89" s="178"/>
      <c r="AP89" s="178"/>
      <c r="AQ89" s="90"/>
      <c r="AS89" s="96">
        <f>'SO 02 - Zateplenie paviló...'!M28</f>
        <v>0</v>
      </c>
      <c r="AT89" s="97">
        <f>ROUND(SUM(AV89:AW89),2)</f>
        <v>0</v>
      </c>
      <c r="AU89" s="98">
        <f>'SO 02 - Zateplenie paviló...'!W129</f>
        <v>0</v>
      </c>
      <c r="AV89" s="97">
        <f>'SO 02 - Zateplenie paviló...'!M32</f>
        <v>0</v>
      </c>
      <c r="AW89" s="97">
        <f>'SO 02 - Zateplenie paviló...'!M33</f>
        <v>0</v>
      </c>
      <c r="AX89" s="97">
        <f>'SO 02 - Zateplenie paviló...'!M34</f>
        <v>0</v>
      </c>
      <c r="AY89" s="97">
        <f>'SO 02 - Zateplenie paviló...'!M35</f>
        <v>0</v>
      </c>
      <c r="AZ89" s="97">
        <f>'SO 02 - Zateplenie paviló...'!H32</f>
        <v>0</v>
      </c>
      <c r="BA89" s="97">
        <f>'SO 02 - Zateplenie paviló...'!H33</f>
        <v>0</v>
      </c>
      <c r="BB89" s="97">
        <f>'SO 02 - Zateplenie paviló...'!H34</f>
        <v>0</v>
      </c>
      <c r="BC89" s="97">
        <f>'SO 02 - Zateplenie paviló...'!H35</f>
        <v>0</v>
      </c>
      <c r="BD89" s="99">
        <f>'SO 02 - Zateplenie paviló...'!H36</f>
        <v>0</v>
      </c>
      <c r="BT89" s="95" t="s">
        <v>84</v>
      </c>
      <c r="BV89" s="95" t="s">
        <v>78</v>
      </c>
      <c r="BW89" s="95" t="s">
        <v>88</v>
      </c>
      <c r="BX89" s="95" t="s">
        <v>79</v>
      </c>
    </row>
    <row r="90" spans="1:89">
      <c r="B90" s="22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3"/>
    </row>
    <row r="91" spans="1:89" s="1" customFormat="1" ht="30" customHeight="1">
      <c r="B91" s="34"/>
      <c r="C91" s="78" t="s">
        <v>89</v>
      </c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176">
        <f>ROUND(SUM(AG92:AG95),2)</f>
        <v>0</v>
      </c>
      <c r="AH91" s="176"/>
      <c r="AI91" s="176"/>
      <c r="AJ91" s="176"/>
      <c r="AK91" s="176"/>
      <c r="AL91" s="176"/>
      <c r="AM91" s="176"/>
      <c r="AN91" s="176">
        <f>ROUND(SUM(AN92:AN95),2)</f>
        <v>0</v>
      </c>
      <c r="AO91" s="176"/>
      <c r="AP91" s="176"/>
      <c r="AQ91" s="36"/>
      <c r="AS91" s="74" t="s">
        <v>90</v>
      </c>
      <c r="AT91" s="75" t="s">
        <v>91</v>
      </c>
      <c r="AU91" s="75" t="s">
        <v>40</v>
      </c>
      <c r="AV91" s="76" t="s">
        <v>63</v>
      </c>
    </row>
    <row r="92" spans="1:89" s="1" customFormat="1" ht="19.899999999999999" customHeight="1">
      <c r="B92" s="34"/>
      <c r="C92" s="35"/>
      <c r="D92" s="100" t="s">
        <v>92</v>
      </c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172">
        <f>ROUND(AG87*AS92,2)</f>
        <v>0</v>
      </c>
      <c r="AH92" s="173"/>
      <c r="AI92" s="173"/>
      <c r="AJ92" s="173"/>
      <c r="AK92" s="173"/>
      <c r="AL92" s="173"/>
      <c r="AM92" s="173"/>
      <c r="AN92" s="173">
        <f>ROUND(AG92+AV92,2)</f>
        <v>0</v>
      </c>
      <c r="AO92" s="173"/>
      <c r="AP92" s="173"/>
      <c r="AQ92" s="36"/>
      <c r="AS92" s="101">
        <v>0</v>
      </c>
      <c r="AT92" s="102" t="s">
        <v>93</v>
      </c>
      <c r="AU92" s="102" t="s">
        <v>41</v>
      </c>
      <c r="AV92" s="103">
        <f>ROUND(IF(AU92="základná",AG92*L31,IF(AU92="znížená",AG92*L32,0)),2)</f>
        <v>0</v>
      </c>
      <c r="BV92" s="18" t="s">
        <v>94</v>
      </c>
      <c r="BY92" s="104">
        <f>IF(AU92="základná",AV92,0)</f>
        <v>0</v>
      </c>
      <c r="BZ92" s="104">
        <f>IF(AU92="znížená",AV92,0)</f>
        <v>0</v>
      </c>
      <c r="CA92" s="104">
        <v>0</v>
      </c>
      <c r="CB92" s="104">
        <v>0</v>
      </c>
      <c r="CC92" s="104">
        <v>0</v>
      </c>
      <c r="CD92" s="104">
        <f>IF(AU92="základná",AG92,0)</f>
        <v>0</v>
      </c>
      <c r="CE92" s="104">
        <f>IF(AU92="znížená",AG92,0)</f>
        <v>0</v>
      </c>
      <c r="CF92" s="104">
        <f>IF(AU92="zákl. prenesená",AG92,0)</f>
        <v>0</v>
      </c>
      <c r="CG92" s="104">
        <f>IF(AU92="zníž. prenesená",AG92,0)</f>
        <v>0</v>
      </c>
      <c r="CH92" s="104">
        <f>IF(AU92="nulová",AG92,0)</f>
        <v>0</v>
      </c>
      <c r="CI92" s="18">
        <f>IF(AU92="základná",1,IF(AU92="znížená",2,IF(AU92="zákl. prenesená",4,IF(AU92="zníž. prenesená",5,3))))</f>
        <v>1</v>
      </c>
      <c r="CJ92" s="18">
        <f>IF(AT92="stavebná časť",1,IF(8892="investičná časť",2,3))</f>
        <v>1</v>
      </c>
      <c r="CK92" s="18" t="str">
        <f>IF(D92="Vyplň vlastné","","x")</f>
        <v>x</v>
      </c>
    </row>
    <row r="93" spans="1:89" s="1" customFormat="1" ht="19.899999999999999" customHeight="1">
      <c r="B93" s="34"/>
      <c r="C93" s="35"/>
      <c r="D93" s="170" t="s">
        <v>95</v>
      </c>
      <c r="E93" s="171"/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1"/>
      <c r="Q93" s="171"/>
      <c r="R93" s="171"/>
      <c r="S93" s="171"/>
      <c r="T93" s="171"/>
      <c r="U93" s="171"/>
      <c r="V93" s="171"/>
      <c r="W93" s="171"/>
      <c r="X93" s="171"/>
      <c r="Y93" s="171"/>
      <c r="Z93" s="171"/>
      <c r="AA93" s="171"/>
      <c r="AB93" s="171"/>
      <c r="AC93" s="35"/>
      <c r="AD93" s="35"/>
      <c r="AE93" s="35"/>
      <c r="AF93" s="35"/>
      <c r="AG93" s="172">
        <f>AG87*AS93</f>
        <v>0</v>
      </c>
      <c r="AH93" s="173"/>
      <c r="AI93" s="173"/>
      <c r="AJ93" s="173"/>
      <c r="AK93" s="173"/>
      <c r="AL93" s="173"/>
      <c r="AM93" s="173"/>
      <c r="AN93" s="173">
        <f>AG93+AV93</f>
        <v>0</v>
      </c>
      <c r="AO93" s="173"/>
      <c r="AP93" s="173"/>
      <c r="AQ93" s="36"/>
      <c r="AS93" s="105">
        <v>0</v>
      </c>
      <c r="AT93" s="106" t="s">
        <v>93</v>
      </c>
      <c r="AU93" s="106" t="s">
        <v>41</v>
      </c>
      <c r="AV93" s="107">
        <f>ROUND(IF(AU93="nulová",0,IF(OR(AU93="základná",AU93="zákl. prenesená"),AG93*L31,AG93*L32)),2)</f>
        <v>0</v>
      </c>
      <c r="BV93" s="18" t="s">
        <v>96</v>
      </c>
      <c r="BY93" s="104">
        <f>IF(AU93="základná",AV93,0)</f>
        <v>0</v>
      </c>
      <c r="BZ93" s="104">
        <f>IF(AU93="znížená",AV93,0)</f>
        <v>0</v>
      </c>
      <c r="CA93" s="104">
        <f>IF(AU93="zákl. prenesená",AV93,0)</f>
        <v>0</v>
      </c>
      <c r="CB93" s="104">
        <f>IF(AU93="zníž. prenesená",AV93,0)</f>
        <v>0</v>
      </c>
      <c r="CC93" s="104">
        <f>IF(AU93="nulová",AV93,0)</f>
        <v>0</v>
      </c>
      <c r="CD93" s="104">
        <f>IF(AU93="základná",AG93,0)</f>
        <v>0</v>
      </c>
      <c r="CE93" s="104">
        <f>IF(AU93="znížená",AG93,0)</f>
        <v>0</v>
      </c>
      <c r="CF93" s="104">
        <f>IF(AU93="zákl. prenesená",AG93,0)</f>
        <v>0</v>
      </c>
      <c r="CG93" s="104">
        <f>IF(AU93="zníž. prenesená",AG93,0)</f>
        <v>0</v>
      </c>
      <c r="CH93" s="104">
        <f>IF(AU93="nulová",AG93,0)</f>
        <v>0</v>
      </c>
      <c r="CI93" s="18">
        <f>IF(AU93="základná",1,IF(AU93="znížená",2,IF(AU93="zákl. prenesená",4,IF(AU93="zníž. prenesená",5,3))))</f>
        <v>1</v>
      </c>
      <c r="CJ93" s="18">
        <f>IF(AT93="stavebná časť",1,IF(8893="investičná časť",2,3))</f>
        <v>1</v>
      </c>
      <c r="CK93" s="18" t="str">
        <f>IF(D93="Vyplň vlastné","","x")</f>
        <v/>
      </c>
    </row>
    <row r="94" spans="1:89" s="1" customFormat="1" ht="19.899999999999999" customHeight="1">
      <c r="B94" s="34"/>
      <c r="C94" s="35"/>
      <c r="D94" s="170" t="s">
        <v>95</v>
      </c>
      <c r="E94" s="171"/>
      <c r="F94" s="171"/>
      <c r="G94" s="171"/>
      <c r="H94" s="171"/>
      <c r="I94" s="171"/>
      <c r="J94" s="171"/>
      <c r="K94" s="171"/>
      <c r="L94" s="171"/>
      <c r="M94" s="171"/>
      <c r="N94" s="171"/>
      <c r="O94" s="171"/>
      <c r="P94" s="171"/>
      <c r="Q94" s="171"/>
      <c r="R94" s="171"/>
      <c r="S94" s="171"/>
      <c r="T94" s="171"/>
      <c r="U94" s="171"/>
      <c r="V94" s="171"/>
      <c r="W94" s="171"/>
      <c r="X94" s="171"/>
      <c r="Y94" s="171"/>
      <c r="Z94" s="171"/>
      <c r="AA94" s="171"/>
      <c r="AB94" s="171"/>
      <c r="AC94" s="35"/>
      <c r="AD94" s="35"/>
      <c r="AE94" s="35"/>
      <c r="AF94" s="35"/>
      <c r="AG94" s="172">
        <f>AG87*AS94</f>
        <v>0</v>
      </c>
      <c r="AH94" s="173"/>
      <c r="AI94" s="173"/>
      <c r="AJ94" s="173"/>
      <c r="AK94" s="173"/>
      <c r="AL94" s="173"/>
      <c r="AM94" s="173"/>
      <c r="AN94" s="173">
        <f>AG94+AV94</f>
        <v>0</v>
      </c>
      <c r="AO94" s="173"/>
      <c r="AP94" s="173"/>
      <c r="AQ94" s="36"/>
      <c r="AS94" s="105">
        <v>0</v>
      </c>
      <c r="AT94" s="106" t="s">
        <v>93</v>
      </c>
      <c r="AU94" s="106" t="s">
        <v>41</v>
      </c>
      <c r="AV94" s="107">
        <f>ROUND(IF(AU94="nulová",0,IF(OR(AU94="základná",AU94="zákl. prenesená"),AG94*L31,AG94*L32)),2)</f>
        <v>0</v>
      </c>
      <c r="BV94" s="18" t="s">
        <v>96</v>
      </c>
      <c r="BY94" s="104">
        <f>IF(AU94="základná",AV94,0)</f>
        <v>0</v>
      </c>
      <c r="BZ94" s="104">
        <f>IF(AU94="znížená",AV94,0)</f>
        <v>0</v>
      </c>
      <c r="CA94" s="104">
        <f>IF(AU94="zákl. prenesená",AV94,0)</f>
        <v>0</v>
      </c>
      <c r="CB94" s="104">
        <f>IF(AU94="zníž. prenesená",AV94,0)</f>
        <v>0</v>
      </c>
      <c r="CC94" s="104">
        <f>IF(AU94="nulová",AV94,0)</f>
        <v>0</v>
      </c>
      <c r="CD94" s="104">
        <f>IF(AU94="základná",AG94,0)</f>
        <v>0</v>
      </c>
      <c r="CE94" s="104">
        <f>IF(AU94="znížená",AG94,0)</f>
        <v>0</v>
      </c>
      <c r="CF94" s="104">
        <f>IF(AU94="zákl. prenesená",AG94,0)</f>
        <v>0</v>
      </c>
      <c r="CG94" s="104">
        <f>IF(AU94="zníž. prenesená",AG94,0)</f>
        <v>0</v>
      </c>
      <c r="CH94" s="104">
        <f>IF(AU94="nulová",AG94,0)</f>
        <v>0</v>
      </c>
      <c r="CI94" s="18">
        <f>IF(AU94="základná",1,IF(AU94="znížená",2,IF(AU94="zákl. prenesená",4,IF(AU94="zníž. prenesená",5,3))))</f>
        <v>1</v>
      </c>
      <c r="CJ94" s="18">
        <f>IF(AT94="stavebná časť",1,IF(8894="investičná časť",2,3))</f>
        <v>1</v>
      </c>
      <c r="CK94" s="18" t="str">
        <f>IF(D94="Vyplň vlastné","","x")</f>
        <v/>
      </c>
    </row>
    <row r="95" spans="1:89" s="1" customFormat="1" ht="19.899999999999999" customHeight="1">
      <c r="B95" s="34"/>
      <c r="C95" s="35"/>
      <c r="D95" s="170" t="s">
        <v>95</v>
      </c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1"/>
      <c r="Q95" s="171"/>
      <c r="R95" s="171"/>
      <c r="S95" s="171"/>
      <c r="T95" s="171"/>
      <c r="U95" s="171"/>
      <c r="V95" s="171"/>
      <c r="W95" s="171"/>
      <c r="X95" s="171"/>
      <c r="Y95" s="171"/>
      <c r="Z95" s="171"/>
      <c r="AA95" s="171"/>
      <c r="AB95" s="171"/>
      <c r="AC95" s="35"/>
      <c r="AD95" s="35"/>
      <c r="AE95" s="35"/>
      <c r="AF95" s="35"/>
      <c r="AG95" s="172">
        <f>AG87*AS95</f>
        <v>0</v>
      </c>
      <c r="AH95" s="173"/>
      <c r="AI95" s="173"/>
      <c r="AJ95" s="173"/>
      <c r="AK95" s="173"/>
      <c r="AL95" s="173"/>
      <c r="AM95" s="173"/>
      <c r="AN95" s="173">
        <f>AG95+AV95</f>
        <v>0</v>
      </c>
      <c r="AO95" s="173"/>
      <c r="AP95" s="173"/>
      <c r="AQ95" s="36"/>
      <c r="AS95" s="108">
        <v>0</v>
      </c>
      <c r="AT95" s="109" t="s">
        <v>93</v>
      </c>
      <c r="AU95" s="109" t="s">
        <v>41</v>
      </c>
      <c r="AV95" s="110">
        <f>ROUND(IF(AU95="nulová",0,IF(OR(AU95="základná",AU95="zákl. prenesená"),AG95*L31,AG95*L32)),2)</f>
        <v>0</v>
      </c>
      <c r="BV95" s="18" t="s">
        <v>96</v>
      </c>
      <c r="BY95" s="104">
        <f>IF(AU95="základná",AV95,0)</f>
        <v>0</v>
      </c>
      <c r="BZ95" s="104">
        <f>IF(AU95="znížená",AV95,0)</f>
        <v>0</v>
      </c>
      <c r="CA95" s="104">
        <f>IF(AU95="zákl. prenesená",AV95,0)</f>
        <v>0</v>
      </c>
      <c r="CB95" s="104">
        <f>IF(AU95="zníž. prenesená",AV95,0)</f>
        <v>0</v>
      </c>
      <c r="CC95" s="104">
        <f>IF(AU95="nulová",AV95,0)</f>
        <v>0</v>
      </c>
      <c r="CD95" s="104">
        <f>IF(AU95="základná",AG95,0)</f>
        <v>0</v>
      </c>
      <c r="CE95" s="104">
        <f>IF(AU95="znížená",AG95,0)</f>
        <v>0</v>
      </c>
      <c r="CF95" s="104">
        <f>IF(AU95="zákl. prenesená",AG95,0)</f>
        <v>0</v>
      </c>
      <c r="CG95" s="104">
        <f>IF(AU95="zníž. prenesená",AG95,0)</f>
        <v>0</v>
      </c>
      <c r="CH95" s="104">
        <f>IF(AU95="nulová",AG95,0)</f>
        <v>0</v>
      </c>
      <c r="CI95" s="18">
        <f>IF(AU95="základná",1,IF(AU95="znížená",2,IF(AU95="zákl. prenesená",4,IF(AU95="zníž. prenesená",5,3))))</f>
        <v>1</v>
      </c>
      <c r="CJ95" s="18">
        <f>IF(AT95="stavebná časť",1,IF(8895="investičná časť",2,3))</f>
        <v>1</v>
      </c>
      <c r="CK95" s="18" t="str">
        <f>IF(D95="Vyplň vlastné","","x")</f>
        <v/>
      </c>
    </row>
    <row r="96" spans="1:89" s="1" customFormat="1" ht="10.9" customHeight="1">
      <c r="B96" s="34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6"/>
    </row>
    <row r="97" spans="2:43" s="1" customFormat="1" ht="30" customHeight="1">
      <c r="B97" s="34"/>
      <c r="C97" s="111" t="s">
        <v>97</v>
      </c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190">
        <f>ROUND(AG87+AG91,2)</f>
        <v>0</v>
      </c>
      <c r="AH97" s="190"/>
      <c r="AI97" s="190"/>
      <c r="AJ97" s="190"/>
      <c r="AK97" s="190"/>
      <c r="AL97" s="190"/>
      <c r="AM97" s="190"/>
      <c r="AN97" s="190">
        <f>AN87+AN91</f>
        <v>0</v>
      </c>
      <c r="AO97" s="190"/>
      <c r="AP97" s="190"/>
      <c r="AQ97" s="36"/>
    </row>
    <row r="98" spans="2:43" s="1" customFormat="1" ht="6.95" customHeight="1">
      <c r="B98" s="58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60"/>
    </row>
  </sheetData>
  <mergeCells count="62">
    <mergeCell ref="AR2:BE2"/>
    <mergeCell ref="K5:AO5"/>
    <mergeCell ref="AK33:AO33"/>
    <mergeCell ref="K6:AO6"/>
    <mergeCell ref="L33:O33"/>
    <mergeCell ref="BE5:BE34"/>
    <mergeCell ref="AK32:AO32"/>
    <mergeCell ref="W33:AE33"/>
    <mergeCell ref="C2:AP2"/>
    <mergeCell ref="C4:AP4"/>
    <mergeCell ref="AK29:AO29"/>
    <mergeCell ref="L31:O31"/>
    <mergeCell ref="E14:AJ14"/>
    <mergeCell ref="E23:AN23"/>
    <mergeCell ref="AK26:AO26"/>
    <mergeCell ref="AK27:AO27"/>
    <mergeCell ref="W31:AE31"/>
    <mergeCell ref="AK31:AO31"/>
    <mergeCell ref="AK34:AO34"/>
    <mergeCell ref="AN88:AP88"/>
    <mergeCell ref="AG88:AM88"/>
    <mergeCell ref="X37:AB37"/>
    <mergeCell ref="AK37:AO37"/>
    <mergeCell ref="AG87:AM87"/>
    <mergeCell ref="AN87:AP87"/>
    <mergeCell ref="C76:AP76"/>
    <mergeCell ref="L78:AO78"/>
    <mergeCell ref="L32:O32"/>
    <mergeCell ref="W32:AE32"/>
    <mergeCell ref="AG97:AM97"/>
    <mergeCell ref="AN97:AP97"/>
    <mergeCell ref="AG93:AM93"/>
    <mergeCell ref="AN95:AP95"/>
    <mergeCell ref="AN94:AP94"/>
    <mergeCell ref="L35:O35"/>
    <mergeCell ref="L34:O34"/>
    <mergeCell ref="W35:AE35"/>
    <mergeCell ref="AK35:AO35"/>
    <mergeCell ref="W34:AE34"/>
    <mergeCell ref="AG85:AM85"/>
    <mergeCell ref="AG89:AM89"/>
    <mergeCell ref="D89:H89"/>
    <mergeCell ref="J89:AF89"/>
    <mergeCell ref="AS82:AT84"/>
    <mergeCell ref="AM83:AP83"/>
    <mergeCell ref="AN85:AP85"/>
    <mergeCell ref="D95:AB95"/>
    <mergeCell ref="AG95:AM95"/>
    <mergeCell ref="AM82:AP82"/>
    <mergeCell ref="D88:H88"/>
    <mergeCell ref="J88:AF88"/>
    <mergeCell ref="AG91:AM91"/>
    <mergeCell ref="AN91:AP91"/>
    <mergeCell ref="D94:AB94"/>
    <mergeCell ref="AG94:AM94"/>
    <mergeCell ref="AN89:AP89"/>
    <mergeCell ref="D93:AB93"/>
    <mergeCell ref="AN92:AP92"/>
    <mergeCell ref="AN93:AP93"/>
    <mergeCell ref="AG92:AM92"/>
    <mergeCell ref="C85:G85"/>
    <mergeCell ref="I85:AF85"/>
  </mergeCells>
  <phoneticPr fontId="34" type="noConversion"/>
  <dataValidations count="2">
    <dataValidation type="list" allowBlank="1" showInputMessage="1" showErrorMessage="1" error="Povolené sú hodnoty základná, znížená, nulová." sqref="AU92:AU96" xr:uid="{00000000-0002-0000-0000-000000000000}">
      <formula1>"základná, znížená, nulová"</formula1>
    </dataValidation>
    <dataValidation type="list" allowBlank="1" showInputMessage="1" showErrorMessage="1" error="Povolené sú hodnoty stavebná časť, technologická časť, investičná časť." sqref="AT92:AT96" xr:uid="{00000000-0002-0000-0000-000001000000}">
      <formula1>"stavebná časť, technologická časť, investičná časť"</formula1>
    </dataValidation>
  </dataValidations>
  <hyperlinks>
    <hyperlink ref="K1:S1" location="C2" display="1) Súhrnný list stavby" xr:uid="{00000000-0004-0000-0000-000000000000}"/>
    <hyperlink ref="W1:AF1" location="C87" display="2) Rekapitulácia objektov" xr:uid="{00000000-0004-0000-0000-000001000000}"/>
    <hyperlink ref="A88" location="'SO 01 - Zateplenie paviló...'!C2" display="/" xr:uid="{00000000-0004-0000-0000-000002000000}"/>
    <hyperlink ref="A89" location="'SO 02 - Zateplenie paviló...'!C2" display="/" xr:uid="{00000000-0004-0000-0000-000003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N261"/>
  <sheetViews>
    <sheetView showGridLines="0" workbookViewId="0">
      <pane ySplit="1" topLeftCell="A93" activePane="bottomLeft" state="frozen"/>
      <selection activeCell="C5" sqref="C5"/>
      <selection pane="bottomLeft" activeCell="C5" sqref="C5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1" spans="1:66" ht="21.75" customHeight="1">
      <c r="A1" s="112"/>
      <c r="B1" s="11"/>
      <c r="C1" s="11"/>
      <c r="D1" s="12" t="s">
        <v>1</v>
      </c>
      <c r="E1" s="11"/>
      <c r="F1" s="13" t="s">
        <v>98</v>
      </c>
      <c r="G1" s="13"/>
      <c r="H1" s="247" t="s">
        <v>99</v>
      </c>
      <c r="I1" s="247"/>
      <c r="J1" s="247"/>
      <c r="K1" s="247"/>
      <c r="L1" s="13" t="s">
        <v>100</v>
      </c>
      <c r="M1" s="11"/>
      <c r="N1" s="11"/>
      <c r="O1" s="12" t="s">
        <v>101</v>
      </c>
      <c r="P1" s="11"/>
      <c r="Q1" s="11"/>
      <c r="R1" s="11"/>
      <c r="S1" s="13" t="s">
        <v>102</v>
      </c>
      <c r="T1" s="13"/>
      <c r="U1" s="112"/>
      <c r="V1" s="112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207" t="s">
        <v>7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S2" s="200" t="s">
        <v>8</v>
      </c>
      <c r="T2" s="201"/>
      <c r="U2" s="201"/>
      <c r="V2" s="201"/>
      <c r="W2" s="201"/>
      <c r="X2" s="201"/>
      <c r="Y2" s="201"/>
      <c r="Z2" s="201"/>
      <c r="AA2" s="201"/>
      <c r="AB2" s="201"/>
      <c r="AC2" s="201"/>
      <c r="AT2" s="18" t="s">
        <v>85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76</v>
      </c>
    </row>
    <row r="4" spans="1:66" ht="36.950000000000003" customHeight="1">
      <c r="B4" s="22"/>
      <c r="C4" s="196" t="s">
        <v>103</v>
      </c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23"/>
      <c r="T4" s="17" t="s">
        <v>12</v>
      </c>
      <c r="AT4" s="18" t="s">
        <v>6</v>
      </c>
    </row>
    <row r="5" spans="1:66" ht="6.95" customHeight="1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ht="25.35" customHeight="1">
      <c r="B6" s="22"/>
      <c r="C6" s="25"/>
      <c r="D6" s="29" t="s">
        <v>17</v>
      </c>
      <c r="E6" s="25"/>
      <c r="F6" s="236" t="str">
        <f>'Rekapitulácia stavby'!K6</f>
        <v>Zateplenie objektov ZŠ Drieňová 16, Bratislava</v>
      </c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5"/>
      <c r="R6" s="23"/>
    </row>
    <row r="7" spans="1:66" s="1" customFormat="1" ht="32.85" customHeight="1">
      <c r="B7" s="34"/>
      <c r="C7" s="35"/>
      <c r="D7" s="28" t="s">
        <v>104</v>
      </c>
      <c r="E7" s="35"/>
      <c r="F7" s="204" t="s">
        <v>105</v>
      </c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35"/>
      <c r="R7" s="36"/>
    </row>
    <row r="8" spans="1:66" s="1" customFormat="1" ht="14.45" customHeight="1">
      <c r="B8" s="34"/>
      <c r="C8" s="35"/>
      <c r="D8" s="29" t="s">
        <v>19</v>
      </c>
      <c r="E8" s="35"/>
      <c r="F8" s="27" t="s">
        <v>5</v>
      </c>
      <c r="G8" s="35"/>
      <c r="H8" s="35"/>
      <c r="I8" s="35"/>
      <c r="J8" s="35"/>
      <c r="K8" s="35"/>
      <c r="L8" s="35"/>
      <c r="M8" s="29" t="s">
        <v>20</v>
      </c>
      <c r="N8" s="35"/>
      <c r="O8" s="27" t="s">
        <v>5</v>
      </c>
      <c r="P8" s="35"/>
      <c r="Q8" s="35"/>
      <c r="R8" s="36"/>
    </row>
    <row r="9" spans="1:66" s="1" customFormat="1" ht="14.45" customHeight="1">
      <c r="B9" s="34"/>
      <c r="C9" s="35"/>
      <c r="D9" s="29" t="s">
        <v>21</v>
      </c>
      <c r="E9" s="35"/>
      <c r="F9" s="27" t="s">
        <v>106</v>
      </c>
      <c r="G9" s="35"/>
      <c r="H9" s="35"/>
      <c r="I9" s="35"/>
      <c r="J9" s="35"/>
      <c r="K9" s="35"/>
      <c r="L9" s="35"/>
      <c r="M9" s="29" t="s">
        <v>23</v>
      </c>
      <c r="N9" s="35"/>
      <c r="O9" s="253">
        <f>'Rekapitulácia stavby'!AN8</f>
        <v>0</v>
      </c>
      <c r="P9" s="242"/>
      <c r="Q9" s="35"/>
      <c r="R9" s="36"/>
    </row>
    <row r="10" spans="1:66" s="1" customFormat="1" ht="10.9" customHeight="1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6"/>
    </row>
    <row r="11" spans="1:66" s="1" customFormat="1" ht="14.45" customHeight="1">
      <c r="B11" s="34"/>
      <c r="C11" s="35"/>
      <c r="D11" s="29" t="s">
        <v>24</v>
      </c>
      <c r="E11" s="35"/>
      <c r="F11" s="35"/>
      <c r="G11" s="35"/>
      <c r="H11" s="35"/>
      <c r="I11" s="35"/>
      <c r="J11" s="35"/>
      <c r="K11" s="35"/>
      <c r="L11" s="35"/>
      <c r="M11" s="29" t="s">
        <v>25</v>
      </c>
      <c r="N11" s="35"/>
      <c r="O11" s="202" t="s">
        <v>5</v>
      </c>
      <c r="P11" s="202"/>
      <c r="Q11" s="35"/>
      <c r="R11" s="36"/>
    </row>
    <row r="12" spans="1:66" s="1" customFormat="1" ht="18" customHeight="1">
      <c r="B12" s="34"/>
      <c r="C12" s="35"/>
      <c r="D12" s="35"/>
      <c r="E12" s="27" t="s">
        <v>107</v>
      </c>
      <c r="F12" s="35"/>
      <c r="G12" s="35"/>
      <c r="H12" s="35"/>
      <c r="I12" s="35"/>
      <c r="J12" s="35"/>
      <c r="K12" s="35"/>
      <c r="L12" s="35"/>
      <c r="M12" s="29" t="s">
        <v>27</v>
      </c>
      <c r="N12" s="35"/>
      <c r="O12" s="202" t="s">
        <v>5</v>
      </c>
      <c r="P12" s="202"/>
      <c r="Q12" s="35"/>
      <c r="R12" s="36"/>
    </row>
    <row r="13" spans="1:66" s="1" customFormat="1" ht="6.95" customHeight="1"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6"/>
    </row>
    <row r="14" spans="1:66" s="1" customFormat="1" ht="14.45" customHeight="1">
      <c r="B14" s="34"/>
      <c r="C14" s="35"/>
      <c r="D14" s="29" t="s">
        <v>28</v>
      </c>
      <c r="E14" s="35"/>
      <c r="F14" s="35"/>
      <c r="G14" s="35"/>
      <c r="H14" s="35"/>
      <c r="I14" s="35"/>
      <c r="J14" s="35"/>
      <c r="K14" s="35"/>
      <c r="L14" s="35"/>
      <c r="M14" s="29" t="s">
        <v>25</v>
      </c>
      <c r="N14" s="35"/>
      <c r="O14" s="250" t="str">
        <f>IF('Rekapitulácia stavby'!AN13="","",'Rekapitulácia stavby'!AN13)</f>
        <v>Vyplň údaj</v>
      </c>
      <c r="P14" s="202"/>
      <c r="Q14" s="35"/>
      <c r="R14" s="36"/>
    </row>
    <row r="15" spans="1:66" s="1" customFormat="1" ht="18" customHeight="1">
      <c r="B15" s="34"/>
      <c r="C15" s="35"/>
      <c r="D15" s="35"/>
      <c r="E15" s="250" t="str">
        <f>IF('Rekapitulácia stavby'!E14="","",'Rekapitulácia stavby'!E14)</f>
        <v>Vyplň údaj</v>
      </c>
      <c r="F15" s="251"/>
      <c r="G15" s="251"/>
      <c r="H15" s="251"/>
      <c r="I15" s="251"/>
      <c r="J15" s="251"/>
      <c r="K15" s="251"/>
      <c r="L15" s="251"/>
      <c r="M15" s="29" t="s">
        <v>27</v>
      </c>
      <c r="N15" s="35"/>
      <c r="O15" s="250" t="str">
        <f>IF('Rekapitulácia stavby'!AN14="","",'Rekapitulácia stavby'!AN14)</f>
        <v>Vyplň údaj</v>
      </c>
      <c r="P15" s="202"/>
      <c r="Q15" s="35"/>
      <c r="R15" s="36"/>
    </row>
    <row r="16" spans="1:66" s="1" customFormat="1" ht="6.95" customHeight="1"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6"/>
    </row>
    <row r="17" spans="2:18" s="1" customFormat="1" ht="14.45" customHeight="1">
      <c r="B17" s="34"/>
      <c r="C17" s="35"/>
      <c r="D17" s="29" t="s">
        <v>30</v>
      </c>
      <c r="E17" s="35"/>
      <c r="F17" s="35"/>
      <c r="G17" s="35"/>
      <c r="H17" s="35"/>
      <c r="I17" s="35"/>
      <c r="J17" s="35"/>
      <c r="K17" s="35"/>
      <c r="L17" s="35"/>
      <c r="M17" s="29" t="s">
        <v>25</v>
      </c>
      <c r="N17" s="35"/>
      <c r="O17" s="202" t="str">
        <f>IF('Rekapitulácia stavby'!AN16="","",'Rekapitulácia stavby'!AN16)</f>
        <v/>
      </c>
      <c r="P17" s="202"/>
      <c r="Q17" s="35"/>
      <c r="R17" s="36"/>
    </row>
    <row r="18" spans="2:18" s="1" customFormat="1" ht="18" customHeight="1">
      <c r="B18" s="34"/>
      <c r="C18" s="35"/>
      <c r="D18" s="35"/>
      <c r="E18" s="27" t="str">
        <f>IF('Rekapitulácia stavby'!E17="","",'Rekapitulácia stavby'!E17)</f>
        <v xml:space="preserve"> </v>
      </c>
      <c r="F18" s="35"/>
      <c r="G18" s="35"/>
      <c r="H18" s="35"/>
      <c r="I18" s="35"/>
      <c r="J18" s="35"/>
      <c r="K18" s="35"/>
      <c r="L18" s="35"/>
      <c r="M18" s="29" t="s">
        <v>27</v>
      </c>
      <c r="N18" s="35"/>
      <c r="O18" s="202" t="str">
        <f>IF('Rekapitulácia stavby'!AN17="","",'Rekapitulácia stavby'!AN17)</f>
        <v/>
      </c>
      <c r="P18" s="202"/>
      <c r="Q18" s="35"/>
      <c r="R18" s="36"/>
    </row>
    <row r="19" spans="2:18" s="1" customFormat="1" ht="6.95" customHeight="1"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6"/>
    </row>
    <row r="20" spans="2:18" s="1" customFormat="1" ht="14.45" customHeight="1">
      <c r="B20" s="34"/>
      <c r="C20" s="35"/>
      <c r="D20" s="29" t="s">
        <v>34</v>
      </c>
      <c r="E20" s="35"/>
      <c r="F20" s="35"/>
      <c r="G20" s="35"/>
      <c r="H20" s="35"/>
      <c r="I20" s="35"/>
      <c r="J20" s="35"/>
      <c r="K20" s="35"/>
      <c r="L20" s="35"/>
      <c r="M20" s="29" t="s">
        <v>25</v>
      </c>
      <c r="N20" s="35"/>
      <c r="O20" s="202" t="s">
        <v>5</v>
      </c>
      <c r="P20" s="202"/>
      <c r="Q20" s="35"/>
      <c r="R20" s="36"/>
    </row>
    <row r="21" spans="2:18" s="1" customFormat="1" ht="18" customHeight="1">
      <c r="B21" s="34"/>
      <c r="C21" s="35"/>
      <c r="D21" s="35"/>
      <c r="E21" s="27"/>
      <c r="F21" s="35"/>
      <c r="G21" s="35"/>
      <c r="H21" s="35"/>
      <c r="I21" s="35"/>
      <c r="J21" s="35"/>
      <c r="K21" s="35"/>
      <c r="L21" s="35"/>
      <c r="M21" s="29" t="s">
        <v>27</v>
      </c>
      <c r="N21" s="35"/>
      <c r="O21" s="202" t="s">
        <v>5</v>
      </c>
      <c r="P21" s="202"/>
      <c r="Q21" s="35"/>
      <c r="R21" s="36"/>
    </row>
    <row r="22" spans="2:18" s="1" customFormat="1" ht="6.95" customHeight="1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6"/>
    </row>
    <row r="23" spans="2:18" s="1" customFormat="1" ht="14.45" customHeight="1">
      <c r="B23" s="34"/>
      <c r="C23" s="35"/>
      <c r="D23" s="29" t="s">
        <v>36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6"/>
    </row>
    <row r="24" spans="2:18" s="1" customFormat="1" ht="16.5" customHeight="1">
      <c r="B24" s="34"/>
      <c r="C24" s="35"/>
      <c r="D24" s="35"/>
      <c r="E24" s="213" t="s">
        <v>5</v>
      </c>
      <c r="F24" s="213"/>
      <c r="G24" s="213"/>
      <c r="H24" s="213"/>
      <c r="I24" s="213"/>
      <c r="J24" s="213"/>
      <c r="K24" s="213"/>
      <c r="L24" s="213"/>
      <c r="M24" s="35"/>
      <c r="N24" s="35"/>
      <c r="O24" s="35"/>
      <c r="P24" s="35"/>
      <c r="Q24" s="35"/>
      <c r="R24" s="36"/>
    </row>
    <row r="25" spans="2:18" s="1" customFormat="1" ht="6.95" customHeight="1">
      <c r="B25" s="34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/>
    </row>
    <row r="26" spans="2:18" s="1" customFormat="1" ht="6.95" customHeight="1">
      <c r="B26" s="34"/>
      <c r="C26" s="35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35"/>
      <c r="R26" s="36"/>
    </row>
    <row r="27" spans="2:18" s="1" customFormat="1" ht="14.45" customHeight="1">
      <c r="B27" s="34"/>
      <c r="C27" s="35"/>
      <c r="D27" s="113" t="s">
        <v>108</v>
      </c>
      <c r="E27" s="35"/>
      <c r="F27" s="35"/>
      <c r="G27" s="35"/>
      <c r="H27" s="35"/>
      <c r="I27" s="35"/>
      <c r="J27" s="35"/>
      <c r="K27" s="35"/>
      <c r="L27" s="35"/>
      <c r="M27" s="214">
        <f>N88</f>
        <v>0</v>
      </c>
      <c r="N27" s="214"/>
      <c r="O27" s="214"/>
      <c r="P27" s="214"/>
      <c r="Q27" s="35"/>
      <c r="R27" s="36"/>
    </row>
    <row r="28" spans="2:18" s="1" customFormat="1" ht="14.45" customHeight="1">
      <c r="B28" s="34"/>
      <c r="C28" s="35"/>
      <c r="D28" s="33" t="s">
        <v>92</v>
      </c>
      <c r="E28" s="35"/>
      <c r="F28" s="35"/>
      <c r="G28" s="35"/>
      <c r="H28" s="35"/>
      <c r="I28" s="35"/>
      <c r="J28" s="35"/>
      <c r="K28" s="35"/>
      <c r="L28" s="35"/>
      <c r="M28" s="214">
        <f>N106</f>
        <v>0</v>
      </c>
      <c r="N28" s="214"/>
      <c r="O28" s="214"/>
      <c r="P28" s="214"/>
      <c r="Q28" s="35"/>
      <c r="R28" s="36"/>
    </row>
    <row r="29" spans="2:18" s="1" customFormat="1" ht="6.95" customHeight="1"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6"/>
    </row>
    <row r="30" spans="2:18" s="1" customFormat="1" ht="25.35" customHeight="1">
      <c r="B30" s="34"/>
      <c r="C30" s="35"/>
      <c r="D30" s="114" t="s">
        <v>39</v>
      </c>
      <c r="E30" s="35"/>
      <c r="F30" s="35"/>
      <c r="G30" s="35"/>
      <c r="H30" s="35"/>
      <c r="I30" s="35"/>
      <c r="J30" s="35"/>
      <c r="K30" s="35"/>
      <c r="L30" s="35"/>
      <c r="M30" s="252">
        <f>ROUND(M27+M28,2)</f>
        <v>0</v>
      </c>
      <c r="N30" s="235"/>
      <c r="O30" s="235"/>
      <c r="P30" s="235"/>
      <c r="Q30" s="35"/>
      <c r="R30" s="36"/>
    </row>
    <row r="31" spans="2:18" s="1" customFormat="1" ht="6.95" customHeight="1">
      <c r="B31" s="34"/>
      <c r="C31" s="35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35"/>
      <c r="R31" s="36"/>
    </row>
    <row r="32" spans="2:18" s="1" customFormat="1" ht="14.45" customHeight="1">
      <c r="B32" s="34"/>
      <c r="C32" s="35"/>
      <c r="D32" s="41" t="s">
        <v>40</v>
      </c>
      <c r="E32" s="41" t="s">
        <v>41</v>
      </c>
      <c r="F32" s="42">
        <v>0.2</v>
      </c>
      <c r="G32" s="115" t="s">
        <v>42</v>
      </c>
      <c r="H32" s="248">
        <f>(SUM(BE106:BE113)+SUM(BE131:BE259))</f>
        <v>0</v>
      </c>
      <c r="I32" s="235"/>
      <c r="J32" s="235"/>
      <c r="K32" s="35"/>
      <c r="L32" s="35"/>
      <c r="M32" s="248">
        <f>ROUND((SUM(BE106:BE113)+SUM(BE131:BE259)), 2)*F32</f>
        <v>0</v>
      </c>
      <c r="N32" s="235"/>
      <c r="O32" s="235"/>
      <c r="P32" s="235"/>
      <c r="Q32" s="35"/>
      <c r="R32" s="36"/>
    </row>
    <row r="33" spans="2:18" s="1" customFormat="1" ht="14.45" customHeight="1">
      <c r="B33" s="34"/>
      <c r="C33" s="35"/>
      <c r="D33" s="35"/>
      <c r="E33" s="41" t="s">
        <v>43</v>
      </c>
      <c r="F33" s="42">
        <v>0.2</v>
      </c>
      <c r="G33" s="115" t="s">
        <v>42</v>
      </c>
      <c r="H33" s="248">
        <f>(SUM(BF106:BF113)+SUM(BF131:BF259))</f>
        <v>0</v>
      </c>
      <c r="I33" s="235"/>
      <c r="J33" s="235"/>
      <c r="K33" s="35"/>
      <c r="L33" s="35"/>
      <c r="M33" s="248">
        <f>ROUND((SUM(BF106:BF113)+SUM(BF131:BF259)), 2)*F33</f>
        <v>0</v>
      </c>
      <c r="N33" s="235"/>
      <c r="O33" s="235"/>
      <c r="P33" s="235"/>
      <c r="Q33" s="35"/>
      <c r="R33" s="36"/>
    </row>
    <row r="34" spans="2:18" s="1" customFormat="1" ht="14.45" hidden="1" customHeight="1">
      <c r="B34" s="34"/>
      <c r="C34" s="35"/>
      <c r="D34" s="35"/>
      <c r="E34" s="41" t="s">
        <v>44</v>
      </c>
      <c r="F34" s="42">
        <v>0.2</v>
      </c>
      <c r="G34" s="115" t="s">
        <v>42</v>
      </c>
      <c r="H34" s="248">
        <f>(SUM(BG106:BG113)+SUM(BG131:BG259))</f>
        <v>0</v>
      </c>
      <c r="I34" s="235"/>
      <c r="J34" s="235"/>
      <c r="K34" s="35"/>
      <c r="L34" s="35"/>
      <c r="M34" s="248">
        <v>0</v>
      </c>
      <c r="N34" s="235"/>
      <c r="O34" s="235"/>
      <c r="P34" s="235"/>
      <c r="Q34" s="35"/>
      <c r="R34" s="36"/>
    </row>
    <row r="35" spans="2:18" s="1" customFormat="1" ht="14.45" hidden="1" customHeight="1">
      <c r="B35" s="34"/>
      <c r="C35" s="35"/>
      <c r="D35" s="35"/>
      <c r="E35" s="41" t="s">
        <v>45</v>
      </c>
      <c r="F35" s="42">
        <v>0.2</v>
      </c>
      <c r="G35" s="115" t="s">
        <v>42</v>
      </c>
      <c r="H35" s="248">
        <f>(SUM(BH106:BH113)+SUM(BH131:BH259))</f>
        <v>0</v>
      </c>
      <c r="I35" s="235"/>
      <c r="J35" s="235"/>
      <c r="K35" s="35"/>
      <c r="L35" s="35"/>
      <c r="M35" s="248">
        <v>0</v>
      </c>
      <c r="N35" s="235"/>
      <c r="O35" s="235"/>
      <c r="P35" s="235"/>
      <c r="Q35" s="35"/>
      <c r="R35" s="36"/>
    </row>
    <row r="36" spans="2:18" s="1" customFormat="1" ht="14.45" hidden="1" customHeight="1">
      <c r="B36" s="34"/>
      <c r="C36" s="35"/>
      <c r="D36" s="35"/>
      <c r="E36" s="41" t="s">
        <v>46</v>
      </c>
      <c r="F36" s="42">
        <v>0</v>
      </c>
      <c r="G36" s="115" t="s">
        <v>42</v>
      </c>
      <c r="H36" s="248">
        <f>(SUM(BI106:BI113)+SUM(BI131:BI259))</f>
        <v>0</v>
      </c>
      <c r="I36" s="235"/>
      <c r="J36" s="235"/>
      <c r="K36" s="35"/>
      <c r="L36" s="35"/>
      <c r="M36" s="248">
        <v>0</v>
      </c>
      <c r="N36" s="235"/>
      <c r="O36" s="235"/>
      <c r="P36" s="235"/>
      <c r="Q36" s="35"/>
      <c r="R36" s="36"/>
    </row>
    <row r="37" spans="2:18" s="1" customFormat="1" ht="6.95" customHeight="1"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6"/>
    </row>
    <row r="38" spans="2:18" s="1" customFormat="1" ht="25.35" customHeight="1">
      <c r="B38" s="34"/>
      <c r="C38" s="45"/>
      <c r="D38" s="46" t="s">
        <v>47</v>
      </c>
      <c r="E38" s="47"/>
      <c r="F38" s="47"/>
      <c r="G38" s="116" t="s">
        <v>48</v>
      </c>
      <c r="H38" s="48" t="s">
        <v>49</v>
      </c>
      <c r="I38" s="47"/>
      <c r="J38" s="47"/>
      <c r="K38" s="47"/>
      <c r="L38" s="193">
        <f>SUM(M30:M36)</f>
        <v>0</v>
      </c>
      <c r="M38" s="193"/>
      <c r="N38" s="193"/>
      <c r="O38" s="193"/>
      <c r="P38" s="249"/>
      <c r="Q38" s="45"/>
      <c r="R38" s="36"/>
    </row>
    <row r="39" spans="2:18" s="1" customFormat="1" ht="14.45" customHeight="1"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6"/>
    </row>
    <row r="40" spans="2:18" s="1" customFormat="1" ht="14.45" customHeight="1"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6"/>
    </row>
    <row r="41" spans="2:18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3"/>
    </row>
    <row r="42" spans="2:18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5">
      <c r="B50" s="34"/>
      <c r="C50" s="35"/>
      <c r="D50" s="49" t="s">
        <v>50</v>
      </c>
      <c r="E50" s="50"/>
      <c r="F50" s="50"/>
      <c r="G50" s="50"/>
      <c r="H50" s="51"/>
      <c r="I50" s="35"/>
      <c r="J50" s="49" t="s">
        <v>51</v>
      </c>
      <c r="K50" s="50"/>
      <c r="L50" s="50"/>
      <c r="M50" s="50"/>
      <c r="N50" s="50"/>
      <c r="O50" s="50"/>
      <c r="P50" s="51"/>
      <c r="Q50" s="35"/>
      <c r="R50" s="36"/>
    </row>
    <row r="51" spans="2:18">
      <c r="B51" s="22"/>
      <c r="C51" s="25"/>
      <c r="D51" s="52"/>
      <c r="E51" s="25"/>
      <c r="F51" s="25"/>
      <c r="G51" s="25"/>
      <c r="H51" s="53"/>
      <c r="I51" s="25"/>
      <c r="J51" s="52"/>
      <c r="K51" s="25"/>
      <c r="L51" s="25"/>
      <c r="M51" s="25"/>
      <c r="N51" s="25"/>
      <c r="O51" s="25"/>
      <c r="P51" s="53"/>
      <c r="Q51" s="25"/>
      <c r="R51" s="23"/>
    </row>
    <row r="52" spans="2:18">
      <c r="B52" s="22"/>
      <c r="C52" s="25"/>
      <c r="D52" s="52"/>
      <c r="E52" s="25"/>
      <c r="F52" s="25"/>
      <c r="G52" s="25"/>
      <c r="H52" s="53"/>
      <c r="I52" s="25"/>
      <c r="J52" s="52"/>
      <c r="K52" s="25"/>
      <c r="L52" s="25"/>
      <c r="M52" s="25"/>
      <c r="N52" s="25"/>
      <c r="O52" s="25"/>
      <c r="P52" s="53"/>
      <c r="Q52" s="25"/>
      <c r="R52" s="23"/>
    </row>
    <row r="53" spans="2:18">
      <c r="B53" s="22"/>
      <c r="C53" s="25"/>
      <c r="D53" s="52"/>
      <c r="E53" s="25"/>
      <c r="F53" s="25"/>
      <c r="G53" s="25"/>
      <c r="H53" s="53"/>
      <c r="I53" s="25"/>
      <c r="J53" s="52"/>
      <c r="K53" s="25"/>
      <c r="L53" s="25"/>
      <c r="M53" s="25"/>
      <c r="N53" s="25"/>
      <c r="O53" s="25"/>
      <c r="P53" s="53"/>
      <c r="Q53" s="25"/>
      <c r="R53" s="23"/>
    </row>
    <row r="54" spans="2:18">
      <c r="B54" s="22"/>
      <c r="C54" s="25"/>
      <c r="D54" s="52"/>
      <c r="E54" s="25"/>
      <c r="F54" s="25"/>
      <c r="G54" s="25"/>
      <c r="H54" s="53"/>
      <c r="I54" s="25"/>
      <c r="J54" s="52"/>
      <c r="K54" s="25"/>
      <c r="L54" s="25"/>
      <c r="M54" s="25"/>
      <c r="N54" s="25"/>
      <c r="O54" s="25"/>
      <c r="P54" s="53"/>
      <c r="Q54" s="25"/>
      <c r="R54" s="23"/>
    </row>
    <row r="55" spans="2:18">
      <c r="B55" s="22"/>
      <c r="C55" s="25"/>
      <c r="D55" s="52"/>
      <c r="E55" s="25"/>
      <c r="F55" s="25"/>
      <c r="G55" s="25"/>
      <c r="H55" s="53"/>
      <c r="I55" s="25"/>
      <c r="J55" s="52"/>
      <c r="K55" s="25"/>
      <c r="L55" s="25"/>
      <c r="M55" s="25"/>
      <c r="N55" s="25"/>
      <c r="O55" s="25"/>
      <c r="P55" s="53"/>
      <c r="Q55" s="25"/>
      <c r="R55" s="23"/>
    </row>
    <row r="56" spans="2:18">
      <c r="B56" s="22"/>
      <c r="C56" s="25"/>
      <c r="D56" s="52"/>
      <c r="E56" s="25"/>
      <c r="F56" s="25"/>
      <c r="G56" s="25"/>
      <c r="H56" s="53"/>
      <c r="I56" s="25"/>
      <c r="J56" s="52"/>
      <c r="K56" s="25"/>
      <c r="L56" s="25"/>
      <c r="M56" s="25"/>
      <c r="N56" s="25"/>
      <c r="O56" s="25"/>
      <c r="P56" s="53"/>
      <c r="Q56" s="25"/>
      <c r="R56" s="23"/>
    </row>
    <row r="57" spans="2:18">
      <c r="B57" s="22"/>
      <c r="C57" s="25"/>
      <c r="D57" s="52"/>
      <c r="E57" s="25"/>
      <c r="F57" s="25"/>
      <c r="G57" s="25"/>
      <c r="H57" s="53"/>
      <c r="I57" s="25"/>
      <c r="J57" s="52"/>
      <c r="K57" s="25"/>
      <c r="L57" s="25"/>
      <c r="M57" s="25"/>
      <c r="N57" s="25"/>
      <c r="O57" s="25"/>
      <c r="P57" s="53"/>
      <c r="Q57" s="25"/>
      <c r="R57" s="23"/>
    </row>
    <row r="58" spans="2:18">
      <c r="B58" s="22"/>
      <c r="C58" s="25"/>
      <c r="D58" s="52"/>
      <c r="E58" s="25"/>
      <c r="F58" s="25"/>
      <c r="G58" s="25"/>
      <c r="H58" s="53"/>
      <c r="I58" s="25"/>
      <c r="J58" s="52"/>
      <c r="K58" s="25"/>
      <c r="L58" s="25"/>
      <c r="M58" s="25"/>
      <c r="N58" s="25"/>
      <c r="O58" s="25"/>
      <c r="P58" s="53"/>
      <c r="Q58" s="25"/>
      <c r="R58" s="23"/>
    </row>
    <row r="59" spans="2:18" s="1" customFormat="1" ht="15">
      <c r="B59" s="34"/>
      <c r="C59" s="35"/>
      <c r="D59" s="54" t="s">
        <v>52</v>
      </c>
      <c r="E59" s="55"/>
      <c r="F59" s="55"/>
      <c r="G59" s="56" t="s">
        <v>53</v>
      </c>
      <c r="H59" s="57"/>
      <c r="I59" s="35"/>
      <c r="J59" s="54" t="s">
        <v>52</v>
      </c>
      <c r="K59" s="55"/>
      <c r="L59" s="55"/>
      <c r="M59" s="55"/>
      <c r="N59" s="56" t="s">
        <v>53</v>
      </c>
      <c r="O59" s="55"/>
      <c r="P59" s="57"/>
      <c r="Q59" s="35"/>
      <c r="R59" s="36"/>
    </row>
    <row r="60" spans="2:18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5">
      <c r="B61" s="34"/>
      <c r="C61" s="35"/>
      <c r="D61" s="49" t="s">
        <v>54</v>
      </c>
      <c r="E61" s="50"/>
      <c r="F61" s="50"/>
      <c r="G61" s="50"/>
      <c r="H61" s="51"/>
      <c r="I61" s="35"/>
      <c r="J61" s="49" t="s">
        <v>55</v>
      </c>
      <c r="K61" s="50"/>
      <c r="L61" s="50"/>
      <c r="M61" s="50"/>
      <c r="N61" s="50"/>
      <c r="O61" s="50"/>
      <c r="P61" s="51"/>
      <c r="Q61" s="35"/>
      <c r="R61" s="36"/>
    </row>
    <row r="62" spans="2:18">
      <c r="B62" s="22"/>
      <c r="C62" s="25"/>
      <c r="D62" s="52"/>
      <c r="E62" s="25"/>
      <c r="F62" s="25"/>
      <c r="G62" s="25"/>
      <c r="H62" s="53"/>
      <c r="I62" s="25"/>
      <c r="J62" s="52"/>
      <c r="K62" s="25"/>
      <c r="L62" s="25"/>
      <c r="M62" s="25"/>
      <c r="N62" s="25"/>
      <c r="O62" s="25"/>
      <c r="P62" s="53"/>
      <c r="Q62" s="25"/>
      <c r="R62" s="23"/>
    </row>
    <row r="63" spans="2:18">
      <c r="B63" s="22"/>
      <c r="C63" s="25"/>
      <c r="D63" s="52"/>
      <c r="E63" s="25"/>
      <c r="F63" s="25"/>
      <c r="G63" s="25"/>
      <c r="H63" s="53"/>
      <c r="I63" s="25"/>
      <c r="J63" s="52"/>
      <c r="K63" s="25"/>
      <c r="L63" s="25"/>
      <c r="M63" s="25"/>
      <c r="N63" s="25"/>
      <c r="O63" s="25"/>
      <c r="P63" s="53"/>
      <c r="Q63" s="25"/>
      <c r="R63" s="23"/>
    </row>
    <row r="64" spans="2:18">
      <c r="B64" s="22"/>
      <c r="C64" s="25"/>
      <c r="D64" s="52"/>
      <c r="E64" s="25"/>
      <c r="F64" s="25"/>
      <c r="G64" s="25"/>
      <c r="H64" s="53"/>
      <c r="I64" s="25"/>
      <c r="J64" s="52"/>
      <c r="K64" s="25"/>
      <c r="L64" s="25"/>
      <c r="M64" s="25"/>
      <c r="N64" s="25"/>
      <c r="O64" s="25"/>
      <c r="P64" s="53"/>
      <c r="Q64" s="25"/>
      <c r="R64" s="23"/>
    </row>
    <row r="65" spans="2:18">
      <c r="B65" s="22"/>
      <c r="C65" s="25"/>
      <c r="D65" s="52"/>
      <c r="E65" s="25"/>
      <c r="F65" s="25"/>
      <c r="G65" s="25"/>
      <c r="H65" s="53"/>
      <c r="I65" s="25"/>
      <c r="J65" s="52"/>
      <c r="K65" s="25"/>
      <c r="L65" s="25"/>
      <c r="M65" s="25"/>
      <c r="N65" s="25"/>
      <c r="O65" s="25"/>
      <c r="P65" s="53"/>
      <c r="Q65" s="25"/>
      <c r="R65" s="23"/>
    </row>
    <row r="66" spans="2:18">
      <c r="B66" s="22"/>
      <c r="C66" s="25"/>
      <c r="D66" s="52"/>
      <c r="E66" s="25"/>
      <c r="F66" s="25"/>
      <c r="G66" s="25"/>
      <c r="H66" s="53"/>
      <c r="I66" s="25"/>
      <c r="J66" s="52"/>
      <c r="K66" s="25"/>
      <c r="L66" s="25"/>
      <c r="M66" s="25"/>
      <c r="N66" s="25"/>
      <c r="O66" s="25"/>
      <c r="P66" s="53"/>
      <c r="Q66" s="25"/>
      <c r="R66" s="23"/>
    </row>
    <row r="67" spans="2:18">
      <c r="B67" s="22"/>
      <c r="C67" s="25"/>
      <c r="D67" s="52"/>
      <c r="E67" s="25"/>
      <c r="F67" s="25"/>
      <c r="G67" s="25"/>
      <c r="H67" s="53"/>
      <c r="I67" s="25"/>
      <c r="J67" s="52"/>
      <c r="K67" s="25"/>
      <c r="L67" s="25"/>
      <c r="M67" s="25"/>
      <c r="N67" s="25"/>
      <c r="O67" s="25"/>
      <c r="P67" s="53"/>
      <c r="Q67" s="25"/>
      <c r="R67" s="23"/>
    </row>
    <row r="68" spans="2:18">
      <c r="B68" s="22"/>
      <c r="C68" s="25"/>
      <c r="D68" s="52"/>
      <c r="E68" s="25"/>
      <c r="F68" s="25"/>
      <c r="G68" s="25"/>
      <c r="H68" s="53"/>
      <c r="I68" s="25"/>
      <c r="J68" s="52"/>
      <c r="K68" s="25"/>
      <c r="L68" s="25"/>
      <c r="M68" s="25"/>
      <c r="N68" s="25"/>
      <c r="O68" s="25"/>
      <c r="P68" s="53"/>
      <c r="Q68" s="25"/>
      <c r="R68" s="23"/>
    </row>
    <row r="69" spans="2:18">
      <c r="B69" s="22"/>
      <c r="C69" s="25"/>
      <c r="D69" s="52"/>
      <c r="E69" s="25"/>
      <c r="F69" s="25"/>
      <c r="G69" s="25"/>
      <c r="H69" s="53"/>
      <c r="I69" s="25"/>
      <c r="J69" s="52"/>
      <c r="K69" s="25"/>
      <c r="L69" s="25"/>
      <c r="M69" s="25"/>
      <c r="N69" s="25"/>
      <c r="O69" s="25"/>
      <c r="P69" s="53"/>
      <c r="Q69" s="25"/>
      <c r="R69" s="23"/>
    </row>
    <row r="70" spans="2:18" s="1" customFormat="1" ht="15">
      <c r="B70" s="34"/>
      <c r="C70" s="35"/>
      <c r="D70" s="54" t="s">
        <v>52</v>
      </c>
      <c r="E70" s="55"/>
      <c r="F70" s="55"/>
      <c r="G70" s="56" t="s">
        <v>53</v>
      </c>
      <c r="H70" s="57"/>
      <c r="I70" s="35"/>
      <c r="J70" s="54" t="s">
        <v>52</v>
      </c>
      <c r="K70" s="55"/>
      <c r="L70" s="55"/>
      <c r="M70" s="55"/>
      <c r="N70" s="56" t="s">
        <v>53</v>
      </c>
      <c r="O70" s="55"/>
      <c r="P70" s="57"/>
      <c r="Q70" s="35"/>
      <c r="R70" s="36"/>
    </row>
    <row r="71" spans="2:18" s="1" customFormat="1" ht="14.45" customHeight="1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60"/>
    </row>
    <row r="75" spans="2:18" s="1" customFormat="1" ht="6.95" customHeight="1"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3"/>
    </row>
    <row r="76" spans="2:18" s="1" customFormat="1" ht="36.950000000000003" customHeight="1">
      <c r="B76" s="34"/>
      <c r="C76" s="196" t="s">
        <v>109</v>
      </c>
      <c r="D76" s="197"/>
      <c r="E76" s="197"/>
      <c r="F76" s="197"/>
      <c r="G76" s="197"/>
      <c r="H76" s="197"/>
      <c r="I76" s="197"/>
      <c r="J76" s="197"/>
      <c r="K76" s="197"/>
      <c r="L76" s="197"/>
      <c r="M76" s="197"/>
      <c r="N76" s="197"/>
      <c r="O76" s="197"/>
      <c r="P76" s="197"/>
      <c r="Q76" s="197"/>
      <c r="R76" s="36"/>
    </row>
    <row r="77" spans="2:18" s="1" customFormat="1" ht="6.95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6"/>
    </row>
    <row r="78" spans="2:18" s="1" customFormat="1" ht="30" customHeight="1">
      <c r="B78" s="34"/>
      <c r="C78" s="29" t="s">
        <v>17</v>
      </c>
      <c r="D78" s="35"/>
      <c r="E78" s="35"/>
      <c r="F78" s="236" t="str">
        <f>F6</f>
        <v>Zateplenie objektov ZŠ Drieňová 16, Bratislava</v>
      </c>
      <c r="G78" s="237"/>
      <c r="H78" s="237"/>
      <c r="I78" s="237"/>
      <c r="J78" s="237"/>
      <c r="K78" s="237"/>
      <c r="L78" s="237"/>
      <c r="M78" s="237"/>
      <c r="N78" s="237"/>
      <c r="O78" s="237"/>
      <c r="P78" s="237"/>
      <c r="Q78" s="35"/>
      <c r="R78" s="36"/>
    </row>
    <row r="79" spans="2:18" s="1" customFormat="1" ht="36.950000000000003" customHeight="1">
      <c r="B79" s="34"/>
      <c r="C79" s="68" t="s">
        <v>104</v>
      </c>
      <c r="D79" s="35"/>
      <c r="E79" s="35"/>
      <c r="F79" s="198" t="str">
        <f>F7</f>
        <v>SO 01 - Zateplenie pavilónu A</v>
      </c>
      <c r="G79" s="235"/>
      <c r="H79" s="235"/>
      <c r="I79" s="235"/>
      <c r="J79" s="235"/>
      <c r="K79" s="235"/>
      <c r="L79" s="235"/>
      <c r="M79" s="235"/>
      <c r="N79" s="235"/>
      <c r="O79" s="235"/>
      <c r="P79" s="235"/>
      <c r="Q79" s="35"/>
      <c r="R79" s="36"/>
    </row>
    <row r="80" spans="2:18" s="1" customFormat="1" ht="6.95" customHeight="1">
      <c r="B80" s="34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6"/>
    </row>
    <row r="81" spans="2:47" s="1" customFormat="1" ht="18" customHeight="1">
      <c r="B81" s="34"/>
      <c r="C81" s="29" t="s">
        <v>21</v>
      </c>
      <c r="D81" s="35"/>
      <c r="E81" s="35"/>
      <c r="F81" s="27" t="str">
        <f>F9</f>
        <v>Borodáčova 2, Bratislava</v>
      </c>
      <c r="G81" s="35"/>
      <c r="H81" s="35"/>
      <c r="I81" s="35"/>
      <c r="J81" s="35"/>
      <c r="K81" s="29" t="s">
        <v>23</v>
      </c>
      <c r="L81" s="35"/>
      <c r="M81" s="242">
        <f>IF(O9="","",O9)</f>
        <v>0</v>
      </c>
      <c r="N81" s="242"/>
      <c r="O81" s="242"/>
      <c r="P81" s="242"/>
      <c r="Q81" s="35"/>
      <c r="R81" s="36"/>
    </row>
    <row r="82" spans="2:47" s="1" customFormat="1" ht="6.95" customHeight="1"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6"/>
    </row>
    <row r="83" spans="2:47" s="1" customFormat="1" ht="15">
      <c r="B83" s="34"/>
      <c r="C83" s="29" t="s">
        <v>24</v>
      </c>
      <c r="D83" s="35"/>
      <c r="E83" s="35"/>
      <c r="F83" s="27" t="str">
        <f>E12</f>
        <v>ZŠ Borodáčová 2, Bratislava</v>
      </c>
      <c r="G83" s="35"/>
      <c r="H83" s="35"/>
      <c r="I83" s="35"/>
      <c r="J83" s="35"/>
      <c r="K83" s="29" t="s">
        <v>30</v>
      </c>
      <c r="L83" s="35"/>
      <c r="M83" s="202" t="str">
        <f>E18</f>
        <v xml:space="preserve"> </v>
      </c>
      <c r="N83" s="202"/>
      <c r="O83" s="202"/>
      <c r="P83" s="202"/>
      <c r="Q83" s="202"/>
      <c r="R83" s="36"/>
    </row>
    <row r="84" spans="2:47" s="1" customFormat="1" ht="14.45" customHeight="1">
      <c r="B84" s="34"/>
      <c r="C84" s="29" t="s">
        <v>28</v>
      </c>
      <c r="D84" s="35"/>
      <c r="E84" s="35"/>
      <c r="F84" s="27" t="str">
        <f>IF(E15="","",E15)</f>
        <v>Vyplň údaj</v>
      </c>
      <c r="G84" s="35"/>
      <c r="H84" s="35"/>
      <c r="I84" s="35"/>
      <c r="J84" s="35"/>
      <c r="K84" s="29" t="s">
        <v>34</v>
      </c>
      <c r="L84" s="35"/>
      <c r="M84" s="202">
        <f>E21</f>
        <v>0</v>
      </c>
      <c r="N84" s="202"/>
      <c r="O84" s="202"/>
      <c r="P84" s="202"/>
      <c r="Q84" s="202"/>
      <c r="R84" s="36"/>
    </row>
    <row r="85" spans="2:47" s="1" customFormat="1" ht="10.35" customHeight="1">
      <c r="B85" s="34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6"/>
    </row>
    <row r="86" spans="2:47" s="1" customFormat="1" ht="29.25" customHeight="1">
      <c r="B86" s="34"/>
      <c r="C86" s="245" t="s">
        <v>110</v>
      </c>
      <c r="D86" s="246"/>
      <c r="E86" s="246"/>
      <c r="F86" s="246"/>
      <c r="G86" s="246"/>
      <c r="H86" s="45"/>
      <c r="I86" s="45"/>
      <c r="J86" s="45"/>
      <c r="K86" s="45"/>
      <c r="L86" s="45"/>
      <c r="M86" s="45"/>
      <c r="N86" s="245" t="s">
        <v>111</v>
      </c>
      <c r="O86" s="246"/>
      <c r="P86" s="246"/>
      <c r="Q86" s="246"/>
      <c r="R86" s="36"/>
    </row>
    <row r="87" spans="2:47" s="1" customFormat="1" ht="10.35" customHeight="1">
      <c r="B87" s="34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6"/>
    </row>
    <row r="88" spans="2:47" s="1" customFormat="1" ht="29.25" customHeight="1">
      <c r="B88" s="34"/>
      <c r="C88" s="117" t="s">
        <v>112</v>
      </c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176">
        <f>N131</f>
        <v>0</v>
      </c>
      <c r="O88" s="243"/>
      <c r="P88" s="243"/>
      <c r="Q88" s="243"/>
      <c r="R88" s="36"/>
      <c r="AU88" s="18" t="s">
        <v>113</v>
      </c>
    </row>
    <row r="89" spans="2:47" s="6" customFormat="1" ht="24.95" customHeight="1">
      <c r="B89" s="118"/>
      <c r="C89" s="119"/>
      <c r="D89" s="120" t="s">
        <v>114</v>
      </c>
      <c r="E89" s="119"/>
      <c r="F89" s="119"/>
      <c r="G89" s="119"/>
      <c r="H89" s="119"/>
      <c r="I89" s="119"/>
      <c r="J89" s="119"/>
      <c r="K89" s="119"/>
      <c r="L89" s="119"/>
      <c r="M89" s="119"/>
      <c r="N89" s="240">
        <f>N132</f>
        <v>0</v>
      </c>
      <c r="O89" s="241"/>
      <c r="P89" s="241"/>
      <c r="Q89" s="241"/>
      <c r="R89" s="121"/>
    </row>
    <row r="90" spans="2:47" s="7" customFormat="1" ht="19.899999999999999" customHeight="1">
      <c r="B90" s="122"/>
      <c r="C90" s="123"/>
      <c r="D90" s="100" t="s">
        <v>115</v>
      </c>
      <c r="E90" s="123"/>
      <c r="F90" s="123"/>
      <c r="G90" s="123"/>
      <c r="H90" s="123"/>
      <c r="I90" s="123"/>
      <c r="J90" s="123"/>
      <c r="K90" s="123"/>
      <c r="L90" s="123"/>
      <c r="M90" s="123"/>
      <c r="N90" s="173">
        <f>N133</f>
        <v>0</v>
      </c>
      <c r="O90" s="239"/>
      <c r="P90" s="239"/>
      <c r="Q90" s="239"/>
      <c r="R90" s="124"/>
    </row>
    <row r="91" spans="2:47" s="7" customFormat="1" ht="19.899999999999999" customHeight="1">
      <c r="B91" s="122"/>
      <c r="C91" s="123"/>
      <c r="D91" s="100" t="s">
        <v>116</v>
      </c>
      <c r="E91" s="123"/>
      <c r="F91" s="123"/>
      <c r="G91" s="123"/>
      <c r="H91" s="123"/>
      <c r="I91" s="123"/>
      <c r="J91" s="123"/>
      <c r="K91" s="123"/>
      <c r="L91" s="123"/>
      <c r="M91" s="123"/>
      <c r="N91" s="173">
        <f>N135</f>
        <v>0</v>
      </c>
      <c r="O91" s="239"/>
      <c r="P91" s="239"/>
      <c r="Q91" s="239"/>
      <c r="R91" s="124"/>
    </row>
    <row r="92" spans="2:47" s="7" customFormat="1" ht="19.899999999999999" customHeight="1">
      <c r="B92" s="122"/>
      <c r="C92" s="123"/>
      <c r="D92" s="100" t="s">
        <v>117</v>
      </c>
      <c r="E92" s="123"/>
      <c r="F92" s="123"/>
      <c r="G92" s="123"/>
      <c r="H92" s="123"/>
      <c r="I92" s="123"/>
      <c r="J92" s="123"/>
      <c r="K92" s="123"/>
      <c r="L92" s="123"/>
      <c r="M92" s="123"/>
      <c r="N92" s="173">
        <f>N139</f>
        <v>0</v>
      </c>
      <c r="O92" s="239"/>
      <c r="P92" s="239"/>
      <c r="Q92" s="239"/>
      <c r="R92" s="124"/>
    </row>
    <row r="93" spans="2:47" s="7" customFormat="1" ht="19.899999999999999" customHeight="1">
      <c r="B93" s="122"/>
      <c r="C93" s="123"/>
      <c r="D93" s="100" t="s">
        <v>118</v>
      </c>
      <c r="E93" s="123"/>
      <c r="F93" s="123"/>
      <c r="G93" s="123"/>
      <c r="H93" s="123"/>
      <c r="I93" s="123"/>
      <c r="J93" s="123"/>
      <c r="K93" s="123"/>
      <c r="L93" s="123"/>
      <c r="M93" s="123"/>
      <c r="N93" s="173">
        <f>N150</f>
        <v>0</v>
      </c>
      <c r="O93" s="239"/>
      <c r="P93" s="239"/>
      <c r="Q93" s="239"/>
      <c r="R93" s="124"/>
    </row>
    <row r="94" spans="2:47" s="7" customFormat="1" ht="19.899999999999999" customHeight="1">
      <c r="B94" s="122"/>
      <c r="C94" s="123"/>
      <c r="D94" s="100" t="s">
        <v>119</v>
      </c>
      <c r="E94" s="123"/>
      <c r="F94" s="123"/>
      <c r="G94" s="123"/>
      <c r="H94" s="123"/>
      <c r="I94" s="123"/>
      <c r="J94" s="123"/>
      <c r="K94" s="123"/>
      <c r="L94" s="123"/>
      <c r="M94" s="123"/>
      <c r="N94" s="173">
        <f>N178</f>
        <v>0</v>
      </c>
      <c r="O94" s="239"/>
      <c r="P94" s="239"/>
      <c r="Q94" s="239"/>
      <c r="R94" s="124"/>
    </row>
    <row r="95" spans="2:47" s="6" customFormat="1" ht="24.95" customHeight="1">
      <c r="B95" s="118"/>
      <c r="C95" s="119"/>
      <c r="D95" s="120" t="s">
        <v>120</v>
      </c>
      <c r="E95" s="119"/>
      <c r="F95" s="119"/>
      <c r="G95" s="119"/>
      <c r="H95" s="119"/>
      <c r="I95" s="119"/>
      <c r="J95" s="119"/>
      <c r="K95" s="119"/>
      <c r="L95" s="119"/>
      <c r="M95" s="119"/>
      <c r="N95" s="240">
        <f>N180</f>
        <v>0</v>
      </c>
      <c r="O95" s="241"/>
      <c r="P95" s="241"/>
      <c r="Q95" s="241"/>
      <c r="R95" s="121"/>
    </row>
    <row r="96" spans="2:47" s="7" customFormat="1" ht="19.899999999999999" customHeight="1">
      <c r="B96" s="122"/>
      <c r="C96" s="123"/>
      <c r="D96" s="100" t="s">
        <v>121</v>
      </c>
      <c r="E96" s="123"/>
      <c r="F96" s="123"/>
      <c r="G96" s="123"/>
      <c r="H96" s="123"/>
      <c r="I96" s="123"/>
      <c r="J96" s="123"/>
      <c r="K96" s="123"/>
      <c r="L96" s="123"/>
      <c r="M96" s="123"/>
      <c r="N96" s="173">
        <f>N181</f>
        <v>0</v>
      </c>
      <c r="O96" s="239"/>
      <c r="P96" s="239"/>
      <c r="Q96" s="239"/>
      <c r="R96" s="124"/>
    </row>
    <row r="97" spans="2:65" s="7" customFormat="1" ht="19.899999999999999" customHeight="1">
      <c r="B97" s="122"/>
      <c r="C97" s="123"/>
      <c r="D97" s="100" t="s">
        <v>122</v>
      </c>
      <c r="E97" s="123"/>
      <c r="F97" s="123"/>
      <c r="G97" s="123"/>
      <c r="H97" s="123"/>
      <c r="I97" s="123"/>
      <c r="J97" s="123"/>
      <c r="K97" s="123"/>
      <c r="L97" s="123"/>
      <c r="M97" s="123"/>
      <c r="N97" s="173">
        <f>N185</f>
        <v>0</v>
      </c>
      <c r="O97" s="239"/>
      <c r="P97" s="239"/>
      <c r="Q97" s="239"/>
      <c r="R97" s="124"/>
    </row>
    <row r="98" spans="2:65" s="7" customFormat="1" ht="19.899999999999999" customHeight="1">
      <c r="B98" s="122"/>
      <c r="C98" s="123"/>
      <c r="D98" s="100" t="s">
        <v>123</v>
      </c>
      <c r="E98" s="123"/>
      <c r="F98" s="123"/>
      <c r="G98" s="123"/>
      <c r="H98" s="123"/>
      <c r="I98" s="123"/>
      <c r="J98" s="123"/>
      <c r="K98" s="123"/>
      <c r="L98" s="123"/>
      <c r="M98" s="123"/>
      <c r="N98" s="173">
        <f>N212</f>
        <v>0</v>
      </c>
      <c r="O98" s="239"/>
      <c r="P98" s="239"/>
      <c r="Q98" s="239"/>
      <c r="R98" s="124"/>
    </row>
    <row r="99" spans="2:65" s="7" customFormat="1" ht="19.899999999999999" customHeight="1">
      <c r="B99" s="122"/>
      <c r="C99" s="123"/>
      <c r="D99" s="100" t="s">
        <v>124</v>
      </c>
      <c r="E99" s="123"/>
      <c r="F99" s="123"/>
      <c r="G99" s="123"/>
      <c r="H99" s="123"/>
      <c r="I99" s="123"/>
      <c r="J99" s="123"/>
      <c r="K99" s="123"/>
      <c r="L99" s="123"/>
      <c r="M99" s="123"/>
      <c r="N99" s="173">
        <f>N224</f>
        <v>0</v>
      </c>
      <c r="O99" s="239"/>
      <c r="P99" s="239"/>
      <c r="Q99" s="239"/>
      <c r="R99" s="124"/>
    </row>
    <row r="100" spans="2:65" s="7" customFormat="1" ht="19.899999999999999" customHeight="1">
      <c r="B100" s="122"/>
      <c r="C100" s="123"/>
      <c r="D100" s="100" t="s">
        <v>125</v>
      </c>
      <c r="E100" s="123"/>
      <c r="F100" s="123"/>
      <c r="G100" s="123"/>
      <c r="H100" s="123"/>
      <c r="I100" s="123"/>
      <c r="J100" s="123"/>
      <c r="K100" s="123"/>
      <c r="L100" s="123"/>
      <c r="M100" s="123"/>
      <c r="N100" s="173">
        <f>N229</f>
        <v>0</v>
      </c>
      <c r="O100" s="239"/>
      <c r="P100" s="239"/>
      <c r="Q100" s="239"/>
      <c r="R100" s="124"/>
    </row>
    <row r="101" spans="2:65" s="7" customFormat="1" ht="19.899999999999999" customHeight="1">
      <c r="B101" s="122"/>
      <c r="C101" s="123"/>
      <c r="D101" s="100" t="s">
        <v>126</v>
      </c>
      <c r="E101" s="123"/>
      <c r="F101" s="123"/>
      <c r="G101" s="123"/>
      <c r="H101" s="123"/>
      <c r="I101" s="123"/>
      <c r="J101" s="123"/>
      <c r="K101" s="123"/>
      <c r="L101" s="123"/>
      <c r="M101" s="123"/>
      <c r="N101" s="173">
        <f>N247</f>
        <v>0</v>
      </c>
      <c r="O101" s="239"/>
      <c r="P101" s="239"/>
      <c r="Q101" s="239"/>
      <c r="R101" s="124"/>
    </row>
    <row r="102" spans="2:65" s="7" customFormat="1" ht="19.899999999999999" customHeight="1">
      <c r="B102" s="122"/>
      <c r="C102" s="123"/>
      <c r="D102" s="100" t="s">
        <v>127</v>
      </c>
      <c r="E102" s="123"/>
      <c r="F102" s="123"/>
      <c r="G102" s="123"/>
      <c r="H102" s="123"/>
      <c r="I102" s="123"/>
      <c r="J102" s="123"/>
      <c r="K102" s="123"/>
      <c r="L102" s="123"/>
      <c r="M102" s="123"/>
      <c r="N102" s="173">
        <f>N253</f>
        <v>0</v>
      </c>
      <c r="O102" s="239"/>
      <c r="P102" s="239"/>
      <c r="Q102" s="239"/>
      <c r="R102" s="124"/>
    </row>
    <row r="103" spans="2:65" s="6" customFormat="1" ht="24.95" customHeight="1">
      <c r="B103" s="118"/>
      <c r="C103" s="119"/>
      <c r="D103" s="120" t="s">
        <v>128</v>
      </c>
      <c r="E103" s="119"/>
      <c r="F103" s="119"/>
      <c r="G103" s="119"/>
      <c r="H103" s="119"/>
      <c r="I103" s="119"/>
      <c r="J103" s="119"/>
      <c r="K103" s="119"/>
      <c r="L103" s="119"/>
      <c r="M103" s="119"/>
      <c r="N103" s="240">
        <f>N257</f>
        <v>0</v>
      </c>
      <c r="O103" s="241"/>
      <c r="P103" s="241"/>
      <c r="Q103" s="241"/>
      <c r="R103" s="121"/>
    </row>
    <row r="104" spans="2:65" s="7" customFormat="1" ht="19.899999999999999" customHeight="1">
      <c r="B104" s="122"/>
      <c r="C104" s="123"/>
      <c r="D104" s="100" t="s">
        <v>129</v>
      </c>
      <c r="E104" s="123"/>
      <c r="F104" s="123"/>
      <c r="G104" s="123"/>
      <c r="H104" s="123"/>
      <c r="I104" s="123"/>
      <c r="J104" s="123"/>
      <c r="K104" s="123"/>
      <c r="L104" s="123"/>
      <c r="M104" s="123"/>
      <c r="N104" s="173">
        <f>N258</f>
        <v>0</v>
      </c>
      <c r="O104" s="239"/>
      <c r="P104" s="239"/>
      <c r="Q104" s="239"/>
      <c r="R104" s="124"/>
    </row>
    <row r="105" spans="2:65" s="1" customFormat="1" ht="21.75" customHeight="1">
      <c r="B105" s="34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6"/>
    </row>
    <row r="106" spans="2:65" s="1" customFormat="1" ht="29.25" customHeight="1">
      <c r="B106" s="34"/>
      <c r="C106" s="117" t="s">
        <v>130</v>
      </c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243">
        <f>ROUND(N107+N108+N109+N110+N111+N112,2)</f>
        <v>0</v>
      </c>
      <c r="O106" s="244"/>
      <c r="P106" s="244"/>
      <c r="Q106" s="244"/>
      <c r="R106" s="36"/>
      <c r="T106" s="125"/>
      <c r="U106" s="126" t="s">
        <v>40</v>
      </c>
    </row>
    <row r="107" spans="2:65" s="1" customFormat="1" ht="18" customHeight="1">
      <c r="B107" s="127"/>
      <c r="C107" s="128"/>
      <c r="D107" s="170" t="s">
        <v>131</v>
      </c>
      <c r="E107" s="234"/>
      <c r="F107" s="234"/>
      <c r="G107" s="234"/>
      <c r="H107" s="234"/>
      <c r="I107" s="128"/>
      <c r="J107" s="128"/>
      <c r="K107" s="128"/>
      <c r="L107" s="128"/>
      <c r="M107" s="128"/>
      <c r="N107" s="172">
        <f>ROUND(N88*T107,2)</f>
        <v>0</v>
      </c>
      <c r="O107" s="238"/>
      <c r="P107" s="238"/>
      <c r="Q107" s="238"/>
      <c r="R107" s="130"/>
      <c r="S107" s="131"/>
      <c r="T107" s="132"/>
      <c r="U107" s="133" t="s">
        <v>43</v>
      </c>
      <c r="V107" s="131"/>
      <c r="W107" s="131"/>
      <c r="X107" s="131"/>
      <c r="Y107" s="131"/>
      <c r="Z107" s="131"/>
      <c r="AA107" s="131"/>
      <c r="AB107" s="131"/>
      <c r="AC107" s="131"/>
      <c r="AD107" s="131"/>
      <c r="AE107" s="131"/>
      <c r="AF107" s="131"/>
      <c r="AG107" s="131"/>
      <c r="AH107" s="131"/>
      <c r="AI107" s="131"/>
      <c r="AJ107" s="131"/>
      <c r="AK107" s="131"/>
      <c r="AL107" s="131"/>
      <c r="AM107" s="131"/>
      <c r="AN107" s="131"/>
      <c r="AO107" s="131"/>
      <c r="AP107" s="131"/>
      <c r="AQ107" s="131"/>
      <c r="AR107" s="131"/>
      <c r="AS107" s="131"/>
      <c r="AT107" s="131"/>
      <c r="AU107" s="131"/>
      <c r="AV107" s="131"/>
      <c r="AW107" s="131"/>
      <c r="AX107" s="131"/>
      <c r="AY107" s="134" t="s">
        <v>132</v>
      </c>
      <c r="AZ107" s="131"/>
      <c r="BA107" s="131"/>
      <c r="BB107" s="131"/>
      <c r="BC107" s="131"/>
      <c r="BD107" s="131"/>
      <c r="BE107" s="135">
        <f t="shared" ref="BE107:BE112" si="0">IF(U107="základná",N107,0)</f>
        <v>0</v>
      </c>
      <c r="BF107" s="135">
        <f t="shared" ref="BF107:BF112" si="1">IF(U107="znížená",N107,0)</f>
        <v>0</v>
      </c>
      <c r="BG107" s="135">
        <f t="shared" ref="BG107:BG112" si="2">IF(U107="zákl. prenesená",N107,0)</f>
        <v>0</v>
      </c>
      <c r="BH107" s="135">
        <f t="shared" ref="BH107:BH112" si="3">IF(U107="zníž. prenesená",N107,0)</f>
        <v>0</v>
      </c>
      <c r="BI107" s="135">
        <f t="shared" ref="BI107:BI112" si="4">IF(U107="nulová",N107,0)</f>
        <v>0</v>
      </c>
      <c r="BJ107" s="134" t="s">
        <v>133</v>
      </c>
      <c r="BK107" s="131"/>
      <c r="BL107" s="131"/>
      <c r="BM107" s="131"/>
    </row>
    <row r="108" spans="2:65" s="1" customFormat="1" ht="18" customHeight="1">
      <c r="B108" s="127"/>
      <c r="C108" s="128"/>
      <c r="D108" s="170" t="s">
        <v>134</v>
      </c>
      <c r="E108" s="234"/>
      <c r="F108" s="234"/>
      <c r="G108" s="234"/>
      <c r="H108" s="234"/>
      <c r="I108" s="128"/>
      <c r="J108" s="128"/>
      <c r="K108" s="128"/>
      <c r="L108" s="128"/>
      <c r="M108" s="128"/>
      <c r="N108" s="172">
        <f>ROUND(N88*T108,2)</f>
        <v>0</v>
      </c>
      <c r="O108" s="238"/>
      <c r="P108" s="238"/>
      <c r="Q108" s="238"/>
      <c r="R108" s="130"/>
      <c r="S108" s="131"/>
      <c r="T108" s="132"/>
      <c r="U108" s="133" t="s">
        <v>43</v>
      </c>
      <c r="V108" s="131"/>
      <c r="W108" s="131"/>
      <c r="X108" s="131"/>
      <c r="Y108" s="131"/>
      <c r="Z108" s="131"/>
      <c r="AA108" s="131"/>
      <c r="AB108" s="131"/>
      <c r="AC108" s="131"/>
      <c r="AD108" s="131"/>
      <c r="AE108" s="131"/>
      <c r="AF108" s="131"/>
      <c r="AG108" s="131"/>
      <c r="AH108" s="131"/>
      <c r="AI108" s="131"/>
      <c r="AJ108" s="131"/>
      <c r="AK108" s="131"/>
      <c r="AL108" s="131"/>
      <c r="AM108" s="131"/>
      <c r="AN108" s="131"/>
      <c r="AO108" s="131"/>
      <c r="AP108" s="131"/>
      <c r="AQ108" s="131"/>
      <c r="AR108" s="131"/>
      <c r="AS108" s="131"/>
      <c r="AT108" s="131"/>
      <c r="AU108" s="131"/>
      <c r="AV108" s="131"/>
      <c r="AW108" s="131"/>
      <c r="AX108" s="131"/>
      <c r="AY108" s="134" t="s">
        <v>132</v>
      </c>
      <c r="AZ108" s="131"/>
      <c r="BA108" s="131"/>
      <c r="BB108" s="131"/>
      <c r="BC108" s="131"/>
      <c r="BD108" s="131"/>
      <c r="BE108" s="135">
        <f t="shared" si="0"/>
        <v>0</v>
      </c>
      <c r="BF108" s="135">
        <f t="shared" si="1"/>
        <v>0</v>
      </c>
      <c r="BG108" s="135">
        <f t="shared" si="2"/>
        <v>0</v>
      </c>
      <c r="BH108" s="135">
        <f t="shared" si="3"/>
        <v>0</v>
      </c>
      <c r="BI108" s="135">
        <f t="shared" si="4"/>
        <v>0</v>
      </c>
      <c r="BJ108" s="134" t="s">
        <v>133</v>
      </c>
      <c r="BK108" s="131"/>
      <c r="BL108" s="131"/>
      <c r="BM108" s="131"/>
    </row>
    <row r="109" spans="2:65" s="1" customFormat="1" ht="18" customHeight="1">
      <c r="B109" s="127"/>
      <c r="C109" s="128"/>
      <c r="D109" s="170" t="s">
        <v>135</v>
      </c>
      <c r="E109" s="234"/>
      <c r="F109" s="234"/>
      <c r="G109" s="234"/>
      <c r="H109" s="234"/>
      <c r="I109" s="128"/>
      <c r="J109" s="128"/>
      <c r="K109" s="128"/>
      <c r="L109" s="128"/>
      <c r="M109" s="128"/>
      <c r="N109" s="172">
        <f>ROUND(N88*T109,2)</f>
        <v>0</v>
      </c>
      <c r="O109" s="238"/>
      <c r="P109" s="238"/>
      <c r="Q109" s="238"/>
      <c r="R109" s="130"/>
      <c r="S109" s="131"/>
      <c r="T109" s="132"/>
      <c r="U109" s="133" t="s">
        <v>43</v>
      </c>
      <c r="V109" s="131"/>
      <c r="W109" s="131"/>
      <c r="X109" s="131"/>
      <c r="Y109" s="131"/>
      <c r="Z109" s="131"/>
      <c r="AA109" s="131"/>
      <c r="AB109" s="131"/>
      <c r="AC109" s="131"/>
      <c r="AD109" s="131"/>
      <c r="AE109" s="131"/>
      <c r="AF109" s="131"/>
      <c r="AG109" s="131"/>
      <c r="AH109" s="131"/>
      <c r="AI109" s="131"/>
      <c r="AJ109" s="131"/>
      <c r="AK109" s="131"/>
      <c r="AL109" s="131"/>
      <c r="AM109" s="131"/>
      <c r="AN109" s="131"/>
      <c r="AO109" s="131"/>
      <c r="AP109" s="131"/>
      <c r="AQ109" s="131"/>
      <c r="AR109" s="131"/>
      <c r="AS109" s="131"/>
      <c r="AT109" s="131"/>
      <c r="AU109" s="131"/>
      <c r="AV109" s="131"/>
      <c r="AW109" s="131"/>
      <c r="AX109" s="131"/>
      <c r="AY109" s="134" t="s">
        <v>132</v>
      </c>
      <c r="AZ109" s="131"/>
      <c r="BA109" s="131"/>
      <c r="BB109" s="131"/>
      <c r="BC109" s="131"/>
      <c r="BD109" s="131"/>
      <c r="BE109" s="135">
        <f t="shared" si="0"/>
        <v>0</v>
      </c>
      <c r="BF109" s="135">
        <f t="shared" si="1"/>
        <v>0</v>
      </c>
      <c r="BG109" s="135">
        <f t="shared" si="2"/>
        <v>0</v>
      </c>
      <c r="BH109" s="135">
        <f t="shared" si="3"/>
        <v>0</v>
      </c>
      <c r="BI109" s="135">
        <f t="shared" si="4"/>
        <v>0</v>
      </c>
      <c r="BJ109" s="134" t="s">
        <v>133</v>
      </c>
      <c r="BK109" s="131"/>
      <c r="BL109" s="131"/>
      <c r="BM109" s="131"/>
    </row>
    <row r="110" spans="2:65" s="1" customFormat="1" ht="18" customHeight="1">
      <c r="B110" s="127"/>
      <c r="C110" s="128"/>
      <c r="D110" s="170" t="s">
        <v>136</v>
      </c>
      <c r="E110" s="234"/>
      <c r="F110" s="234"/>
      <c r="G110" s="234"/>
      <c r="H110" s="234"/>
      <c r="I110" s="128"/>
      <c r="J110" s="128"/>
      <c r="K110" s="128"/>
      <c r="L110" s="128"/>
      <c r="M110" s="128"/>
      <c r="N110" s="172">
        <f>ROUND(N88*T110,2)</f>
        <v>0</v>
      </c>
      <c r="O110" s="238"/>
      <c r="P110" s="238"/>
      <c r="Q110" s="238"/>
      <c r="R110" s="130"/>
      <c r="S110" s="131"/>
      <c r="T110" s="132"/>
      <c r="U110" s="133" t="s">
        <v>43</v>
      </c>
      <c r="V110" s="131"/>
      <c r="W110" s="131"/>
      <c r="X110" s="131"/>
      <c r="Y110" s="131"/>
      <c r="Z110" s="131"/>
      <c r="AA110" s="131"/>
      <c r="AB110" s="131"/>
      <c r="AC110" s="131"/>
      <c r="AD110" s="131"/>
      <c r="AE110" s="131"/>
      <c r="AF110" s="131"/>
      <c r="AG110" s="131"/>
      <c r="AH110" s="131"/>
      <c r="AI110" s="131"/>
      <c r="AJ110" s="131"/>
      <c r="AK110" s="131"/>
      <c r="AL110" s="131"/>
      <c r="AM110" s="131"/>
      <c r="AN110" s="131"/>
      <c r="AO110" s="131"/>
      <c r="AP110" s="131"/>
      <c r="AQ110" s="131"/>
      <c r="AR110" s="131"/>
      <c r="AS110" s="131"/>
      <c r="AT110" s="131"/>
      <c r="AU110" s="131"/>
      <c r="AV110" s="131"/>
      <c r="AW110" s="131"/>
      <c r="AX110" s="131"/>
      <c r="AY110" s="134" t="s">
        <v>132</v>
      </c>
      <c r="AZ110" s="131"/>
      <c r="BA110" s="131"/>
      <c r="BB110" s="131"/>
      <c r="BC110" s="131"/>
      <c r="BD110" s="131"/>
      <c r="BE110" s="135">
        <f t="shared" si="0"/>
        <v>0</v>
      </c>
      <c r="BF110" s="135">
        <f t="shared" si="1"/>
        <v>0</v>
      </c>
      <c r="BG110" s="135">
        <f t="shared" si="2"/>
        <v>0</v>
      </c>
      <c r="BH110" s="135">
        <f t="shared" si="3"/>
        <v>0</v>
      </c>
      <c r="BI110" s="135">
        <f t="shared" si="4"/>
        <v>0</v>
      </c>
      <c r="BJ110" s="134" t="s">
        <v>133</v>
      </c>
      <c r="BK110" s="131"/>
      <c r="BL110" s="131"/>
      <c r="BM110" s="131"/>
    </row>
    <row r="111" spans="2:65" s="1" customFormat="1" ht="18" customHeight="1">
      <c r="B111" s="127"/>
      <c r="C111" s="128"/>
      <c r="D111" s="170" t="s">
        <v>137</v>
      </c>
      <c r="E111" s="234"/>
      <c r="F111" s="234"/>
      <c r="G111" s="234"/>
      <c r="H111" s="234"/>
      <c r="I111" s="128"/>
      <c r="J111" s="128"/>
      <c r="K111" s="128"/>
      <c r="L111" s="128"/>
      <c r="M111" s="128"/>
      <c r="N111" s="172">
        <f>ROUND(N88*T111,2)</f>
        <v>0</v>
      </c>
      <c r="O111" s="238"/>
      <c r="P111" s="238"/>
      <c r="Q111" s="238"/>
      <c r="R111" s="130"/>
      <c r="S111" s="131"/>
      <c r="T111" s="132"/>
      <c r="U111" s="133" t="s">
        <v>43</v>
      </c>
      <c r="V111" s="131"/>
      <c r="W111" s="131"/>
      <c r="X111" s="131"/>
      <c r="Y111" s="131"/>
      <c r="Z111" s="131"/>
      <c r="AA111" s="131"/>
      <c r="AB111" s="131"/>
      <c r="AC111" s="131"/>
      <c r="AD111" s="131"/>
      <c r="AE111" s="131"/>
      <c r="AF111" s="131"/>
      <c r="AG111" s="131"/>
      <c r="AH111" s="131"/>
      <c r="AI111" s="131"/>
      <c r="AJ111" s="131"/>
      <c r="AK111" s="131"/>
      <c r="AL111" s="131"/>
      <c r="AM111" s="131"/>
      <c r="AN111" s="131"/>
      <c r="AO111" s="131"/>
      <c r="AP111" s="131"/>
      <c r="AQ111" s="131"/>
      <c r="AR111" s="131"/>
      <c r="AS111" s="131"/>
      <c r="AT111" s="131"/>
      <c r="AU111" s="131"/>
      <c r="AV111" s="131"/>
      <c r="AW111" s="131"/>
      <c r="AX111" s="131"/>
      <c r="AY111" s="134" t="s">
        <v>132</v>
      </c>
      <c r="AZ111" s="131"/>
      <c r="BA111" s="131"/>
      <c r="BB111" s="131"/>
      <c r="BC111" s="131"/>
      <c r="BD111" s="131"/>
      <c r="BE111" s="135">
        <f t="shared" si="0"/>
        <v>0</v>
      </c>
      <c r="BF111" s="135">
        <f t="shared" si="1"/>
        <v>0</v>
      </c>
      <c r="BG111" s="135">
        <f t="shared" si="2"/>
        <v>0</v>
      </c>
      <c r="BH111" s="135">
        <f t="shared" si="3"/>
        <v>0</v>
      </c>
      <c r="BI111" s="135">
        <f t="shared" si="4"/>
        <v>0</v>
      </c>
      <c r="BJ111" s="134" t="s">
        <v>133</v>
      </c>
      <c r="BK111" s="131"/>
      <c r="BL111" s="131"/>
      <c r="BM111" s="131"/>
    </row>
    <row r="112" spans="2:65" s="1" customFormat="1" ht="18" customHeight="1">
      <c r="B112" s="127"/>
      <c r="C112" s="128"/>
      <c r="D112" s="129" t="s">
        <v>138</v>
      </c>
      <c r="E112" s="128"/>
      <c r="F112" s="128"/>
      <c r="G112" s="128"/>
      <c r="H112" s="128"/>
      <c r="I112" s="128"/>
      <c r="J112" s="128"/>
      <c r="K112" s="128"/>
      <c r="L112" s="128"/>
      <c r="M112" s="128"/>
      <c r="N112" s="172">
        <f>ROUND(N88*T112,2)</f>
        <v>0</v>
      </c>
      <c r="O112" s="238"/>
      <c r="P112" s="238"/>
      <c r="Q112" s="238"/>
      <c r="R112" s="130"/>
      <c r="S112" s="131"/>
      <c r="T112" s="136"/>
      <c r="U112" s="137" t="s">
        <v>43</v>
      </c>
      <c r="V112" s="131"/>
      <c r="W112" s="131"/>
      <c r="X112" s="131"/>
      <c r="Y112" s="131"/>
      <c r="Z112" s="131"/>
      <c r="AA112" s="131"/>
      <c r="AB112" s="131"/>
      <c r="AC112" s="131"/>
      <c r="AD112" s="131"/>
      <c r="AE112" s="131"/>
      <c r="AF112" s="131"/>
      <c r="AG112" s="131"/>
      <c r="AH112" s="131"/>
      <c r="AI112" s="131"/>
      <c r="AJ112" s="131"/>
      <c r="AK112" s="131"/>
      <c r="AL112" s="131"/>
      <c r="AM112" s="131"/>
      <c r="AN112" s="131"/>
      <c r="AO112" s="131"/>
      <c r="AP112" s="131"/>
      <c r="AQ112" s="131"/>
      <c r="AR112" s="131"/>
      <c r="AS112" s="131"/>
      <c r="AT112" s="131"/>
      <c r="AU112" s="131"/>
      <c r="AV112" s="131"/>
      <c r="AW112" s="131"/>
      <c r="AX112" s="131"/>
      <c r="AY112" s="134" t="s">
        <v>139</v>
      </c>
      <c r="AZ112" s="131"/>
      <c r="BA112" s="131"/>
      <c r="BB112" s="131"/>
      <c r="BC112" s="131"/>
      <c r="BD112" s="131"/>
      <c r="BE112" s="135">
        <f t="shared" si="0"/>
        <v>0</v>
      </c>
      <c r="BF112" s="135">
        <f t="shared" si="1"/>
        <v>0</v>
      </c>
      <c r="BG112" s="135">
        <f t="shared" si="2"/>
        <v>0</v>
      </c>
      <c r="BH112" s="135">
        <f t="shared" si="3"/>
        <v>0</v>
      </c>
      <c r="BI112" s="135">
        <f t="shared" si="4"/>
        <v>0</v>
      </c>
      <c r="BJ112" s="134" t="s">
        <v>133</v>
      </c>
      <c r="BK112" s="131"/>
      <c r="BL112" s="131"/>
      <c r="BM112" s="131"/>
    </row>
    <row r="113" spans="2:18" s="1" customFormat="1">
      <c r="B113" s="34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6"/>
    </row>
    <row r="114" spans="2:18" s="1" customFormat="1" ht="29.25" customHeight="1">
      <c r="B114" s="34"/>
      <c r="C114" s="111" t="s">
        <v>97</v>
      </c>
      <c r="D114" s="45"/>
      <c r="E114" s="45"/>
      <c r="F114" s="45"/>
      <c r="G114" s="45"/>
      <c r="H114" s="45"/>
      <c r="I114" s="45"/>
      <c r="J114" s="45"/>
      <c r="K114" s="45"/>
      <c r="L114" s="190">
        <f>ROUND(SUM(N88+N106),2)</f>
        <v>0</v>
      </c>
      <c r="M114" s="190"/>
      <c r="N114" s="190"/>
      <c r="O114" s="190"/>
      <c r="P114" s="190"/>
      <c r="Q114" s="190"/>
      <c r="R114" s="36"/>
    </row>
    <row r="115" spans="2:18" s="1" customFormat="1" ht="6.95" customHeight="1">
      <c r="B115" s="58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60"/>
    </row>
    <row r="119" spans="2:18" s="1" customFormat="1" ht="6.95" customHeight="1">
      <c r="B119" s="61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3"/>
    </row>
    <row r="120" spans="2:18" s="1" customFormat="1" ht="36.950000000000003" customHeight="1">
      <c r="B120" s="34"/>
      <c r="C120" s="196" t="s">
        <v>140</v>
      </c>
      <c r="D120" s="235"/>
      <c r="E120" s="235"/>
      <c r="F120" s="235"/>
      <c r="G120" s="235"/>
      <c r="H120" s="235"/>
      <c r="I120" s="235"/>
      <c r="J120" s="235"/>
      <c r="K120" s="235"/>
      <c r="L120" s="235"/>
      <c r="M120" s="235"/>
      <c r="N120" s="235"/>
      <c r="O120" s="235"/>
      <c r="P120" s="235"/>
      <c r="Q120" s="235"/>
      <c r="R120" s="36"/>
    </row>
    <row r="121" spans="2:18" s="1" customFormat="1" ht="6.95" customHeight="1">
      <c r="B121" s="34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6"/>
    </row>
    <row r="122" spans="2:18" s="1" customFormat="1" ht="30" customHeight="1">
      <c r="B122" s="34"/>
      <c r="C122" s="29" t="s">
        <v>17</v>
      </c>
      <c r="D122" s="35"/>
      <c r="E122" s="35"/>
      <c r="F122" s="236" t="str">
        <f>F6</f>
        <v>Zateplenie objektov ZŠ Drieňová 16, Bratislava</v>
      </c>
      <c r="G122" s="237"/>
      <c r="H122" s="237"/>
      <c r="I122" s="237"/>
      <c r="J122" s="237"/>
      <c r="K122" s="237"/>
      <c r="L122" s="237"/>
      <c r="M122" s="237"/>
      <c r="N122" s="237"/>
      <c r="O122" s="237"/>
      <c r="P122" s="237"/>
      <c r="Q122" s="35"/>
      <c r="R122" s="36"/>
    </row>
    <row r="123" spans="2:18" s="1" customFormat="1" ht="36.950000000000003" customHeight="1">
      <c r="B123" s="34"/>
      <c r="C123" s="68" t="s">
        <v>104</v>
      </c>
      <c r="D123" s="35"/>
      <c r="E123" s="35"/>
      <c r="F123" s="198" t="str">
        <f>F7</f>
        <v>SO 01 - Zateplenie pavilónu A</v>
      </c>
      <c r="G123" s="235"/>
      <c r="H123" s="235"/>
      <c r="I123" s="235"/>
      <c r="J123" s="235"/>
      <c r="K123" s="235"/>
      <c r="L123" s="235"/>
      <c r="M123" s="235"/>
      <c r="N123" s="235"/>
      <c r="O123" s="235"/>
      <c r="P123" s="235"/>
      <c r="Q123" s="35"/>
      <c r="R123" s="36"/>
    </row>
    <row r="124" spans="2:18" s="1" customFormat="1" ht="6.95" customHeight="1">
      <c r="B124" s="34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6"/>
    </row>
    <row r="125" spans="2:18" s="1" customFormat="1" ht="18" customHeight="1">
      <c r="B125" s="34"/>
      <c r="C125" s="29" t="s">
        <v>21</v>
      </c>
      <c r="D125" s="35"/>
      <c r="E125" s="35"/>
      <c r="F125" s="27" t="str">
        <f>F9</f>
        <v>Borodáčova 2, Bratislava</v>
      </c>
      <c r="G125" s="35"/>
      <c r="H125" s="35"/>
      <c r="I125" s="35"/>
      <c r="J125" s="35"/>
      <c r="K125" s="29" t="s">
        <v>23</v>
      </c>
      <c r="L125" s="35"/>
      <c r="M125" s="242">
        <f>IF(O9="","",O9)</f>
        <v>0</v>
      </c>
      <c r="N125" s="242"/>
      <c r="O125" s="242"/>
      <c r="P125" s="242"/>
      <c r="Q125" s="35"/>
      <c r="R125" s="36"/>
    </row>
    <row r="126" spans="2:18" s="1" customFormat="1" ht="6.95" customHeight="1">
      <c r="B126" s="34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6"/>
    </row>
    <row r="127" spans="2:18" s="1" customFormat="1" ht="15">
      <c r="B127" s="34"/>
      <c r="C127" s="29" t="s">
        <v>24</v>
      </c>
      <c r="D127" s="35"/>
      <c r="E127" s="35"/>
      <c r="F127" s="27" t="str">
        <f>E12</f>
        <v>ZŠ Borodáčová 2, Bratislava</v>
      </c>
      <c r="G127" s="35"/>
      <c r="H127" s="35"/>
      <c r="I127" s="35"/>
      <c r="J127" s="35"/>
      <c r="K127" s="29" t="s">
        <v>30</v>
      </c>
      <c r="L127" s="35"/>
      <c r="M127" s="202" t="str">
        <f>E18</f>
        <v xml:space="preserve"> </v>
      </c>
      <c r="N127" s="202"/>
      <c r="O127" s="202"/>
      <c r="P127" s="202"/>
      <c r="Q127" s="202"/>
      <c r="R127" s="36"/>
    </row>
    <row r="128" spans="2:18" s="1" customFormat="1" ht="14.45" customHeight="1">
      <c r="B128" s="34"/>
      <c r="C128" s="29" t="s">
        <v>28</v>
      </c>
      <c r="D128" s="35"/>
      <c r="E128" s="35"/>
      <c r="F128" s="27" t="str">
        <f>IF(E15="","",E15)</f>
        <v>Vyplň údaj</v>
      </c>
      <c r="G128" s="35"/>
      <c r="H128" s="35"/>
      <c r="I128" s="35"/>
      <c r="J128" s="35"/>
      <c r="K128" s="29" t="s">
        <v>34</v>
      </c>
      <c r="L128" s="35"/>
      <c r="M128" s="202">
        <f>E21</f>
        <v>0</v>
      </c>
      <c r="N128" s="202"/>
      <c r="O128" s="202"/>
      <c r="P128" s="202"/>
      <c r="Q128" s="202"/>
      <c r="R128" s="36"/>
    </row>
    <row r="129" spans="2:65" s="1" customFormat="1" ht="10.35" customHeight="1">
      <c r="B129" s="34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6"/>
    </row>
    <row r="130" spans="2:65" s="8" customFormat="1" ht="29.25" customHeight="1">
      <c r="B130" s="138"/>
      <c r="C130" s="139" t="s">
        <v>141</v>
      </c>
      <c r="D130" s="140" t="s">
        <v>142</v>
      </c>
      <c r="E130" s="140" t="s">
        <v>58</v>
      </c>
      <c r="F130" s="232" t="s">
        <v>143</v>
      </c>
      <c r="G130" s="232"/>
      <c r="H130" s="232"/>
      <c r="I130" s="232"/>
      <c r="J130" s="140" t="s">
        <v>144</v>
      </c>
      <c r="K130" s="140" t="s">
        <v>145</v>
      </c>
      <c r="L130" s="232" t="s">
        <v>146</v>
      </c>
      <c r="M130" s="232"/>
      <c r="N130" s="232" t="s">
        <v>111</v>
      </c>
      <c r="O130" s="232"/>
      <c r="P130" s="232"/>
      <c r="Q130" s="233"/>
      <c r="R130" s="141"/>
      <c r="T130" s="74" t="s">
        <v>147</v>
      </c>
      <c r="U130" s="75" t="s">
        <v>40</v>
      </c>
      <c r="V130" s="75" t="s">
        <v>148</v>
      </c>
      <c r="W130" s="75" t="s">
        <v>149</v>
      </c>
      <c r="X130" s="75" t="s">
        <v>150</v>
      </c>
      <c r="Y130" s="75" t="s">
        <v>151</v>
      </c>
      <c r="Z130" s="75" t="s">
        <v>152</v>
      </c>
      <c r="AA130" s="76" t="s">
        <v>153</v>
      </c>
    </row>
    <row r="131" spans="2:65" s="1" customFormat="1" ht="29.25" customHeight="1">
      <c r="B131" s="34"/>
      <c r="C131" s="78" t="s">
        <v>108</v>
      </c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228">
        <f>BK131</f>
        <v>0</v>
      </c>
      <c r="O131" s="229"/>
      <c r="P131" s="229"/>
      <c r="Q131" s="229"/>
      <c r="R131" s="36"/>
      <c r="T131" s="77"/>
      <c r="U131" s="50"/>
      <c r="V131" s="50"/>
      <c r="W131" s="142">
        <f>W132+W180+W257+W260</f>
        <v>0</v>
      </c>
      <c r="X131" s="50"/>
      <c r="Y131" s="142">
        <f>Y132+Y180+Y257+Y260</f>
        <v>474.34273302000003</v>
      </c>
      <c r="Z131" s="50"/>
      <c r="AA131" s="143">
        <f>AA132+AA180+AA257+AA260</f>
        <v>183.52212950000001</v>
      </c>
      <c r="AT131" s="18" t="s">
        <v>75</v>
      </c>
      <c r="AU131" s="18" t="s">
        <v>113</v>
      </c>
      <c r="BK131" s="144">
        <f>BK132+BK180+BK257+BK260</f>
        <v>0</v>
      </c>
    </row>
    <row r="132" spans="2:65" s="9" customFormat="1" ht="37.35" customHeight="1">
      <c r="B132" s="145"/>
      <c r="C132" s="146"/>
      <c r="D132" s="147" t="s">
        <v>114</v>
      </c>
      <c r="E132" s="147"/>
      <c r="F132" s="147"/>
      <c r="G132" s="147"/>
      <c r="H132" s="147"/>
      <c r="I132" s="147"/>
      <c r="J132" s="147"/>
      <c r="K132" s="147"/>
      <c r="L132" s="147"/>
      <c r="M132" s="147"/>
      <c r="N132" s="230">
        <f>BK132</f>
        <v>0</v>
      </c>
      <c r="O132" s="231"/>
      <c r="P132" s="231"/>
      <c r="Q132" s="231"/>
      <c r="R132" s="148"/>
      <c r="T132" s="149"/>
      <c r="U132" s="146"/>
      <c r="V132" s="146"/>
      <c r="W132" s="150">
        <f>W133+W135+W139+W150+W178</f>
        <v>0</v>
      </c>
      <c r="X132" s="146"/>
      <c r="Y132" s="150">
        <f>Y133+Y135+Y139+Y150+Y178</f>
        <v>458.84812117000001</v>
      </c>
      <c r="Z132" s="146"/>
      <c r="AA132" s="151">
        <f>AA133+AA135+AA139+AA150+AA178</f>
        <v>177.03850800000001</v>
      </c>
      <c r="AR132" s="152" t="s">
        <v>84</v>
      </c>
      <c r="AT132" s="153" t="s">
        <v>75</v>
      </c>
      <c r="AU132" s="153" t="s">
        <v>76</v>
      </c>
      <c r="AY132" s="152" t="s">
        <v>154</v>
      </c>
      <c r="BK132" s="154">
        <f>BK133+BK135+BK139+BK150+BK178</f>
        <v>0</v>
      </c>
    </row>
    <row r="133" spans="2:65" s="9" customFormat="1" ht="19.899999999999999" customHeight="1">
      <c r="B133" s="145"/>
      <c r="C133" s="146"/>
      <c r="D133" s="155" t="s">
        <v>115</v>
      </c>
      <c r="E133" s="155"/>
      <c r="F133" s="155"/>
      <c r="G133" s="155"/>
      <c r="H133" s="155"/>
      <c r="I133" s="155"/>
      <c r="J133" s="155"/>
      <c r="K133" s="155"/>
      <c r="L133" s="155"/>
      <c r="M133" s="155"/>
      <c r="N133" s="221">
        <f>BK133</f>
        <v>0</v>
      </c>
      <c r="O133" s="222"/>
      <c r="P133" s="222"/>
      <c r="Q133" s="222"/>
      <c r="R133" s="148"/>
      <c r="T133" s="149"/>
      <c r="U133" s="146"/>
      <c r="V133" s="146"/>
      <c r="W133" s="150">
        <f>W134</f>
        <v>0</v>
      </c>
      <c r="X133" s="146"/>
      <c r="Y133" s="150">
        <f>Y134</f>
        <v>0</v>
      </c>
      <c r="Z133" s="146"/>
      <c r="AA133" s="151">
        <f>AA134</f>
        <v>56.275875000000006</v>
      </c>
      <c r="AR133" s="152" t="s">
        <v>84</v>
      </c>
      <c r="AT133" s="153" t="s">
        <v>75</v>
      </c>
      <c r="AU133" s="153" t="s">
        <v>84</v>
      </c>
      <c r="AY133" s="152" t="s">
        <v>154</v>
      </c>
      <c r="BK133" s="154">
        <f>BK134</f>
        <v>0</v>
      </c>
    </row>
    <row r="134" spans="2:65" s="1" customFormat="1" ht="38.25" customHeight="1">
      <c r="B134" s="127"/>
      <c r="C134" s="156" t="s">
        <v>84</v>
      </c>
      <c r="D134" s="156" t="s">
        <v>155</v>
      </c>
      <c r="E134" s="157" t="s">
        <v>156</v>
      </c>
      <c r="F134" s="225" t="s">
        <v>157</v>
      </c>
      <c r="G134" s="225"/>
      <c r="H134" s="225"/>
      <c r="I134" s="225"/>
      <c r="J134" s="158" t="s">
        <v>158</v>
      </c>
      <c r="K134" s="159">
        <v>250.11500000000001</v>
      </c>
      <c r="L134" s="223">
        <v>0</v>
      </c>
      <c r="M134" s="223"/>
      <c r="N134" s="218">
        <f>ROUND(L134*K134,3)</f>
        <v>0</v>
      </c>
      <c r="O134" s="218"/>
      <c r="P134" s="218"/>
      <c r="Q134" s="218"/>
      <c r="R134" s="130"/>
      <c r="T134" s="161" t="s">
        <v>5</v>
      </c>
      <c r="U134" s="43" t="s">
        <v>43</v>
      </c>
      <c r="V134" s="35"/>
      <c r="W134" s="162">
        <f>V134*K134</f>
        <v>0</v>
      </c>
      <c r="X134" s="162">
        <v>0</v>
      </c>
      <c r="Y134" s="162">
        <f>X134*K134</f>
        <v>0</v>
      </c>
      <c r="Z134" s="162">
        <v>0.22500000000000001</v>
      </c>
      <c r="AA134" s="163">
        <f>Z134*K134</f>
        <v>56.275875000000006</v>
      </c>
      <c r="AR134" s="18" t="s">
        <v>159</v>
      </c>
      <c r="AT134" s="18" t="s">
        <v>155</v>
      </c>
      <c r="AU134" s="18" t="s">
        <v>133</v>
      </c>
      <c r="AY134" s="18" t="s">
        <v>154</v>
      </c>
      <c r="BE134" s="104">
        <f>IF(U134="základná",N134,0)</f>
        <v>0</v>
      </c>
      <c r="BF134" s="104">
        <f>IF(U134="znížená",N134,0)</f>
        <v>0</v>
      </c>
      <c r="BG134" s="104">
        <f>IF(U134="zákl. prenesená",N134,0)</f>
        <v>0</v>
      </c>
      <c r="BH134" s="104">
        <f>IF(U134="zníž. prenesená",N134,0)</f>
        <v>0</v>
      </c>
      <c r="BI134" s="104">
        <f>IF(U134="nulová",N134,0)</f>
        <v>0</v>
      </c>
      <c r="BJ134" s="18" t="s">
        <v>133</v>
      </c>
      <c r="BK134" s="164">
        <f>ROUND(L134*K134,3)</f>
        <v>0</v>
      </c>
      <c r="BL134" s="18" t="s">
        <v>159</v>
      </c>
      <c r="BM134" s="18" t="s">
        <v>160</v>
      </c>
    </row>
    <row r="135" spans="2:65" s="9" customFormat="1" ht="29.85" customHeight="1">
      <c r="B135" s="145"/>
      <c r="C135" s="146"/>
      <c r="D135" s="155" t="s">
        <v>116</v>
      </c>
      <c r="E135" s="155"/>
      <c r="F135" s="155"/>
      <c r="G135" s="155"/>
      <c r="H135" s="155"/>
      <c r="I135" s="155"/>
      <c r="J135" s="155"/>
      <c r="K135" s="155"/>
      <c r="L135" s="155"/>
      <c r="M135" s="155"/>
      <c r="N135" s="215">
        <f>BK135</f>
        <v>0</v>
      </c>
      <c r="O135" s="216"/>
      <c r="P135" s="216"/>
      <c r="Q135" s="216"/>
      <c r="R135" s="148"/>
      <c r="T135" s="149"/>
      <c r="U135" s="146"/>
      <c r="V135" s="146"/>
      <c r="W135" s="150">
        <f>SUM(W136:W138)</f>
        <v>0</v>
      </c>
      <c r="X135" s="146"/>
      <c r="Y135" s="150">
        <f>SUM(Y136:Y138)</f>
        <v>51.021864130000004</v>
      </c>
      <c r="Z135" s="146"/>
      <c r="AA135" s="151">
        <f>SUM(AA136:AA138)</f>
        <v>0</v>
      </c>
      <c r="AR135" s="152" t="s">
        <v>84</v>
      </c>
      <c r="AT135" s="153" t="s">
        <v>75</v>
      </c>
      <c r="AU135" s="153" t="s">
        <v>84</v>
      </c>
      <c r="AY135" s="152" t="s">
        <v>154</v>
      </c>
      <c r="BK135" s="154">
        <f>SUM(BK136:BK138)</f>
        <v>0</v>
      </c>
    </row>
    <row r="136" spans="2:65" s="1" customFormat="1" ht="25.5" customHeight="1">
      <c r="B136" s="127"/>
      <c r="C136" s="156" t="s">
        <v>133</v>
      </c>
      <c r="D136" s="156" t="s">
        <v>155</v>
      </c>
      <c r="E136" s="157" t="s">
        <v>161</v>
      </c>
      <c r="F136" s="225" t="s">
        <v>162</v>
      </c>
      <c r="G136" s="225"/>
      <c r="H136" s="225"/>
      <c r="I136" s="225"/>
      <c r="J136" s="158" t="s">
        <v>158</v>
      </c>
      <c r="K136" s="159">
        <v>125.059</v>
      </c>
      <c r="L136" s="223">
        <v>0</v>
      </c>
      <c r="M136" s="223"/>
      <c r="N136" s="218">
        <f>ROUND(L136*K136,3)</f>
        <v>0</v>
      </c>
      <c r="O136" s="218"/>
      <c r="P136" s="218"/>
      <c r="Q136" s="218"/>
      <c r="R136" s="130"/>
      <c r="T136" s="161" t="s">
        <v>5</v>
      </c>
      <c r="U136" s="43" t="s">
        <v>43</v>
      </c>
      <c r="V136" s="35"/>
      <c r="W136" s="162">
        <f>V136*K136</f>
        <v>0</v>
      </c>
      <c r="X136" s="162">
        <v>0.18906999999999999</v>
      </c>
      <c r="Y136" s="162">
        <f>X136*K136</f>
        <v>23.644905129999998</v>
      </c>
      <c r="Z136" s="162">
        <v>0</v>
      </c>
      <c r="AA136" s="163">
        <f>Z136*K136</f>
        <v>0</v>
      </c>
      <c r="AR136" s="18" t="s">
        <v>159</v>
      </c>
      <c r="AT136" s="18" t="s">
        <v>155</v>
      </c>
      <c r="AU136" s="18" t="s">
        <v>133</v>
      </c>
      <c r="AY136" s="18" t="s">
        <v>154</v>
      </c>
      <c r="BE136" s="104">
        <f>IF(U136="základná",N136,0)</f>
        <v>0</v>
      </c>
      <c r="BF136" s="104">
        <f>IF(U136="znížená",N136,0)</f>
        <v>0</v>
      </c>
      <c r="BG136" s="104">
        <f>IF(U136="zákl. prenesená",N136,0)</f>
        <v>0</v>
      </c>
      <c r="BH136" s="104">
        <f>IF(U136="zníž. prenesená",N136,0)</f>
        <v>0</v>
      </c>
      <c r="BI136" s="104">
        <f>IF(U136="nulová",N136,0)</f>
        <v>0</v>
      </c>
      <c r="BJ136" s="18" t="s">
        <v>133</v>
      </c>
      <c r="BK136" s="164">
        <f>ROUND(L136*K136,3)</f>
        <v>0</v>
      </c>
      <c r="BL136" s="18" t="s">
        <v>159</v>
      </c>
      <c r="BM136" s="18" t="s">
        <v>163</v>
      </c>
    </row>
    <row r="137" spans="2:65" s="1" customFormat="1" ht="38.25" customHeight="1">
      <c r="B137" s="127"/>
      <c r="C137" s="156" t="s">
        <v>164</v>
      </c>
      <c r="D137" s="156" t="s">
        <v>155</v>
      </c>
      <c r="E137" s="157" t="s">
        <v>165</v>
      </c>
      <c r="F137" s="225" t="s">
        <v>166</v>
      </c>
      <c r="G137" s="225"/>
      <c r="H137" s="225"/>
      <c r="I137" s="225"/>
      <c r="J137" s="158" t="s">
        <v>158</v>
      </c>
      <c r="K137" s="159">
        <v>125.059</v>
      </c>
      <c r="L137" s="223">
        <v>0</v>
      </c>
      <c r="M137" s="223"/>
      <c r="N137" s="218">
        <f>ROUND(L137*K137,3)</f>
        <v>0</v>
      </c>
      <c r="O137" s="218"/>
      <c r="P137" s="218"/>
      <c r="Q137" s="218"/>
      <c r="R137" s="130"/>
      <c r="T137" s="161" t="s">
        <v>5</v>
      </c>
      <c r="U137" s="43" t="s">
        <v>43</v>
      </c>
      <c r="V137" s="35"/>
      <c r="W137" s="162">
        <f>V137*K137</f>
        <v>0</v>
      </c>
      <c r="X137" s="162">
        <v>0.10100000000000001</v>
      </c>
      <c r="Y137" s="162">
        <f>X137*K137</f>
        <v>12.630959000000001</v>
      </c>
      <c r="Z137" s="162">
        <v>0</v>
      </c>
      <c r="AA137" s="163">
        <f>Z137*K137</f>
        <v>0</v>
      </c>
      <c r="AR137" s="18" t="s">
        <v>159</v>
      </c>
      <c r="AT137" s="18" t="s">
        <v>155</v>
      </c>
      <c r="AU137" s="18" t="s">
        <v>133</v>
      </c>
      <c r="AY137" s="18" t="s">
        <v>154</v>
      </c>
      <c r="BE137" s="104">
        <f>IF(U137="základná",N137,0)</f>
        <v>0</v>
      </c>
      <c r="BF137" s="104">
        <f>IF(U137="znížená",N137,0)</f>
        <v>0</v>
      </c>
      <c r="BG137" s="104">
        <f>IF(U137="zákl. prenesená",N137,0)</f>
        <v>0</v>
      </c>
      <c r="BH137" s="104">
        <f>IF(U137="zníž. prenesená",N137,0)</f>
        <v>0</v>
      </c>
      <c r="BI137" s="104">
        <f>IF(U137="nulová",N137,0)</f>
        <v>0</v>
      </c>
      <c r="BJ137" s="18" t="s">
        <v>133</v>
      </c>
      <c r="BK137" s="164">
        <f>ROUND(L137*K137,3)</f>
        <v>0</v>
      </c>
      <c r="BL137" s="18" t="s">
        <v>159</v>
      </c>
      <c r="BM137" s="18" t="s">
        <v>167</v>
      </c>
    </row>
    <row r="138" spans="2:65" s="1" customFormat="1" ht="25.5" customHeight="1">
      <c r="B138" s="127"/>
      <c r="C138" s="165" t="s">
        <v>159</v>
      </c>
      <c r="D138" s="165" t="s">
        <v>168</v>
      </c>
      <c r="E138" s="166" t="s">
        <v>169</v>
      </c>
      <c r="F138" s="226" t="s">
        <v>170</v>
      </c>
      <c r="G138" s="226"/>
      <c r="H138" s="226"/>
      <c r="I138" s="226"/>
      <c r="J138" s="167" t="s">
        <v>171</v>
      </c>
      <c r="K138" s="168">
        <v>505</v>
      </c>
      <c r="L138" s="224">
        <v>0</v>
      </c>
      <c r="M138" s="224"/>
      <c r="N138" s="217">
        <f>ROUND(L138*K138,3)</f>
        <v>0</v>
      </c>
      <c r="O138" s="218"/>
      <c r="P138" s="218"/>
      <c r="Q138" s="218"/>
      <c r="R138" s="130"/>
      <c r="T138" s="161" t="s">
        <v>5</v>
      </c>
      <c r="U138" s="43" t="s">
        <v>43</v>
      </c>
      <c r="V138" s="35"/>
      <c r="W138" s="162">
        <f>V138*K138</f>
        <v>0</v>
      </c>
      <c r="X138" s="162">
        <v>2.92E-2</v>
      </c>
      <c r="Y138" s="162">
        <f>X138*K138</f>
        <v>14.746</v>
      </c>
      <c r="Z138" s="162">
        <v>0</v>
      </c>
      <c r="AA138" s="163">
        <f>Z138*K138</f>
        <v>0</v>
      </c>
      <c r="AR138" s="18" t="s">
        <v>172</v>
      </c>
      <c r="AT138" s="18" t="s">
        <v>168</v>
      </c>
      <c r="AU138" s="18" t="s">
        <v>133</v>
      </c>
      <c r="AY138" s="18" t="s">
        <v>154</v>
      </c>
      <c r="BE138" s="104">
        <f>IF(U138="základná",N138,0)</f>
        <v>0</v>
      </c>
      <c r="BF138" s="104">
        <f>IF(U138="znížená",N138,0)</f>
        <v>0</v>
      </c>
      <c r="BG138" s="104">
        <f>IF(U138="zákl. prenesená",N138,0)</f>
        <v>0</v>
      </c>
      <c r="BH138" s="104">
        <f>IF(U138="zníž. prenesená",N138,0)</f>
        <v>0</v>
      </c>
      <c r="BI138" s="104">
        <f>IF(U138="nulová",N138,0)</f>
        <v>0</v>
      </c>
      <c r="BJ138" s="18" t="s">
        <v>133</v>
      </c>
      <c r="BK138" s="164">
        <f>ROUND(L138*K138,3)</f>
        <v>0</v>
      </c>
      <c r="BL138" s="18" t="s">
        <v>159</v>
      </c>
      <c r="BM138" s="18" t="s">
        <v>173</v>
      </c>
    </row>
    <row r="139" spans="2:65" s="9" customFormat="1" ht="29.85" customHeight="1">
      <c r="B139" s="145"/>
      <c r="C139" s="146"/>
      <c r="D139" s="155" t="s">
        <v>117</v>
      </c>
      <c r="E139" s="155"/>
      <c r="F139" s="155"/>
      <c r="G139" s="155"/>
      <c r="H139" s="155"/>
      <c r="I139" s="155"/>
      <c r="J139" s="155"/>
      <c r="K139" s="155"/>
      <c r="L139" s="155"/>
      <c r="M139" s="155"/>
      <c r="N139" s="215">
        <f>BK139</f>
        <v>0</v>
      </c>
      <c r="O139" s="216"/>
      <c r="P139" s="216"/>
      <c r="Q139" s="216"/>
      <c r="R139" s="148"/>
      <c r="T139" s="149"/>
      <c r="U139" s="146"/>
      <c r="V139" s="146"/>
      <c r="W139" s="150">
        <f>SUM(W140:W149)</f>
        <v>0</v>
      </c>
      <c r="X139" s="146"/>
      <c r="Y139" s="150">
        <f>SUM(Y140:Y149)</f>
        <v>180.64697555000001</v>
      </c>
      <c r="Z139" s="146"/>
      <c r="AA139" s="151">
        <f>SUM(AA140:AA149)</f>
        <v>0</v>
      </c>
      <c r="AR139" s="152" t="s">
        <v>84</v>
      </c>
      <c r="AT139" s="153" t="s">
        <v>75</v>
      </c>
      <c r="AU139" s="153" t="s">
        <v>84</v>
      </c>
      <c r="AY139" s="152" t="s">
        <v>154</v>
      </c>
      <c r="BK139" s="154">
        <f>SUM(BK140:BK149)</f>
        <v>0</v>
      </c>
    </row>
    <row r="140" spans="2:65" s="1" customFormat="1" ht="25.5" customHeight="1">
      <c r="B140" s="127"/>
      <c r="C140" s="156" t="s">
        <v>174</v>
      </c>
      <c r="D140" s="156" t="s">
        <v>155</v>
      </c>
      <c r="E140" s="157" t="s">
        <v>175</v>
      </c>
      <c r="F140" s="225" t="s">
        <v>176</v>
      </c>
      <c r="G140" s="225"/>
      <c r="H140" s="225"/>
      <c r="I140" s="225"/>
      <c r="J140" s="158" t="s">
        <v>158</v>
      </c>
      <c r="K140" s="159">
        <v>126.684</v>
      </c>
      <c r="L140" s="223">
        <v>0</v>
      </c>
      <c r="M140" s="223"/>
      <c r="N140" s="218">
        <f t="shared" ref="N140:N149" si="5">ROUND(L140*K140,3)</f>
        <v>0</v>
      </c>
      <c r="O140" s="218"/>
      <c r="P140" s="218"/>
      <c r="Q140" s="218"/>
      <c r="R140" s="130"/>
      <c r="T140" s="161" t="s">
        <v>5</v>
      </c>
      <c r="U140" s="43" t="s">
        <v>43</v>
      </c>
      <c r="V140" s="35"/>
      <c r="W140" s="162">
        <f t="shared" ref="W140:W149" si="6">V140*K140</f>
        <v>0</v>
      </c>
      <c r="X140" s="162">
        <v>0</v>
      </c>
      <c r="Y140" s="162">
        <f t="shared" ref="Y140:Y149" si="7">X140*K140</f>
        <v>0</v>
      </c>
      <c r="Z140" s="162">
        <v>0</v>
      </c>
      <c r="AA140" s="163">
        <f t="shared" ref="AA140:AA149" si="8">Z140*K140</f>
        <v>0</v>
      </c>
      <c r="AR140" s="18" t="s">
        <v>159</v>
      </c>
      <c r="AT140" s="18" t="s">
        <v>155</v>
      </c>
      <c r="AU140" s="18" t="s">
        <v>133</v>
      </c>
      <c r="AY140" s="18" t="s">
        <v>154</v>
      </c>
      <c r="BE140" s="104">
        <f t="shared" ref="BE140:BE149" si="9">IF(U140="základná",N140,0)</f>
        <v>0</v>
      </c>
      <c r="BF140" s="104">
        <f t="shared" ref="BF140:BF149" si="10">IF(U140="znížená",N140,0)</f>
        <v>0</v>
      </c>
      <c r="BG140" s="104">
        <f t="shared" ref="BG140:BG149" si="11">IF(U140="zákl. prenesená",N140,0)</f>
        <v>0</v>
      </c>
      <c r="BH140" s="104">
        <f t="shared" ref="BH140:BH149" si="12">IF(U140="zníž. prenesená",N140,0)</f>
        <v>0</v>
      </c>
      <c r="BI140" s="104">
        <f t="shared" ref="BI140:BI149" si="13">IF(U140="nulová",N140,0)</f>
        <v>0</v>
      </c>
      <c r="BJ140" s="18" t="s">
        <v>133</v>
      </c>
      <c r="BK140" s="164">
        <f t="shared" ref="BK140:BK149" si="14">ROUND(L140*K140,3)</f>
        <v>0</v>
      </c>
      <c r="BL140" s="18" t="s">
        <v>159</v>
      </c>
      <c r="BM140" s="18" t="s">
        <v>177</v>
      </c>
    </row>
    <row r="141" spans="2:65" s="1" customFormat="1" ht="38.25" customHeight="1">
      <c r="B141" s="127"/>
      <c r="C141" s="156" t="s">
        <v>178</v>
      </c>
      <c r="D141" s="156" t="s">
        <v>155</v>
      </c>
      <c r="E141" s="157" t="s">
        <v>179</v>
      </c>
      <c r="F141" s="225" t="s">
        <v>180</v>
      </c>
      <c r="G141" s="225"/>
      <c r="H141" s="225"/>
      <c r="I141" s="225"/>
      <c r="J141" s="158" t="s">
        <v>158</v>
      </c>
      <c r="K141" s="159">
        <v>2983.4070000000002</v>
      </c>
      <c r="L141" s="223">
        <v>0</v>
      </c>
      <c r="M141" s="223"/>
      <c r="N141" s="218">
        <f t="shared" si="5"/>
        <v>0</v>
      </c>
      <c r="O141" s="218"/>
      <c r="P141" s="218"/>
      <c r="Q141" s="218"/>
      <c r="R141" s="130"/>
      <c r="T141" s="161" t="s">
        <v>5</v>
      </c>
      <c r="U141" s="43" t="s">
        <v>43</v>
      </c>
      <c r="V141" s="35"/>
      <c r="W141" s="162">
        <f t="shared" si="6"/>
        <v>0</v>
      </c>
      <c r="X141" s="162">
        <v>2.4670000000000001E-2</v>
      </c>
      <c r="Y141" s="162">
        <f t="shared" si="7"/>
        <v>73.600650690000009</v>
      </c>
      <c r="Z141" s="162">
        <v>0</v>
      </c>
      <c r="AA141" s="163">
        <f t="shared" si="8"/>
        <v>0</v>
      </c>
      <c r="AR141" s="18" t="s">
        <v>159</v>
      </c>
      <c r="AT141" s="18" t="s">
        <v>155</v>
      </c>
      <c r="AU141" s="18" t="s">
        <v>133</v>
      </c>
      <c r="AY141" s="18" t="s">
        <v>154</v>
      </c>
      <c r="BE141" s="104">
        <f t="shared" si="9"/>
        <v>0</v>
      </c>
      <c r="BF141" s="104">
        <f t="shared" si="10"/>
        <v>0</v>
      </c>
      <c r="BG141" s="104">
        <f t="shared" si="11"/>
        <v>0</v>
      </c>
      <c r="BH141" s="104">
        <f t="shared" si="12"/>
        <v>0</v>
      </c>
      <c r="BI141" s="104">
        <f t="shared" si="13"/>
        <v>0</v>
      </c>
      <c r="BJ141" s="18" t="s">
        <v>133</v>
      </c>
      <c r="BK141" s="164">
        <f t="shared" si="14"/>
        <v>0</v>
      </c>
      <c r="BL141" s="18" t="s">
        <v>159</v>
      </c>
      <c r="BM141" s="18" t="s">
        <v>181</v>
      </c>
    </row>
    <row r="142" spans="2:65" s="1" customFormat="1" ht="38.25" customHeight="1">
      <c r="B142" s="127"/>
      <c r="C142" s="156" t="s">
        <v>182</v>
      </c>
      <c r="D142" s="156" t="s">
        <v>155</v>
      </c>
      <c r="E142" s="157" t="s">
        <v>183</v>
      </c>
      <c r="F142" s="227" t="s">
        <v>649</v>
      </c>
      <c r="G142" s="225"/>
      <c r="H142" s="225"/>
      <c r="I142" s="225"/>
      <c r="J142" s="158" t="s">
        <v>158</v>
      </c>
      <c r="K142" s="159">
        <v>2983.4070000000002</v>
      </c>
      <c r="L142" s="223">
        <v>0</v>
      </c>
      <c r="M142" s="223"/>
      <c r="N142" s="218">
        <f t="shared" si="5"/>
        <v>0</v>
      </c>
      <c r="O142" s="218"/>
      <c r="P142" s="218"/>
      <c r="Q142" s="218"/>
      <c r="R142" s="130"/>
      <c r="T142" s="161" t="s">
        <v>5</v>
      </c>
      <c r="U142" s="43" t="s">
        <v>43</v>
      </c>
      <c r="V142" s="35"/>
      <c r="W142" s="162">
        <f t="shared" si="6"/>
        <v>0</v>
      </c>
      <c r="X142" s="162">
        <v>2.8999999999999998E-3</v>
      </c>
      <c r="Y142" s="162">
        <f t="shared" si="7"/>
        <v>8.6518803000000002</v>
      </c>
      <c r="Z142" s="162">
        <v>0</v>
      </c>
      <c r="AA142" s="163">
        <f t="shared" si="8"/>
        <v>0</v>
      </c>
      <c r="AR142" s="18" t="s">
        <v>159</v>
      </c>
      <c r="AT142" s="18" t="s">
        <v>155</v>
      </c>
      <c r="AU142" s="18" t="s">
        <v>133</v>
      </c>
      <c r="AY142" s="18" t="s">
        <v>154</v>
      </c>
      <c r="BE142" s="104">
        <f t="shared" si="9"/>
        <v>0</v>
      </c>
      <c r="BF142" s="104">
        <f t="shared" si="10"/>
        <v>0</v>
      </c>
      <c r="BG142" s="104">
        <f t="shared" si="11"/>
        <v>0</v>
      </c>
      <c r="BH142" s="104">
        <f t="shared" si="12"/>
        <v>0</v>
      </c>
      <c r="BI142" s="104">
        <f t="shared" si="13"/>
        <v>0</v>
      </c>
      <c r="BJ142" s="18" t="s">
        <v>133</v>
      </c>
      <c r="BK142" s="164">
        <f t="shared" si="14"/>
        <v>0</v>
      </c>
      <c r="BL142" s="18" t="s">
        <v>159</v>
      </c>
      <c r="BM142" s="18" t="s">
        <v>184</v>
      </c>
    </row>
    <row r="143" spans="2:65" s="1" customFormat="1" ht="38.25" customHeight="1">
      <c r="B143" s="127"/>
      <c r="C143" s="156" t="s">
        <v>172</v>
      </c>
      <c r="D143" s="156" t="s">
        <v>155</v>
      </c>
      <c r="E143" s="157" t="s">
        <v>185</v>
      </c>
      <c r="F143" s="227" t="s">
        <v>650</v>
      </c>
      <c r="G143" s="225"/>
      <c r="H143" s="225"/>
      <c r="I143" s="225"/>
      <c r="J143" s="158" t="s">
        <v>158</v>
      </c>
      <c r="K143" s="159">
        <v>74.501999999999995</v>
      </c>
      <c r="L143" s="223">
        <v>0</v>
      </c>
      <c r="M143" s="223"/>
      <c r="N143" s="218">
        <f t="shared" si="5"/>
        <v>0</v>
      </c>
      <c r="O143" s="218"/>
      <c r="P143" s="218"/>
      <c r="Q143" s="218"/>
      <c r="R143" s="130"/>
      <c r="T143" s="161" t="s">
        <v>5</v>
      </c>
      <c r="U143" s="43" t="s">
        <v>43</v>
      </c>
      <c r="V143" s="35"/>
      <c r="W143" s="162">
        <f t="shared" si="6"/>
        <v>0</v>
      </c>
      <c r="X143" s="162">
        <v>5.8999999999999999E-3</v>
      </c>
      <c r="Y143" s="162">
        <f t="shared" si="7"/>
        <v>0.43956179999999995</v>
      </c>
      <c r="Z143" s="162">
        <v>0</v>
      </c>
      <c r="AA143" s="163">
        <f t="shared" si="8"/>
        <v>0</v>
      </c>
      <c r="AR143" s="18" t="s">
        <v>159</v>
      </c>
      <c r="AT143" s="18" t="s">
        <v>155</v>
      </c>
      <c r="AU143" s="18" t="s">
        <v>133</v>
      </c>
      <c r="AY143" s="18" t="s">
        <v>154</v>
      </c>
      <c r="BE143" s="104">
        <f t="shared" si="9"/>
        <v>0</v>
      </c>
      <c r="BF143" s="104">
        <f t="shared" si="10"/>
        <v>0</v>
      </c>
      <c r="BG143" s="104">
        <f t="shared" si="11"/>
        <v>0</v>
      </c>
      <c r="BH143" s="104">
        <f t="shared" si="12"/>
        <v>0</v>
      </c>
      <c r="BI143" s="104">
        <f t="shared" si="13"/>
        <v>0</v>
      </c>
      <c r="BJ143" s="18" t="s">
        <v>133</v>
      </c>
      <c r="BK143" s="164">
        <f t="shared" si="14"/>
        <v>0</v>
      </c>
      <c r="BL143" s="18" t="s">
        <v>159</v>
      </c>
      <c r="BM143" s="18" t="s">
        <v>186</v>
      </c>
    </row>
    <row r="144" spans="2:65" s="1" customFormat="1" ht="38.25" customHeight="1">
      <c r="B144" s="127"/>
      <c r="C144" s="156" t="s">
        <v>187</v>
      </c>
      <c r="D144" s="156" t="s">
        <v>155</v>
      </c>
      <c r="E144" s="157" t="s">
        <v>188</v>
      </c>
      <c r="F144" s="227" t="s">
        <v>651</v>
      </c>
      <c r="G144" s="225"/>
      <c r="H144" s="225"/>
      <c r="I144" s="225"/>
      <c r="J144" s="158" t="s">
        <v>158</v>
      </c>
      <c r="K144" s="159">
        <v>89.150999999999996</v>
      </c>
      <c r="L144" s="223">
        <v>0</v>
      </c>
      <c r="M144" s="223"/>
      <c r="N144" s="218">
        <f t="shared" si="5"/>
        <v>0</v>
      </c>
      <c r="O144" s="218"/>
      <c r="P144" s="218"/>
      <c r="Q144" s="218"/>
      <c r="R144" s="130"/>
      <c r="T144" s="161" t="s">
        <v>5</v>
      </c>
      <c r="U144" s="43" t="s">
        <v>43</v>
      </c>
      <c r="V144" s="35"/>
      <c r="W144" s="162">
        <f t="shared" si="6"/>
        <v>0</v>
      </c>
      <c r="X144" s="162">
        <v>1.976E-2</v>
      </c>
      <c r="Y144" s="162">
        <f t="shared" si="7"/>
        <v>1.76162376</v>
      </c>
      <c r="Z144" s="162">
        <v>0</v>
      </c>
      <c r="AA144" s="163">
        <f t="shared" si="8"/>
        <v>0</v>
      </c>
      <c r="AR144" s="18" t="s">
        <v>159</v>
      </c>
      <c r="AT144" s="18" t="s">
        <v>155</v>
      </c>
      <c r="AU144" s="18" t="s">
        <v>133</v>
      </c>
      <c r="AY144" s="18" t="s">
        <v>154</v>
      </c>
      <c r="BE144" s="104">
        <f t="shared" si="9"/>
        <v>0</v>
      </c>
      <c r="BF144" s="104">
        <f t="shared" si="10"/>
        <v>0</v>
      </c>
      <c r="BG144" s="104">
        <f t="shared" si="11"/>
        <v>0</v>
      </c>
      <c r="BH144" s="104">
        <f t="shared" si="12"/>
        <v>0</v>
      </c>
      <c r="BI144" s="104">
        <f t="shared" si="13"/>
        <v>0</v>
      </c>
      <c r="BJ144" s="18" t="s">
        <v>133</v>
      </c>
      <c r="BK144" s="164">
        <f t="shared" si="14"/>
        <v>0</v>
      </c>
      <c r="BL144" s="18" t="s">
        <v>159</v>
      </c>
      <c r="BM144" s="18" t="s">
        <v>189</v>
      </c>
    </row>
    <row r="145" spans="2:65" s="1" customFormat="1" ht="38.25" customHeight="1">
      <c r="B145" s="127"/>
      <c r="C145" s="156" t="s">
        <v>190</v>
      </c>
      <c r="D145" s="156" t="s">
        <v>155</v>
      </c>
      <c r="E145" s="157" t="s">
        <v>191</v>
      </c>
      <c r="F145" s="227" t="s">
        <v>652</v>
      </c>
      <c r="G145" s="225"/>
      <c r="H145" s="225"/>
      <c r="I145" s="225"/>
      <c r="J145" s="158" t="s">
        <v>158</v>
      </c>
      <c r="K145" s="159">
        <v>11.5</v>
      </c>
      <c r="L145" s="223">
        <v>0</v>
      </c>
      <c r="M145" s="223"/>
      <c r="N145" s="218">
        <f t="shared" si="5"/>
        <v>0</v>
      </c>
      <c r="O145" s="218"/>
      <c r="P145" s="218"/>
      <c r="Q145" s="218"/>
      <c r="R145" s="130"/>
      <c r="T145" s="161" t="s">
        <v>5</v>
      </c>
      <c r="U145" s="43" t="s">
        <v>43</v>
      </c>
      <c r="V145" s="35"/>
      <c r="W145" s="162">
        <f t="shared" si="6"/>
        <v>0</v>
      </c>
      <c r="X145" s="162">
        <v>2.0809999999999999E-2</v>
      </c>
      <c r="Y145" s="162">
        <f t="shared" si="7"/>
        <v>0.23931499999999997</v>
      </c>
      <c r="Z145" s="162">
        <v>0</v>
      </c>
      <c r="AA145" s="163">
        <f t="shared" si="8"/>
        <v>0</v>
      </c>
      <c r="AR145" s="18" t="s">
        <v>159</v>
      </c>
      <c r="AT145" s="18" t="s">
        <v>155</v>
      </c>
      <c r="AU145" s="18" t="s">
        <v>133</v>
      </c>
      <c r="AY145" s="18" t="s">
        <v>154</v>
      </c>
      <c r="BE145" s="104">
        <f t="shared" si="9"/>
        <v>0</v>
      </c>
      <c r="BF145" s="104">
        <f t="shared" si="10"/>
        <v>0</v>
      </c>
      <c r="BG145" s="104">
        <f t="shared" si="11"/>
        <v>0</v>
      </c>
      <c r="BH145" s="104">
        <f t="shared" si="12"/>
        <v>0</v>
      </c>
      <c r="BI145" s="104">
        <f t="shared" si="13"/>
        <v>0</v>
      </c>
      <c r="BJ145" s="18" t="s">
        <v>133</v>
      </c>
      <c r="BK145" s="164">
        <f t="shared" si="14"/>
        <v>0</v>
      </c>
      <c r="BL145" s="18" t="s">
        <v>159</v>
      </c>
      <c r="BM145" s="18" t="s">
        <v>192</v>
      </c>
    </row>
    <row r="146" spans="2:65" s="1" customFormat="1" ht="38.25" customHeight="1">
      <c r="B146" s="127"/>
      <c r="C146" s="156" t="s">
        <v>193</v>
      </c>
      <c r="D146" s="156" t="s">
        <v>155</v>
      </c>
      <c r="E146" s="157" t="s">
        <v>194</v>
      </c>
      <c r="F146" s="227" t="s">
        <v>653</v>
      </c>
      <c r="G146" s="225"/>
      <c r="H146" s="225"/>
      <c r="I146" s="225"/>
      <c r="J146" s="158" t="s">
        <v>158</v>
      </c>
      <c r="K146" s="159">
        <v>265.75200000000001</v>
      </c>
      <c r="L146" s="223">
        <v>0</v>
      </c>
      <c r="M146" s="223"/>
      <c r="N146" s="218">
        <f t="shared" si="5"/>
        <v>0</v>
      </c>
      <c r="O146" s="218"/>
      <c r="P146" s="218"/>
      <c r="Q146" s="218"/>
      <c r="R146" s="130"/>
      <c r="T146" s="161" t="s">
        <v>5</v>
      </c>
      <c r="U146" s="43" t="s">
        <v>43</v>
      </c>
      <c r="V146" s="35"/>
      <c r="W146" s="162">
        <f t="shared" si="6"/>
        <v>0</v>
      </c>
      <c r="X146" s="162">
        <v>2.5170000000000001E-2</v>
      </c>
      <c r="Y146" s="162">
        <f t="shared" si="7"/>
        <v>6.6889778400000006</v>
      </c>
      <c r="Z146" s="162">
        <v>0</v>
      </c>
      <c r="AA146" s="163">
        <f t="shared" si="8"/>
        <v>0</v>
      </c>
      <c r="AR146" s="18" t="s">
        <v>159</v>
      </c>
      <c r="AT146" s="18" t="s">
        <v>155</v>
      </c>
      <c r="AU146" s="18" t="s">
        <v>133</v>
      </c>
      <c r="AY146" s="18" t="s">
        <v>154</v>
      </c>
      <c r="BE146" s="104">
        <f t="shared" si="9"/>
        <v>0</v>
      </c>
      <c r="BF146" s="104">
        <f t="shared" si="10"/>
        <v>0</v>
      </c>
      <c r="BG146" s="104">
        <f t="shared" si="11"/>
        <v>0</v>
      </c>
      <c r="BH146" s="104">
        <f t="shared" si="12"/>
        <v>0</v>
      </c>
      <c r="BI146" s="104">
        <f t="shared" si="13"/>
        <v>0</v>
      </c>
      <c r="BJ146" s="18" t="s">
        <v>133</v>
      </c>
      <c r="BK146" s="164">
        <f t="shared" si="14"/>
        <v>0</v>
      </c>
      <c r="BL146" s="18" t="s">
        <v>159</v>
      </c>
      <c r="BM146" s="18" t="s">
        <v>195</v>
      </c>
    </row>
    <row r="147" spans="2:65" s="1" customFormat="1" ht="38.25" customHeight="1">
      <c r="B147" s="127"/>
      <c r="C147" s="156" t="s">
        <v>196</v>
      </c>
      <c r="D147" s="156" t="s">
        <v>155</v>
      </c>
      <c r="E147" s="157" t="s">
        <v>197</v>
      </c>
      <c r="F147" s="227" t="s">
        <v>654</v>
      </c>
      <c r="G147" s="225"/>
      <c r="H147" s="225"/>
      <c r="I147" s="225"/>
      <c r="J147" s="158" t="s">
        <v>158</v>
      </c>
      <c r="K147" s="159">
        <v>2460.1619999999998</v>
      </c>
      <c r="L147" s="223">
        <v>0</v>
      </c>
      <c r="M147" s="223"/>
      <c r="N147" s="218">
        <f t="shared" si="5"/>
        <v>0</v>
      </c>
      <c r="O147" s="218"/>
      <c r="P147" s="218"/>
      <c r="Q147" s="218"/>
      <c r="R147" s="130"/>
      <c r="T147" s="161" t="s">
        <v>5</v>
      </c>
      <c r="U147" s="43" t="s">
        <v>43</v>
      </c>
      <c r="V147" s="35"/>
      <c r="W147" s="162">
        <f t="shared" si="6"/>
        <v>0</v>
      </c>
      <c r="X147" s="162">
        <v>3.2469999999999999E-2</v>
      </c>
      <c r="Y147" s="162">
        <f t="shared" si="7"/>
        <v>79.881460139999987</v>
      </c>
      <c r="Z147" s="162">
        <v>0</v>
      </c>
      <c r="AA147" s="163">
        <f t="shared" si="8"/>
        <v>0</v>
      </c>
      <c r="AR147" s="18" t="s">
        <v>159</v>
      </c>
      <c r="AT147" s="18" t="s">
        <v>155</v>
      </c>
      <c r="AU147" s="18" t="s">
        <v>133</v>
      </c>
      <c r="AY147" s="18" t="s">
        <v>154</v>
      </c>
      <c r="BE147" s="104">
        <f t="shared" si="9"/>
        <v>0</v>
      </c>
      <c r="BF147" s="104">
        <f t="shared" si="10"/>
        <v>0</v>
      </c>
      <c r="BG147" s="104">
        <f t="shared" si="11"/>
        <v>0</v>
      </c>
      <c r="BH147" s="104">
        <f t="shared" si="12"/>
        <v>0</v>
      </c>
      <c r="BI147" s="104">
        <f t="shared" si="13"/>
        <v>0</v>
      </c>
      <c r="BJ147" s="18" t="s">
        <v>133</v>
      </c>
      <c r="BK147" s="164">
        <f t="shared" si="14"/>
        <v>0</v>
      </c>
      <c r="BL147" s="18" t="s">
        <v>159</v>
      </c>
      <c r="BM147" s="18" t="s">
        <v>198</v>
      </c>
    </row>
    <row r="148" spans="2:65" s="1" customFormat="1" ht="38.25" customHeight="1">
      <c r="B148" s="127"/>
      <c r="C148" s="156" t="s">
        <v>199</v>
      </c>
      <c r="D148" s="156" t="s">
        <v>155</v>
      </c>
      <c r="E148" s="157" t="s">
        <v>200</v>
      </c>
      <c r="F148" s="227" t="s">
        <v>655</v>
      </c>
      <c r="G148" s="225"/>
      <c r="H148" s="225"/>
      <c r="I148" s="225"/>
      <c r="J148" s="158" t="s">
        <v>158</v>
      </c>
      <c r="K148" s="159">
        <v>434.09399999999999</v>
      </c>
      <c r="L148" s="223">
        <v>0</v>
      </c>
      <c r="M148" s="223"/>
      <c r="N148" s="218">
        <f t="shared" si="5"/>
        <v>0</v>
      </c>
      <c r="O148" s="218"/>
      <c r="P148" s="218"/>
      <c r="Q148" s="218"/>
      <c r="R148" s="130"/>
      <c r="T148" s="161" t="s">
        <v>5</v>
      </c>
      <c r="U148" s="43" t="s">
        <v>43</v>
      </c>
      <c r="V148" s="35"/>
      <c r="W148" s="162">
        <f t="shared" si="6"/>
        <v>0</v>
      </c>
      <c r="X148" s="162">
        <v>1.8630000000000001E-2</v>
      </c>
      <c r="Y148" s="162">
        <f t="shared" si="7"/>
        <v>8.0871712200000001</v>
      </c>
      <c r="Z148" s="162">
        <v>0</v>
      </c>
      <c r="AA148" s="163">
        <f t="shared" si="8"/>
        <v>0</v>
      </c>
      <c r="AR148" s="18" t="s">
        <v>159</v>
      </c>
      <c r="AT148" s="18" t="s">
        <v>155</v>
      </c>
      <c r="AU148" s="18" t="s">
        <v>133</v>
      </c>
      <c r="AY148" s="18" t="s">
        <v>154</v>
      </c>
      <c r="BE148" s="104">
        <f t="shared" si="9"/>
        <v>0</v>
      </c>
      <c r="BF148" s="104">
        <f t="shared" si="10"/>
        <v>0</v>
      </c>
      <c r="BG148" s="104">
        <f t="shared" si="11"/>
        <v>0</v>
      </c>
      <c r="BH148" s="104">
        <f t="shared" si="12"/>
        <v>0</v>
      </c>
      <c r="BI148" s="104">
        <f t="shared" si="13"/>
        <v>0</v>
      </c>
      <c r="BJ148" s="18" t="s">
        <v>133</v>
      </c>
      <c r="BK148" s="164">
        <f t="shared" si="14"/>
        <v>0</v>
      </c>
      <c r="BL148" s="18" t="s">
        <v>159</v>
      </c>
      <c r="BM148" s="18" t="s">
        <v>201</v>
      </c>
    </row>
    <row r="149" spans="2:65" s="1" customFormat="1" ht="38.25" customHeight="1">
      <c r="B149" s="127"/>
      <c r="C149" s="156" t="s">
        <v>202</v>
      </c>
      <c r="D149" s="156" t="s">
        <v>155</v>
      </c>
      <c r="E149" s="157" t="s">
        <v>203</v>
      </c>
      <c r="F149" s="227" t="s">
        <v>656</v>
      </c>
      <c r="G149" s="225"/>
      <c r="H149" s="225"/>
      <c r="I149" s="225"/>
      <c r="J149" s="158" t="s">
        <v>158</v>
      </c>
      <c r="K149" s="159">
        <v>99.335999999999999</v>
      </c>
      <c r="L149" s="223">
        <v>0</v>
      </c>
      <c r="M149" s="223"/>
      <c r="N149" s="218">
        <f t="shared" si="5"/>
        <v>0</v>
      </c>
      <c r="O149" s="218"/>
      <c r="P149" s="218"/>
      <c r="Q149" s="218"/>
      <c r="R149" s="130"/>
      <c r="T149" s="161" t="s">
        <v>5</v>
      </c>
      <c r="U149" s="43" t="s">
        <v>43</v>
      </c>
      <c r="V149" s="35"/>
      <c r="W149" s="162">
        <f t="shared" si="6"/>
        <v>0</v>
      </c>
      <c r="X149" s="162">
        <v>1.3050000000000001E-2</v>
      </c>
      <c r="Y149" s="162">
        <f t="shared" si="7"/>
        <v>1.2963348000000001</v>
      </c>
      <c r="Z149" s="162">
        <v>0</v>
      </c>
      <c r="AA149" s="163">
        <f t="shared" si="8"/>
        <v>0</v>
      </c>
      <c r="AR149" s="18" t="s">
        <v>159</v>
      </c>
      <c r="AT149" s="18" t="s">
        <v>155</v>
      </c>
      <c r="AU149" s="18" t="s">
        <v>133</v>
      </c>
      <c r="AY149" s="18" t="s">
        <v>154</v>
      </c>
      <c r="BE149" s="104">
        <f t="shared" si="9"/>
        <v>0</v>
      </c>
      <c r="BF149" s="104">
        <f t="shared" si="10"/>
        <v>0</v>
      </c>
      <c r="BG149" s="104">
        <f t="shared" si="11"/>
        <v>0</v>
      </c>
      <c r="BH149" s="104">
        <f t="shared" si="12"/>
        <v>0</v>
      </c>
      <c r="BI149" s="104">
        <f t="shared" si="13"/>
        <v>0</v>
      </c>
      <c r="BJ149" s="18" t="s">
        <v>133</v>
      </c>
      <c r="BK149" s="164">
        <f t="shared" si="14"/>
        <v>0</v>
      </c>
      <c r="BL149" s="18" t="s">
        <v>159</v>
      </c>
      <c r="BM149" s="18" t="s">
        <v>204</v>
      </c>
    </row>
    <row r="150" spans="2:65" s="9" customFormat="1" ht="29.85" customHeight="1">
      <c r="B150" s="145"/>
      <c r="C150" s="146"/>
      <c r="D150" s="155" t="s">
        <v>118</v>
      </c>
      <c r="E150" s="155"/>
      <c r="F150" s="155"/>
      <c r="G150" s="155"/>
      <c r="H150" s="155"/>
      <c r="I150" s="155"/>
      <c r="J150" s="155"/>
      <c r="K150" s="155"/>
      <c r="L150" s="155"/>
      <c r="M150" s="155"/>
      <c r="N150" s="215">
        <f>BK150</f>
        <v>0</v>
      </c>
      <c r="O150" s="216"/>
      <c r="P150" s="216"/>
      <c r="Q150" s="216"/>
      <c r="R150" s="148"/>
      <c r="T150" s="149"/>
      <c r="U150" s="146"/>
      <c r="V150" s="146"/>
      <c r="W150" s="150">
        <f>SUM(W151:W177)</f>
        <v>0</v>
      </c>
      <c r="X150" s="146"/>
      <c r="Y150" s="150">
        <f>SUM(Y151:Y177)</f>
        <v>227.17928148999999</v>
      </c>
      <c r="Z150" s="146"/>
      <c r="AA150" s="151">
        <f>SUM(AA151:AA177)</f>
        <v>120.76263300000001</v>
      </c>
      <c r="AR150" s="152" t="s">
        <v>84</v>
      </c>
      <c r="AT150" s="153" t="s">
        <v>75</v>
      </c>
      <c r="AU150" s="153" t="s">
        <v>84</v>
      </c>
      <c r="AY150" s="152" t="s">
        <v>154</v>
      </c>
      <c r="BK150" s="154">
        <f>SUM(BK151:BK177)</f>
        <v>0</v>
      </c>
    </row>
    <row r="151" spans="2:65" s="1" customFormat="1" ht="38.25" customHeight="1">
      <c r="B151" s="127"/>
      <c r="C151" s="156" t="s">
        <v>205</v>
      </c>
      <c r="D151" s="156" t="s">
        <v>155</v>
      </c>
      <c r="E151" s="157" t="s">
        <v>206</v>
      </c>
      <c r="F151" s="225" t="s">
        <v>207</v>
      </c>
      <c r="G151" s="225"/>
      <c r="H151" s="225"/>
      <c r="I151" s="225"/>
      <c r="J151" s="158" t="s">
        <v>208</v>
      </c>
      <c r="K151" s="159">
        <v>250.11500000000001</v>
      </c>
      <c r="L151" s="223">
        <v>0</v>
      </c>
      <c r="M151" s="223"/>
      <c r="N151" s="218">
        <f t="shared" ref="N151:N177" si="15">ROUND(L151*K151,3)</f>
        <v>0</v>
      </c>
      <c r="O151" s="218"/>
      <c r="P151" s="218"/>
      <c r="Q151" s="218"/>
      <c r="R151" s="130"/>
      <c r="T151" s="161" t="s">
        <v>5</v>
      </c>
      <c r="U151" s="43" t="s">
        <v>43</v>
      </c>
      <c r="V151" s="35"/>
      <c r="W151" s="162">
        <f t="shared" ref="W151:W177" si="16">V151*K151</f>
        <v>0</v>
      </c>
      <c r="X151" s="162">
        <v>8.2669999999999993E-2</v>
      </c>
      <c r="Y151" s="162">
        <f t="shared" ref="Y151:Y177" si="17">X151*K151</f>
        <v>20.67700705</v>
      </c>
      <c r="Z151" s="162">
        <v>0</v>
      </c>
      <c r="AA151" s="163">
        <f t="shared" ref="AA151:AA177" si="18">Z151*K151</f>
        <v>0</v>
      </c>
      <c r="AR151" s="18" t="s">
        <v>159</v>
      </c>
      <c r="AT151" s="18" t="s">
        <v>155</v>
      </c>
      <c r="AU151" s="18" t="s">
        <v>133</v>
      </c>
      <c r="AY151" s="18" t="s">
        <v>154</v>
      </c>
      <c r="BE151" s="104">
        <f t="shared" ref="BE151:BE177" si="19">IF(U151="základná",N151,0)</f>
        <v>0</v>
      </c>
      <c r="BF151" s="104">
        <f t="shared" ref="BF151:BF177" si="20">IF(U151="znížená",N151,0)</f>
        <v>0</v>
      </c>
      <c r="BG151" s="104">
        <f t="shared" ref="BG151:BG177" si="21">IF(U151="zákl. prenesená",N151,0)</f>
        <v>0</v>
      </c>
      <c r="BH151" s="104">
        <f t="shared" ref="BH151:BH177" si="22">IF(U151="zníž. prenesená",N151,0)</f>
        <v>0</v>
      </c>
      <c r="BI151" s="104">
        <f t="shared" ref="BI151:BI177" si="23">IF(U151="nulová",N151,0)</f>
        <v>0</v>
      </c>
      <c r="BJ151" s="18" t="s">
        <v>133</v>
      </c>
      <c r="BK151" s="164">
        <f t="shared" ref="BK151:BK177" si="24">ROUND(L151*K151,3)</f>
        <v>0</v>
      </c>
      <c r="BL151" s="18" t="s">
        <v>159</v>
      </c>
      <c r="BM151" s="18" t="s">
        <v>209</v>
      </c>
    </row>
    <row r="152" spans="2:65" s="1" customFormat="1" ht="25.5" customHeight="1">
      <c r="B152" s="127"/>
      <c r="C152" s="165" t="s">
        <v>210</v>
      </c>
      <c r="D152" s="165" t="s">
        <v>168</v>
      </c>
      <c r="E152" s="166" t="s">
        <v>211</v>
      </c>
      <c r="F152" s="226" t="s">
        <v>212</v>
      </c>
      <c r="G152" s="226"/>
      <c r="H152" s="226"/>
      <c r="I152" s="226"/>
      <c r="J152" s="167" t="s">
        <v>171</v>
      </c>
      <c r="K152" s="168">
        <v>253</v>
      </c>
      <c r="L152" s="224">
        <v>0</v>
      </c>
      <c r="M152" s="224"/>
      <c r="N152" s="217">
        <f t="shared" si="15"/>
        <v>0</v>
      </c>
      <c r="O152" s="218"/>
      <c r="P152" s="218"/>
      <c r="Q152" s="218"/>
      <c r="R152" s="130"/>
      <c r="T152" s="161" t="s">
        <v>5</v>
      </c>
      <c r="U152" s="43" t="s">
        <v>43</v>
      </c>
      <c r="V152" s="35"/>
      <c r="W152" s="162">
        <f t="shared" si="16"/>
        <v>0</v>
      </c>
      <c r="X152" s="162">
        <v>2.3E-2</v>
      </c>
      <c r="Y152" s="162">
        <f t="shared" si="17"/>
        <v>5.819</v>
      </c>
      <c r="Z152" s="162">
        <v>0</v>
      </c>
      <c r="AA152" s="163">
        <f t="shared" si="18"/>
        <v>0</v>
      </c>
      <c r="AR152" s="18" t="s">
        <v>172</v>
      </c>
      <c r="AT152" s="18" t="s">
        <v>168</v>
      </c>
      <c r="AU152" s="18" t="s">
        <v>133</v>
      </c>
      <c r="AY152" s="18" t="s">
        <v>154</v>
      </c>
      <c r="BE152" s="104">
        <f t="shared" si="19"/>
        <v>0</v>
      </c>
      <c r="BF152" s="104">
        <f t="shared" si="20"/>
        <v>0</v>
      </c>
      <c r="BG152" s="104">
        <f t="shared" si="21"/>
        <v>0</v>
      </c>
      <c r="BH152" s="104">
        <f t="shared" si="22"/>
        <v>0</v>
      </c>
      <c r="BI152" s="104">
        <f t="shared" si="23"/>
        <v>0</v>
      </c>
      <c r="BJ152" s="18" t="s">
        <v>133</v>
      </c>
      <c r="BK152" s="164">
        <f t="shared" si="24"/>
        <v>0</v>
      </c>
      <c r="BL152" s="18" t="s">
        <v>159</v>
      </c>
      <c r="BM152" s="18" t="s">
        <v>213</v>
      </c>
    </row>
    <row r="153" spans="2:65" s="1" customFormat="1" ht="25.5" customHeight="1">
      <c r="B153" s="127"/>
      <c r="C153" s="156" t="s">
        <v>214</v>
      </c>
      <c r="D153" s="156" t="s">
        <v>155</v>
      </c>
      <c r="E153" s="157" t="s">
        <v>215</v>
      </c>
      <c r="F153" s="225" t="s">
        <v>216</v>
      </c>
      <c r="G153" s="225"/>
      <c r="H153" s="225"/>
      <c r="I153" s="225"/>
      <c r="J153" s="158" t="s">
        <v>158</v>
      </c>
      <c r="K153" s="159">
        <v>2894.2559999999999</v>
      </c>
      <c r="L153" s="223">
        <v>0</v>
      </c>
      <c r="M153" s="223"/>
      <c r="N153" s="218">
        <f t="shared" si="15"/>
        <v>0</v>
      </c>
      <c r="O153" s="218"/>
      <c r="P153" s="218"/>
      <c r="Q153" s="218"/>
      <c r="R153" s="130"/>
      <c r="T153" s="161" t="s">
        <v>5</v>
      </c>
      <c r="U153" s="43" t="s">
        <v>43</v>
      </c>
      <c r="V153" s="35"/>
      <c r="W153" s="162">
        <f t="shared" si="16"/>
        <v>0</v>
      </c>
      <c r="X153" s="162">
        <v>0</v>
      </c>
      <c r="Y153" s="162">
        <f t="shared" si="17"/>
        <v>0</v>
      </c>
      <c r="Z153" s="162">
        <v>0</v>
      </c>
      <c r="AA153" s="163">
        <f t="shared" si="18"/>
        <v>0</v>
      </c>
      <c r="AR153" s="18" t="s">
        <v>159</v>
      </c>
      <c r="AT153" s="18" t="s">
        <v>155</v>
      </c>
      <c r="AU153" s="18" t="s">
        <v>133</v>
      </c>
      <c r="AY153" s="18" t="s">
        <v>154</v>
      </c>
      <c r="BE153" s="104">
        <f t="shared" si="19"/>
        <v>0</v>
      </c>
      <c r="BF153" s="104">
        <f t="shared" si="20"/>
        <v>0</v>
      </c>
      <c r="BG153" s="104">
        <f t="shared" si="21"/>
        <v>0</v>
      </c>
      <c r="BH153" s="104">
        <f t="shared" si="22"/>
        <v>0</v>
      </c>
      <c r="BI153" s="104">
        <f t="shared" si="23"/>
        <v>0</v>
      </c>
      <c r="BJ153" s="18" t="s">
        <v>133</v>
      </c>
      <c r="BK153" s="164">
        <f t="shared" si="24"/>
        <v>0</v>
      </c>
      <c r="BL153" s="18" t="s">
        <v>159</v>
      </c>
      <c r="BM153" s="18" t="s">
        <v>217</v>
      </c>
    </row>
    <row r="154" spans="2:65" s="1" customFormat="1" ht="38.25" customHeight="1">
      <c r="B154" s="127"/>
      <c r="C154" s="156" t="s">
        <v>218</v>
      </c>
      <c r="D154" s="156" t="s">
        <v>155</v>
      </c>
      <c r="E154" s="157" t="s">
        <v>219</v>
      </c>
      <c r="F154" s="225" t="s">
        <v>220</v>
      </c>
      <c r="G154" s="225"/>
      <c r="H154" s="225"/>
      <c r="I154" s="225"/>
      <c r="J154" s="158" t="s">
        <v>158</v>
      </c>
      <c r="K154" s="159">
        <v>3893.3960000000002</v>
      </c>
      <c r="L154" s="223">
        <v>0</v>
      </c>
      <c r="M154" s="223"/>
      <c r="N154" s="218">
        <f t="shared" si="15"/>
        <v>0</v>
      </c>
      <c r="O154" s="218"/>
      <c r="P154" s="218"/>
      <c r="Q154" s="218"/>
      <c r="R154" s="130"/>
      <c r="T154" s="161" t="s">
        <v>5</v>
      </c>
      <c r="U154" s="43" t="s">
        <v>43</v>
      </c>
      <c r="V154" s="35"/>
      <c r="W154" s="162">
        <f t="shared" si="16"/>
        <v>0</v>
      </c>
      <c r="X154" s="162">
        <v>2.572E-2</v>
      </c>
      <c r="Y154" s="162">
        <f t="shared" si="17"/>
        <v>100.13814512</v>
      </c>
      <c r="Z154" s="162">
        <v>0</v>
      </c>
      <c r="AA154" s="163">
        <f t="shared" si="18"/>
        <v>0</v>
      </c>
      <c r="AR154" s="18" t="s">
        <v>159</v>
      </c>
      <c r="AT154" s="18" t="s">
        <v>155</v>
      </c>
      <c r="AU154" s="18" t="s">
        <v>133</v>
      </c>
      <c r="AY154" s="18" t="s">
        <v>154</v>
      </c>
      <c r="BE154" s="104">
        <f t="shared" si="19"/>
        <v>0</v>
      </c>
      <c r="BF154" s="104">
        <f t="shared" si="20"/>
        <v>0</v>
      </c>
      <c r="BG154" s="104">
        <f t="shared" si="21"/>
        <v>0</v>
      </c>
      <c r="BH154" s="104">
        <f t="shared" si="22"/>
        <v>0</v>
      </c>
      <c r="BI154" s="104">
        <f t="shared" si="23"/>
        <v>0</v>
      </c>
      <c r="BJ154" s="18" t="s">
        <v>133</v>
      </c>
      <c r="BK154" s="164">
        <f t="shared" si="24"/>
        <v>0</v>
      </c>
      <c r="BL154" s="18" t="s">
        <v>159</v>
      </c>
      <c r="BM154" s="18" t="s">
        <v>221</v>
      </c>
    </row>
    <row r="155" spans="2:65" s="1" customFormat="1" ht="51" customHeight="1">
      <c r="B155" s="127"/>
      <c r="C155" s="156" t="s">
        <v>222</v>
      </c>
      <c r="D155" s="156" t="s">
        <v>155</v>
      </c>
      <c r="E155" s="157" t="s">
        <v>223</v>
      </c>
      <c r="F155" s="225" t="s">
        <v>224</v>
      </c>
      <c r="G155" s="225"/>
      <c r="H155" s="225"/>
      <c r="I155" s="225"/>
      <c r="J155" s="158" t="s">
        <v>158</v>
      </c>
      <c r="K155" s="159">
        <v>27253.772000000001</v>
      </c>
      <c r="L155" s="223">
        <v>0</v>
      </c>
      <c r="M155" s="223"/>
      <c r="N155" s="218">
        <f t="shared" si="15"/>
        <v>0</v>
      </c>
      <c r="O155" s="218"/>
      <c r="P155" s="218"/>
      <c r="Q155" s="218"/>
      <c r="R155" s="130"/>
      <c r="T155" s="161" t="s">
        <v>5</v>
      </c>
      <c r="U155" s="43" t="s">
        <v>43</v>
      </c>
      <c r="V155" s="35"/>
      <c r="W155" s="162">
        <f t="shared" si="16"/>
        <v>0</v>
      </c>
      <c r="X155" s="162">
        <v>0</v>
      </c>
      <c r="Y155" s="162">
        <f t="shared" si="17"/>
        <v>0</v>
      </c>
      <c r="Z155" s="162">
        <v>0</v>
      </c>
      <c r="AA155" s="163">
        <f t="shared" si="18"/>
        <v>0</v>
      </c>
      <c r="AR155" s="18" t="s">
        <v>159</v>
      </c>
      <c r="AT155" s="18" t="s">
        <v>155</v>
      </c>
      <c r="AU155" s="18" t="s">
        <v>133</v>
      </c>
      <c r="AY155" s="18" t="s">
        <v>154</v>
      </c>
      <c r="BE155" s="104">
        <f t="shared" si="19"/>
        <v>0</v>
      </c>
      <c r="BF155" s="104">
        <f t="shared" si="20"/>
        <v>0</v>
      </c>
      <c r="BG155" s="104">
        <f t="shared" si="21"/>
        <v>0</v>
      </c>
      <c r="BH155" s="104">
        <f t="shared" si="22"/>
        <v>0</v>
      </c>
      <c r="BI155" s="104">
        <f t="shared" si="23"/>
        <v>0</v>
      </c>
      <c r="BJ155" s="18" t="s">
        <v>133</v>
      </c>
      <c r="BK155" s="164">
        <f t="shared" si="24"/>
        <v>0</v>
      </c>
      <c r="BL155" s="18" t="s">
        <v>159</v>
      </c>
      <c r="BM155" s="18" t="s">
        <v>225</v>
      </c>
    </row>
    <row r="156" spans="2:65" s="1" customFormat="1" ht="38.25" customHeight="1">
      <c r="B156" s="127"/>
      <c r="C156" s="156" t="s">
        <v>10</v>
      </c>
      <c r="D156" s="156" t="s">
        <v>155</v>
      </c>
      <c r="E156" s="157" t="s">
        <v>226</v>
      </c>
      <c r="F156" s="225" t="s">
        <v>227</v>
      </c>
      <c r="G156" s="225"/>
      <c r="H156" s="225"/>
      <c r="I156" s="225"/>
      <c r="J156" s="158" t="s">
        <v>158</v>
      </c>
      <c r="K156" s="159">
        <v>3893.3960000000002</v>
      </c>
      <c r="L156" s="223">
        <v>0</v>
      </c>
      <c r="M156" s="223"/>
      <c r="N156" s="218">
        <f t="shared" si="15"/>
        <v>0</v>
      </c>
      <c r="O156" s="218"/>
      <c r="P156" s="218"/>
      <c r="Q156" s="218"/>
      <c r="R156" s="130"/>
      <c r="T156" s="161" t="s">
        <v>5</v>
      </c>
      <c r="U156" s="43" t="s">
        <v>43</v>
      </c>
      <c r="V156" s="35"/>
      <c r="W156" s="162">
        <f t="shared" si="16"/>
        <v>0</v>
      </c>
      <c r="X156" s="162">
        <v>2.572E-2</v>
      </c>
      <c r="Y156" s="162">
        <f t="shared" si="17"/>
        <v>100.13814512</v>
      </c>
      <c r="Z156" s="162">
        <v>0</v>
      </c>
      <c r="AA156" s="163">
        <f t="shared" si="18"/>
        <v>0</v>
      </c>
      <c r="AR156" s="18" t="s">
        <v>159</v>
      </c>
      <c r="AT156" s="18" t="s">
        <v>155</v>
      </c>
      <c r="AU156" s="18" t="s">
        <v>133</v>
      </c>
      <c r="AY156" s="18" t="s">
        <v>154</v>
      </c>
      <c r="BE156" s="104">
        <f t="shared" si="19"/>
        <v>0</v>
      </c>
      <c r="BF156" s="104">
        <f t="shared" si="20"/>
        <v>0</v>
      </c>
      <c r="BG156" s="104">
        <f t="shared" si="21"/>
        <v>0</v>
      </c>
      <c r="BH156" s="104">
        <f t="shared" si="22"/>
        <v>0</v>
      </c>
      <c r="BI156" s="104">
        <f t="shared" si="23"/>
        <v>0</v>
      </c>
      <c r="BJ156" s="18" t="s">
        <v>133</v>
      </c>
      <c r="BK156" s="164">
        <f t="shared" si="24"/>
        <v>0</v>
      </c>
      <c r="BL156" s="18" t="s">
        <v>159</v>
      </c>
      <c r="BM156" s="18" t="s">
        <v>228</v>
      </c>
    </row>
    <row r="157" spans="2:65" s="1" customFormat="1" ht="16.5" customHeight="1">
      <c r="B157" s="127"/>
      <c r="C157" s="156" t="s">
        <v>229</v>
      </c>
      <c r="D157" s="156" t="s">
        <v>155</v>
      </c>
      <c r="E157" s="157" t="s">
        <v>230</v>
      </c>
      <c r="F157" s="227" t="s">
        <v>657</v>
      </c>
      <c r="G157" s="225"/>
      <c r="H157" s="225"/>
      <c r="I157" s="225"/>
      <c r="J157" s="158" t="s">
        <v>208</v>
      </c>
      <c r="K157" s="159">
        <v>248.34</v>
      </c>
      <c r="L157" s="223">
        <v>0</v>
      </c>
      <c r="M157" s="223"/>
      <c r="N157" s="218">
        <f t="shared" si="15"/>
        <v>0</v>
      </c>
      <c r="O157" s="218"/>
      <c r="P157" s="218"/>
      <c r="Q157" s="218"/>
      <c r="R157" s="130"/>
      <c r="T157" s="161" t="s">
        <v>5</v>
      </c>
      <c r="U157" s="43" t="s">
        <v>43</v>
      </c>
      <c r="V157" s="35"/>
      <c r="W157" s="162">
        <f t="shared" si="16"/>
        <v>0</v>
      </c>
      <c r="X157" s="162">
        <v>3.8000000000000002E-4</v>
      </c>
      <c r="Y157" s="162">
        <f t="shared" si="17"/>
        <v>9.43692E-2</v>
      </c>
      <c r="Z157" s="162">
        <v>0</v>
      </c>
      <c r="AA157" s="163">
        <f t="shared" si="18"/>
        <v>0</v>
      </c>
      <c r="AR157" s="18" t="s">
        <v>159</v>
      </c>
      <c r="AT157" s="18" t="s">
        <v>155</v>
      </c>
      <c r="AU157" s="18" t="s">
        <v>133</v>
      </c>
      <c r="AY157" s="18" t="s">
        <v>154</v>
      </c>
      <c r="BE157" s="104">
        <f t="shared" si="19"/>
        <v>0</v>
      </c>
      <c r="BF157" s="104">
        <f t="shared" si="20"/>
        <v>0</v>
      </c>
      <c r="BG157" s="104">
        <f t="shared" si="21"/>
        <v>0</v>
      </c>
      <c r="BH157" s="104">
        <f t="shared" si="22"/>
        <v>0</v>
      </c>
      <c r="BI157" s="104">
        <f t="shared" si="23"/>
        <v>0</v>
      </c>
      <c r="BJ157" s="18" t="s">
        <v>133</v>
      </c>
      <c r="BK157" s="164">
        <f t="shared" si="24"/>
        <v>0</v>
      </c>
      <c r="BL157" s="18" t="s">
        <v>159</v>
      </c>
      <c r="BM157" s="18" t="s">
        <v>231</v>
      </c>
    </row>
    <row r="158" spans="2:65" s="1" customFormat="1" ht="16.5" customHeight="1">
      <c r="B158" s="127"/>
      <c r="C158" s="156" t="s">
        <v>232</v>
      </c>
      <c r="D158" s="156" t="s">
        <v>155</v>
      </c>
      <c r="E158" s="157" t="s">
        <v>233</v>
      </c>
      <c r="F158" s="227" t="s">
        <v>658</v>
      </c>
      <c r="G158" s="225"/>
      <c r="H158" s="225"/>
      <c r="I158" s="225"/>
      <c r="J158" s="158" t="s">
        <v>208</v>
      </c>
      <c r="K158" s="159">
        <v>2156.14</v>
      </c>
      <c r="L158" s="223">
        <v>0</v>
      </c>
      <c r="M158" s="223"/>
      <c r="N158" s="218">
        <f t="shared" si="15"/>
        <v>0</v>
      </c>
      <c r="O158" s="218"/>
      <c r="P158" s="218"/>
      <c r="Q158" s="218"/>
      <c r="R158" s="130"/>
      <c r="T158" s="161" t="s">
        <v>5</v>
      </c>
      <c r="U158" s="43" t="s">
        <v>43</v>
      </c>
      <c r="V158" s="35"/>
      <c r="W158" s="162">
        <f t="shared" si="16"/>
        <v>0</v>
      </c>
      <c r="X158" s="162">
        <v>3.0000000000000001E-5</v>
      </c>
      <c r="Y158" s="162">
        <f t="shared" si="17"/>
        <v>6.4684199999999997E-2</v>
      </c>
      <c r="Z158" s="162">
        <v>0</v>
      </c>
      <c r="AA158" s="163">
        <f t="shared" si="18"/>
        <v>0</v>
      </c>
      <c r="AR158" s="18" t="s">
        <v>159</v>
      </c>
      <c r="AT158" s="18" t="s">
        <v>155</v>
      </c>
      <c r="AU158" s="18" t="s">
        <v>133</v>
      </c>
      <c r="AY158" s="18" t="s">
        <v>154</v>
      </c>
      <c r="BE158" s="104">
        <f t="shared" si="19"/>
        <v>0</v>
      </c>
      <c r="BF158" s="104">
        <f t="shared" si="20"/>
        <v>0</v>
      </c>
      <c r="BG158" s="104">
        <f t="shared" si="21"/>
        <v>0</v>
      </c>
      <c r="BH158" s="104">
        <f t="shared" si="22"/>
        <v>0</v>
      </c>
      <c r="BI158" s="104">
        <f t="shared" si="23"/>
        <v>0</v>
      </c>
      <c r="BJ158" s="18" t="s">
        <v>133</v>
      </c>
      <c r="BK158" s="164">
        <f t="shared" si="24"/>
        <v>0</v>
      </c>
      <c r="BL158" s="18" t="s">
        <v>159</v>
      </c>
      <c r="BM158" s="18" t="s">
        <v>234</v>
      </c>
    </row>
    <row r="159" spans="2:65" s="1" customFormat="1" ht="25.5" customHeight="1">
      <c r="B159" s="127"/>
      <c r="C159" s="156" t="s">
        <v>235</v>
      </c>
      <c r="D159" s="156" t="s">
        <v>155</v>
      </c>
      <c r="E159" s="157" t="s">
        <v>236</v>
      </c>
      <c r="F159" s="227" t="s">
        <v>659</v>
      </c>
      <c r="G159" s="225"/>
      <c r="H159" s="225"/>
      <c r="I159" s="225"/>
      <c r="J159" s="158" t="s">
        <v>208</v>
      </c>
      <c r="K159" s="159">
        <v>623.20000000000005</v>
      </c>
      <c r="L159" s="223">
        <v>0</v>
      </c>
      <c r="M159" s="223"/>
      <c r="N159" s="218">
        <f t="shared" si="15"/>
        <v>0</v>
      </c>
      <c r="O159" s="218"/>
      <c r="P159" s="218"/>
      <c r="Q159" s="218"/>
      <c r="R159" s="130"/>
      <c r="T159" s="161" t="s">
        <v>5</v>
      </c>
      <c r="U159" s="43" t="s">
        <v>43</v>
      </c>
      <c r="V159" s="35"/>
      <c r="W159" s="162">
        <f t="shared" si="16"/>
        <v>0</v>
      </c>
      <c r="X159" s="162">
        <v>1E-4</v>
      </c>
      <c r="Y159" s="162">
        <f t="shared" si="17"/>
        <v>6.2320000000000007E-2</v>
      </c>
      <c r="Z159" s="162">
        <v>0</v>
      </c>
      <c r="AA159" s="163">
        <f t="shared" si="18"/>
        <v>0</v>
      </c>
      <c r="AR159" s="18" t="s">
        <v>159</v>
      </c>
      <c r="AT159" s="18" t="s">
        <v>155</v>
      </c>
      <c r="AU159" s="18" t="s">
        <v>133</v>
      </c>
      <c r="AY159" s="18" t="s">
        <v>154</v>
      </c>
      <c r="BE159" s="104">
        <f t="shared" si="19"/>
        <v>0</v>
      </c>
      <c r="BF159" s="104">
        <f t="shared" si="20"/>
        <v>0</v>
      </c>
      <c r="BG159" s="104">
        <f t="shared" si="21"/>
        <v>0</v>
      </c>
      <c r="BH159" s="104">
        <f t="shared" si="22"/>
        <v>0</v>
      </c>
      <c r="BI159" s="104">
        <f t="shared" si="23"/>
        <v>0</v>
      </c>
      <c r="BJ159" s="18" t="s">
        <v>133</v>
      </c>
      <c r="BK159" s="164">
        <f t="shared" si="24"/>
        <v>0</v>
      </c>
      <c r="BL159" s="18" t="s">
        <v>159</v>
      </c>
      <c r="BM159" s="18" t="s">
        <v>237</v>
      </c>
    </row>
    <row r="160" spans="2:65" s="1" customFormat="1" ht="16.5" customHeight="1">
      <c r="B160" s="127"/>
      <c r="C160" s="156" t="s">
        <v>238</v>
      </c>
      <c r="D160" s="156" t="s">
        <v>155</v>
      </c>
      <c r="E160" s="157" t="s">
        <v>239</v>
      </c>
      <c r="F160" s="225" t="s">
        <v>240</v>
      </c>
      <c r="G160" s="225"/>
      <c r="H160" s="225"/>
      <c r="I160" s="225"/>
      <c r="J160" s="158" t="s">
        <v>208</v>
      </c>
      <c r="K160" s="159">
        <v>2514.44</v>
      </c>
      <c r="L160" s="223">
        <v>0</v>
      </c>
      <c r="M160" s="223"/>
      <c r="N160" s="218">
        <f t="shared" si="15"/>
        <v>0</v>
      </c>
      <c r="O160" s="218"/>
      <c r="P160" s="218"/>
      <c r="Q160" s="218"/>
      <c r="R160" s="130"/>
      <c r="T160" s="161" t="s">
        <v>5</v>
      </c>
      <c r="U160" s="43" t="s">
        <v>43</v>
      </c>
      <c r="V160" s="35"/>
      <c r="W160" s="162">
        <f t="shared" si="16"/>
        <v>0</v>
      </c>
      <c r="X160" s="162">
        <v>6.9999999999999994E-5</v>
      </c>
      <c r="Y160" s="162">
        <f t="shared" si="17"/>
        <v>0.1760108</v>
      </c>
      <c r="Z160" s="162">
        <v>0</v>
      </c>
      <c r="AA160" s="163">
        <f t="shared" si="18"/>
        <v>0</v>
      </c>
      <c r="AR160" s="18" t="s">
        <v>159</v>
      </c>
      <c r="AT160" s="18" t="s">
        <v>155</v>
      </c>
      <c r="AU160" s="18" t="s">
        <v>133</v>
      </c>
      <c r="AY160" s="18" t="s">
        <v>154</v>
      </c>
      <c r="BE160" s="104">
        <f t="shared" si="19"/>
        <v>0</v>
      </c>
      <c r="BF160" s="104">
        <f t="shared" si="20"/>
        <v>0</v>
      </c>
      <c r="BG160" s="104">
        <f t="shared" si="21"/>
        <v>0</v>
      </c>
      <c r="BH160" s="104">
        <f t="shared" si="22"/>
        <v>0</v>
      </c>
      <c r="BI160" s="104">
        <f t="shared" si="23"/>
        <v>0</v>
      </c>
      <c r="BJ160" s="18" t="s">
        <v>133</v>
      </c>
      <c r="BK160" s="164">
        <f t="shared" si="24"/>
        <v>0</v>
      </c>
      <c r="BL160" s="18" t="s">
        <v>159</v>
      </c>
      <c r="BM160" s="18" t="s">
        <v>241</v>
      </c>
    </row>
    <row r="161" spans="2:65" s="1" customFormat="1" ht="38.25" customHeight="1">
      <c r="B161" s="127"/>
      <c r="C161" s="156" t="s">
        <v>242</v>
      </c>
      <c r="D161" s="156" t="s">
        <v>155</v>
      </c>
      <c r="E161" s="157" t="s">
        <v>243</v>
      </c>
      <c r="F161" s="225" t="s">
        <v>244</v>
      </c>
      <c r="G161" s="225"/>
      <c r="H161" s="225"/>
      <c r="I161" s="225"/>
      <c r="J161" s="158" t="s">
        <v>245</v>
      </c>
      <c r="K161" s="159">
        <v>0.15</v>
      </c>
      <c r="L161" s="223">
        <v>0</v>
      </c>
      <c r="M161" s="223"/>
      <c r="N161" s="218">
        <f t="shared" si="15"/>
        <v>0</v>
      </c>
      <c r="O161" s="218"/>
      <c r="P161" s="218"/>
      <c r="Q161" s="218"/>
      <c r="R161" s="130"/>
      <c r="T161" s="161" t="s">
        <v>5</v>
      </c>
      <c r="U161" s="43" t="s">
        <v>43</v>
      </c>
      <c r="V161" s="35"/>
      <c r="W161" s="162">
        <f t="shared" si="16"/>
        <v>0</v>
      </c>
      <c r="X161" s="162">
        <v>0</v>
      </c>
      <c r="Y161" s="162">
        <f t="shared" si="17"/>
        <v>0</v>
      </c>
      <c r="Z161" s="162">
        <v>2.4</v>
      </c>
      <c r="AA161" s="163">
        <f t="shared" si="18"/>
        <v>0.36</v>
      </c>
      <c r="AR161" s="18" t="s">
        <v>159</v>
      </c>
      <c r="AT161" s="18" t="s">
        <v>155</v>
      </c>
      <c r="AU161" s="18" t="s">
        <v>133</v>
      </c>
      <c r="AY161" s="18" t="s">
        <v>154</v>
      </c>
      <c r="BE161" s="104">
        <f t="shared" si="19"/>
        <v>0</v>
      </c>
      <c r="BF161" s="104">
        <f t="shared" si="20"/>
        <v>0</v>
      </c>
      <c r="BG161" s="104">
        <f t="shared" si="21"/>
        <v>0</v>
      </c>
      <c r="BH161" s="104">
        <f t="shared" si="22"/>
        <v>0</v>
      </c>
      <c r="BI161" s="104">
        <f t="shared" si="23"/>
        <v>0</v>
      </c>
      <c r="BJ161" s="18" t="s">
        <v>133</v>
      </c>
      <c r="BK161" s="164">
        <f t="shared" si="24"/>
        <v>0</v>
      </c>
      <c r="BL161" s="18" t="s">
        <v>159</v>
      </c>
      <c r="BM161" s="18" t="s">
        <v>246</v>
      </c>
    </row>
    <row r="162" spans="2:65" s="1" customFormat="1" ht="25.5" customHeight="1">
      <c r="B162" s="127"/>
      <c r="C162" s="156" t="s">
        <v>247</v>
      </c>
      <c r="D162" s="156" t="s">
        <v>155</v>
      </c>
      <c r="E162" s="157" t="s">
        <v>248</v>
      </c>
      <c r="F162" s="225" t="s">
        <v>249</v>
      </c>
      <c r="G162" s="225"/>
      <c r="H162" s="225"/>
      <c r="I162" s="225"/>
      <c r="J162" s="158" t="s">
        <v>158</v>
      </c>
      <c r="K162" s="159">
        <v>222.48</v>
      </c>
      <c r="L162" s="223">
        <v>0</v>
      </c>
      <c r="M162" s="223"/>
      <c r="N162" s="218">
        <f t="shared" si="15"/>
        <v>0</v>
      </c>
      <c r="O162" s="218"/>
      <c r="P162" s="218"/>
      <c r="Q162" s="218"/>
      <c r="R162" s="130"/>
      <c r="T162" s="161" t="s">
        <v>5</v>
      </c>
      <c r="U162" s="43" t="s">
        <v>43</v>
      </c>
      <c r="V162" s="35"/>
      <c r="W162" s="162">
        <f t="shared" si="16"/>
        <v>0</v>
      </c>
      <c r="X162" s="162">
        <v>0</v>
      </c>
      <c r="Y162" s="162">
        <f t="shared" si="17"/>
        <v>0</v>
      </c>
      <c r="Z162" s="162">
        <v>2E-3</v>
      </c>
      <c r="AA162" s="163">
        <f t="shared" si="18"/>
        <v>0.44495999999999997</v>
      </c>
      <c r="AR162" s="18" t="s">
        <v>159</v>
      </c>
      <c r="AT162" s="18" t="s">
        <v>155</v>
      </c>
      <c r="AU162" s="18" t="s">
        <v>133</v>
      </c>
      <c r="AY162" s="18" t="s">
        <v>154</v>
      </c>
      <c r="BE162" s="104">
        <f t="shared" si="19"/>
        <v>0</v>
      </c>
      <c r="BF162" s="104">
        <f t="shared" si="20"/>
        <v>0</v>
      </c>
      <c r="BG162" s="104">
        <f t="shared" si="21"/>
        <v>0</v>
      </c>
      <c r="BH162" s="104">
        <f t="shared" si="22"/>
        <v>0</v>
      </c>
      <c r="BI162" s="104">
        <f t="shared" si="23"/>
        <v>0</v>
      </c>
      <c r="BJ162" s="18" t="s">
        <v>133</v>
      </c>
      <c r="BK162" s="164">
        <f t="shared" si="24"/>
        <v>0</v>
      </c>
      <c r="BL162" s="18" t="s">
        <v>159</v>
      </c>
      <c r="BM162" s="18" t="s">
        <v>250</v>
      </c>
    </row>
    <row r="163" spans="2:65" s="1" customFormat="1" ht="25.5" customHeight="1">
      <c r="B163" s="127"/>
      <c r="C163" s="156" t="s">
        <v>251</v>
      </c>
      <c r="D163" s="156" t="s">
        <v>155</v>
      </c>
      <c r="E163" s="157" t="s">
        <v>252</v>
      </c>
      <c r="F163" s="225" t="s">
        <v>253</v>
      </c>
      <c r="G163" s="225"/>
      <c r="H163" s="225"/>
      <c r="I163" s="225"/>
      <c r="J163" s="158" t="s">
        <v>254</v>
      </c>
      <c r="K163" s="159">
        <v>1</v>
      </c>
      <c r="L163" s="223">
        <v>0</v>
      </c>
      <c r="M163" s="223"/>
      <c r="N163" s="218">
        <f t="shared" si="15"/>
        <v>0</v>
      </c>
      <c r="O163" s="218"/>
      <c r="P163" s="218"/>
      <c r="Q163" s="218"/>
      <c r="R163" s="130"/>
      <c r="T163" s="161" t="s">
        <v>5</v>
      </c>
      <c r="U163" s="43" t="s">
        <v>43</v>
      </c>
      <c r="V163" s="35"/>
      <c r="W163" s="162">
        <f t="shared" si="16"/>
        <v>0</v>
      </c>
      <c r="X163" s="162">
        <v>0</v>
      </c>
      <c r="Y163" s="162">
        <f t="shared" si="17"/>
        <v>0</v>
      </c>
      <c r="Z163" s="162">
        <v>0</v>
      </c>
      <c r="AA163" s="163">
        <f t="shared" si="18"/>
        <v>0</v>
      </c>
      <c r="AR163" s="18" t="s">
        <v>159</v>
      </c>
      <c r="AT163" s="18" t="s">
        <v>155</v>
      </c>
      <c r="AU163" s="18" t="s">
        <v>133</v>
      </c>
      <c r="AY163" s="18" t="s">
        <v>154</v>
      </c>
      <c r="BE163" s="104">
        <f t="shared" si="19"/>
        <v>0</v>
      </c>
      <c r="BF163" s="104">
        <f t="shared" si="20"/>
        <v>0</v>
      </c>
      <c r="BG163" s="104">
        <f t="shared" si="21"/>
        <v>0</v>
      </c>
      <c r="BH163" s="104">
        <f t="shared" si="22"/>
        <v>0</v>
      </c>
      <c r="BI163" s="104">
        <f t="shared" si="23"/>
        <v>0</v>
      </c>
      <c r="BJ163" s="18" t="s">
        <v>133</v>
      </c>
      <c r="BK163" s="164">
        <f t="shared" si="24"/>
        <v>0</v>
      </c>
      <c r="BL163" s="18" t="s">
        <v>159</v>
      </c>
      <c r="BM163" s="18" t="s">
        <v>255</v>
      </c>
    </row>
    <row r="164" spans="2:65" s="1" customFormat="1" ht="25.5" customHeight="1">
      <c r="B164" s="127"/>
      <c r="C164" s="156" t="s">
        <v>256</v>
      </c>
      <c r="D164" s="156" t="s">
        <v>155</v>
      </c>
      <c r="E164" s="157" t="s">
        <v>257</v>
      </c>
      <c r="F164" s="225" t="s">
        <v>258</v>
      </c>
      <c r="G164" s="225"/>
      <c r="H164" s="225"/>
      <c r="I164" s="225"/>
      <c r="J164" s="158" t="s">
        <v>254</v>
      </c>
      <c r="K164" s="159">
        <v>9</v>
      </c>
      <c r="L164" s="223">
        <v>0</v>
      </c>
      <c r="M164" s="223"/>
      <c r="N164" s="218">
        <f t="shared" si="15"/>
        <v>0</v>
      </c>
      <c r="O164" s="218"/>
      <c r="P164" s="218"/>
      <c r="Q164" s="218"/>
      <c r="R164" s="130"/>
      <c r="T164" s="161" t="s">
        <v>5</v>
      </c>
      <c r="U164" s="43" t="s">
        <v>43</v>
      </c>
      <c r="V164" s="35"/>
      <c r="W164" s="162">
        <f t="shared" si="16"/>
        <v>0</v>
      </c>
      <c r="X164" s="162">
        <v>0</v>
      </c>
      <c r="Y164" s="162">
        <f t="shared" si="17"/>
        <v>0</v>
      </c>
      <c r="Z164" s="162">
        <v>0</v>
      </c>
      <c r="AA164" s="163">
        <f t="shared" si="18"/>
        <v>0</v>
      </c>
      <c r="AR164" s="18" t="s">
        <v>159</v>
      </c>
      <c r="AT164" s="18" t="s">
        <v>155</v>
      </c>
      <c r="AU164" s="18" t="s">
        <v>133</v>
      </c>
      <c r="AY164" s="18" t="s">
        <v>154</v>
      </c>
      <c r="BE164" s="104">
        <f t="shared" si="19"/>
        <v>0</v>
      </c>
      <c r="BF164" s="104">
        <f t="shared" si="20"/>
        <v>0</v>
      </c>
      <c r="BG164" s="104">
        <f t="shared" si="21"/>
        <v>0</v>
      </c>
      <c r="BH164" s="104">
        <f t="shared" si="22"/>
        <v>0</v>
      </c>
      <c r="BI164" s="104">
        <f t="shared" si="23"/>
        <v>0</v>
      </c>
      <c r="BJ164" s="18" t="s">
        <v>133</v>
      </c>
      <c r="BK164" s="164">
        <f t="shared" si="24"/>
        <v>0</v>
      </c>
      <c r="BL164" s="18" t="s">
        <v>159</v>
      </c>
      <c r="BM164" s="18" t="s">
        <v>259</v>
      </c>
    </row>
    <row r="165" spans="2:65" s="1" customFormat="1" ht="25.5" customHeight="1">
      <c r="B165" s="127"/>
      <c r="C165" s="156" t="s">
        <v>260</v>
      </c>
      <c r="D165" s="156" t="s">
        <v>155</v>
      </c>
      <c r="E165" s="157" t="s">
        <v>261</v>
      </c>
      <c r="F165" s="225" t="s">
        <v>262</v>
      </c>
      <c r="G165" s="225"/>
      <c r="H165" s="225"/>
      <c r="I165" s="225"/>
      <c r="J165" s="158" t="s">
        <v>254</v>
      </c>
      <c r="K165" s="159">
        <v>1</v>
      </c>
      <c r="L165" s="223">
        <v>0</v>
      </c>
      <c r="M165" s="223"/>
      <c r="N165" s="218">
        <f t="shared" si="15"/>
        <v>0</v>
      </c>
      <c r="O165" s="218"/>
      <c r="P165" s="218"/>
      <c r="Q165" s="218"/>
      <c r="R165" s="130"/>
      <c r="T165" s="161" t="s">
        <v>5</v>
      </c>
      <c r="U165" s="43" t="s">
        <v>43</v>
      </c>
      <c r="V165" s="35"/>
      <c r="W165" s="162">
        <f t="shared" si="16"/>
        <v>0</v>
      </c>
      <c r="X165" s="162">
        <v>0</v>
      </c>
      <c r="Y165" s="162">
        <f t="shared" si="17"/>
        <v>0</v>
      </c>
      <c r="Z165" s="162">
        <v>0</v>
      </c>
      <c r="AA165" s="163">
        <f t="shared" si="18"/>
        <v>0</v>
      </c>
      <c r="AR165" s="18" t="s">
        <v>159</v>
      </c>
      <c r="AT165" s="18" t="s">
        <v>155</v>
      </c>
      <c r="AU165" s="18" t="s">
        <v>133</v>
      </c>
      <c r="AY165" s="18" t="s">
        <v>154</v>
      </c>
      <c r="BE165" s="104">
        <f t="shared" si="19"/>
        <v>0</v>
      </c>
      <c r="BF165" s="104">
        <f t="shared" si="20"/>
        <v>0</v>
      </c>
      <c r="BG165" s="104">
        <f t="shared" si="21"/>
        <v>0</v>
      </c>
      <c r="BH165" s="104">
        <f t="shared" si="22"/>
        <v>0</v>
      </c>
      <c r="BI165" s="104">
        <f t="shared" si="23"/>
        <v>0</v>
      </c>
      <c r="BJ165" s="18" t="s">
        <v>133</v>
      </c>
      <c r="BK165" s="164">
        <f t="shared" si="24"/>
        <v>0</v>
      </c>
      <c r="BL165" s="18" t="s">
        <v>159</v>
      </c>
      <c r="BM165" s="18" t="s">
        <v>263</v>
      </c>
    </row>
    <row r="166" spans="2:65" s="1" customFormat="1" ht="25.5" customHeight="1">
      <c r="B166" s="127"/>
      <c r="C166" s="156" t="s">
        <v>264</v>
      </c>
      <c r="D166" s="156" t="s">
        <v>155</v>
      </c>
      <c r="E166" s="157" t="s">
        <v>265</v>
      </c>
      <c r="F166" s="225" t="s">
        <v>266</v>
      </c>
      <c r="G166" s="225"/>
      <c r="H166" s="225"/>
      <c r="I166" s="225"/>
      <c r="J166" s="158" t="s">
        <v>254</v>
      </c>
      <c r="K166" s="159">
        <v>1</v>
      </c>
      <c r="L166" s="223">
        <v>0</v>
      </c>
      <c r="M166" s="223"/>
      <c r="N166" s="218">
        <f t="shared" si="15"/>
        <v>0</v>
      </c>
      <c r="O166" s="218"/>
      <c r="P166" s="218"/>
      <c r="Q166" s="218"/>
      <c r="R166" s="130"/>
      <c r="T166" s="161" t="s">
        <v>5</v>
      </c>
      <c r="U166" s="43" t="s">
        <v>43</v>
      </c>
      <c r="V166" s="35"/>
      <c r="W166" s="162">
        <f t="shared" si="16"/>
        <v>0</v>
      </c>
      <c r="X166" s="162">
        <v>0</v>
      </c>
      <c r="Y166" s="162">
        <f t="shared" si="17"/>
        <v>0</v>
      </c>
      <c r="Z166" s="162">
        <v>0</v>
      </c>
      <c r="AA166" s="163">
        <f t="shared" si="18"/>
        <v>0</v>
      </c>
      <c r="AR166" s="18" t="s">
        <v>159</v>
      </c>
      <c r="AT166" s="18" t="s">
        <v>155</v>
      </c>
      <c r="AU166" s="18" t="s">
        <v>133</v>
      </c>
      <c r="AY166" s="18" t="s">
        <v>154</v>
      </c>
      <c r="BE166" s="104">
        <f t="shared" si="19"/>
        <v>0</v>
      </c>
      <c r="BF166" s="104">
        <f t="shared" si="20"/>
        <v>0</v>
      </c>
      <c r="BG166" s="104">
        <f t="shared" si="21"/>
        <v>0</v>
      </c>
      <c r="BH166" s="104">
        <f t="shared" si="22"/>
        <v>0</v>
      </c>
      <c r="BI166" s="104">
        <f t="shared" si="23"/>
        <v>0</v>
      </c>
      <c r="BJ166" s="18" t="s">
        <v>133</v>
      </c>
      <c r="BK166" s="164">
        <f t="shared" si="24"/>
        <v>0</v>
      </c>
      <c r="BL166" s="18" t="s">
        <v>159</v>
      </c>
      <c r="BM166" s="18" t="s">
        <v>267</v>
      </c>
    </row>
    <row r="167" spans="2:65" s="1" customFormat="1" ht="16.5" customHeight="1">
      <c r="B167" s="127"/>
      <c r="C167" s="156" t="s">
        <v>268</v>
      </c>
      <c r="D167" s="156" t="s">
        <v>155</v>
      </c>
      <c r="E167" s="157" t="s">
        <v>269</v>
      </c>
      <c r="F167" s="225" t="s">
        <v>270</v>
      </c>
      <c r="G167" s="225"/>
      <c r="H167" s="225"/>
      <c r="I167" s="225"/>
      <c r="J167" s="158" t="s">
        <v>254</v>
      </c>
      <c r="K167" s="159">
        <v>1</v>
      </c>
      <c r="L167" s="223">
        <v>0</v>
      </c>
      <c r="M167" s="223"/>
      <c r="N167" s="218">
        <f t="shared" si="15"/>
        <v>0</v>
      </c>
      <c r="O167" s="218"/>
      <c r="P167" s="218"/>
      <c r="Q167" s="218"/>
      <c r="R167" s="130"/>
      <c r="T167" s="161" t="s">
        <v>5</v>
      </c>
      <c r="U167" s="43" t="s">
        <v>43</v>
      </c>
      <c r="V167" s="35"/>
      <c r="W167" s="162">
        <f t="shared" si="16"/>
        <v>0</v>
      </c>
      <c r="X167" s="162">
        <v>0</v>
      </c>
      <c r="Y167" s="162">
        <f t="shared" si="17"/>
        <v>0</v>
      </c>
      <c r="Z167" s="162">
        <v>0</v>
      </c>
      <c r="AA167" s="163">
        <f t="shared" si="18"/>
        <v>0</v>
      </c>
      <c r="AR167" s="18" t="s">
        <v>159</v>
      </c>
      <c r="AT167" s="18" t="s">
        <v>155</v>
      </c>
      <c r="AU167" s="18" t="s">
        <v>133</v>
      </c>
      <c r="AY167" s="18" t="s">
        <v>154</v>
      </c>
      <c r="BE167" s="104">
        <f t="shared" si="19"/>
        <v>0</v>
      </c>
      <c r="BF167" s="104">
        <f t="shared" si="20"/>
        <v>0</v>
      </c>
      <c r="BG167" s="104">
        <f t="shared" si="21"/>
        <v>0</v>
      </c>
      <c r="BH167" s="104">
        <f t="shared" si="22"/>
        <v>0</v>
      </c>
      <c r="BI167" s="104">
        <f t="shared" si="23"/>
        <v>0</v>
      </c>
      <c r="BJ167" s="18" t="s">
        <v>133</v>
      </c>
      <c r="BK167" s="164">
        <f t="shared" si="24"/>
        <v>0</v>
      </c>
      <c r="BL167" s="18" t="s">
        <v>159</v>
      </c>
      <c r="BM167" s="18" t="s">
        <v>271</v>
      </c>
    </row>
    <row r="168" spans="2:65" s="1" customFormat="1" ht="38.25" customHeight="1">
      <c r="B168" s="127"/>
      <c r="C168" s="156" t="s">
        <v>272</v>
      </c>
      <c r="D168" s="156" t="s">
        <v>155</v>
      </c>
      <c r="E168" s="157" t="s">
        <v>273</v>
      </c>
      <c r="F168" s="225" t="s">
        <v>274</v>
      </c>
      <c r="G168" s="225"/>
      <c r="H168" s="225"/>
      <c r="I168" s="225"/>
      <c r="J168" s="158" t="s">
        <v>275</v>
      </c>
      <c r="K168" s="159">
        <v>320</v>
      </c>
      <c r="L168" s="223">
        <v>0</v>
      </c>
      <c r="M168" s="223"/>
      <c r="N168" s="218">
        <f t="shared" si="15"/>
        <v>0</v>
      </c>
      <c r="O168" s="218"/>
      <c r="P168" s="218"/>
      <c r="Q168" s="218"/>
      <c r="R168" s="130"/>
      <c r="T168" s="161" t="s">
        <v>5</v>
      </c>
      <c r="U168" s="43" t="s">
        <v>43</v>
      </c>
      <c r="V168" s="35"/>
      <c r="W168" s="162">
        <f t="shared" si="16"/>
        <v>0</v>
      </c>
      <c r="X168" s="162">
        <v>3.0000000000000001E-5</v>
      </c>
      <c r="Y168" s="162">
        <f t="shared" si="17"/>
        <v>9.6000000000000009E-3</v>
      </c>
      <c r="Z168" s="162">
        <v>5.0000000000000001E-4</v>
      </c>
      <c r="AA168" s="163">
        <f t="shared" si="18"/>
        <v>0.16</v>
      </c>
      <c r="AR168" s="18" t="s">
        <v>159</v>
      </c>
      <c r="AT168" s="18" t="s">
        <v>155</v>
      </c>
      <c r="AU168" s="18" t="s">
        <v>133</v>
      </c>
      <c r="AY168" s="18" t="s">
        <v>154</v>
      </c>
      <c r="BE168" s="104">
        <f t="shared" si="19"/>
        <v>0</v>
      </c>
      <c r="BF168" s="104">
        <f t="shared" si="20"/>
        <v>0</v>
      </c>
      <c r="BG168" s="104">
        <f t="shared" si="21"/>
        <v>0</v>
      </c>
      <c r="BH168" s="104">
        <f t="shared" si="22"/>
        <v>0</v>
      </c>
      <c r="BI168" s="104">
        <f t="shared" si="23"/>
        <v>0</v>
      </c>
      <c r="BJ168" s="18" t="s">
        <v>133</v>
      </c>
      <c r="BK168" s="164">
        <f t="shared" si="24"/>
        <v>0</v>
      </c>
      <c r="BL168" s="18" t="s">
        <v>159</v>
      </c>
      <c r="BM168" s="18" t="s">
        <v>276</v>
      </c>
    </row>
    <row r="169" spans="2:65" s="1" customFormat="1" ht="51" customHeight="1">
      <c r="B169" s="127"/>
      <c r="C169" s="156" t="s">
        <v>277</v>
      </c>
      <c r="D169" s="156" t="s">
        <v>155</v>
      </c>
      <c r="E169" s="157" t="s">
        <v>278</v>
      </c>
      <c r="F169" s="225" t="s">
        <v>279</v>
      </c>
      <c r="G169" s="225"/>
      <c r="H169" s="225"/>
      <c r="I169" s="225"/>
      <c r="J169" s="158" t="s">
        <v>158</v>
      </c>
      <c r="K169" s="159">
        <v>2983.4070000000002</v>
      </c>
      <c r="L169" s="223">
        <v>0</v>
      </c>
      <c r="M169" s="223"/>
      <c r="N169" s="218">
        <f t="shared" si="15"/>
        <v>0</v>
      </c>
      <c r="O169" s="218"/>
      <c r="P169" s="218"/>
      <c r="Q169" s="218"/>
      <c r="R169" s="130"/>
      <c r="T169" s="161" t="s">
        <v>5</v>
      </c>
      <c r="U169" s="43" t="s">
        <v>43</v>
      </c>
      <c r="V169" s="35"/>
      <c r="W169" s="162">
        <f t="shared" si="16"/>
        <v>0</v>
      </c>
      <c r="X169" s="162">
        <v>0</v>
      </c>
      <c r="Y169" s="162">
        <f t="shared" si="17"/>
        <v>0</v>
      </c>
      <c r="Z169" s="162">
        <v>3.6999999999999998E-2</v>
      </c>
      <c r="AA169" s="163">
        <f t="shared" si="18"/>
        <v>110.386059</v>
      </c>
      <c r="AR169" s="18" t="s">
        <v>159</v>
      </c>
      <c r="AT169" s="18" t="s">
        <v>155</v>
      </c>
      <c r="AU169" s="18" t="s">
        <v>133</v>
      </c>
      <c r="AY169" s="18" t="s">
        <v>154</v>
      </c>
      <c r="BE169" s="104">
        <f t="shared" si="19"/>
        <v>0</v>
      </c>
      <c r="BF169" s="104">
        <f t="shared" si="20"/>
        <v>0</v>
      </c>
      <c r="BG169" s="104">
        <f t="shared" si="21"/>
        <v>0</v>
      </c>
      <c r="BH169" s="104">
        <f t="shared" si="22"/>
        <v>0</v>
      </c>
      <c r="BI169" s="104">
        <f t="shared" si="23"/>
        <v>0</v>
      </c>
      <c r="BJ169" s="18" t="s">
        <v>133</v>
      </c>
      <c r="BK169" s="164">
        <f t="shared" si="24"/>
        <v>0</v>
      </c>
      <c r="BL169" s="18" t="s">
        <v>159</v>
      </c>
      <c r="BM169" s="18" t="s">
        <v>280</v>
      </c>
    </row>
    <row r="170" spans="2:65" s="1" customFormat="1" ht="38.25" customHeight="1">
      <c r="B170" s="127"/>
      <c r="C170" s="156" t="s">
        <v>281</v>
      </c>
      <c r="D170" s="156" t="s">
        <v>155</v>
      </c>
      <c r="E170" s="157" t="s">
        <v>282</v>
      </c>
      <c r="F170" s="225" t="s">
        <v>283</v>
      </c>
      <c r="G170" s="225"/>
      <c r="H170" s="225"/>
      <c r="I170" s="225"/>
      <c r="J170" s="158" t="s">
        <v>158</v>
      </c>
      <c r="K170" s="159">
        <v>99.335999999999999</v>
      </c>
      <c r="L170" s="223">
        <v>0</v>
      </c>
      <c r="M170" s="223"/>
      <c r="N170" s="218">
        <f t="shared" si="15"/>
        <v>0</v>
      </c>
      <c r="O170" s="218"/>
      <c r="P170" s="218"/>
      <c r="Q170" s="218"/>
      <c r="R170" s="130"/>
      <c r="T170" s="161" t="s">
        <v>5</v>
      </c>
      <c r="U170" s="43" t="s">
        <v>43</v>
      </c>
      <c r="V170" s="35"/>
      <c r="W170" s="162">
        <f t="shared" si="16"/>
        <v>0</v>
      </c>
      <c r="X170" s="162">
        <v>0</v>
      </c>
      <c r="Y170" s="162">
        <f t="shared" si="17"/>
        <v>0</v>
      </c>
      <c r="Z170" s="162">
        <v>8.8999999999999996E-2</v>
      </c>
      <c r="AA170" s="163">
        <f t="shared" si="18"/>
        <v>8.8409040000000001</v>
      </c>
      <c r="AR170" s="18" t="s">
        <v>159</v>
      </c>
      <c r="AT170" s="18" t="s">
        <v>155</v>
      </c>
      <c r="AU170" s="18" t="s">
        <v>133</v>
      </c>
      <c r="AY170" s="18" t="s">
        <v>154</v>
      </c>
      <c r="BE170" s="104">
        <f t="shared" si="19"/>
        <v>0</v>
      </c>
      <c r="BF170" s="104">
        <f t="shared" si="20"/>
        <v>0</v>
      </c>
      <c r="BG170" s="104">
        <f t="shared" si="21"/>
        <v>0</v>
      </c>
      <c r="BH170" s="104">
        <f t="shared" si="22"/>
        <v>0</v>
      </c>
      <c r="BI170" s="104">
        <f t="shared" si="23"/>
        <v>0</v>
      </c>
      <c r="BJ170" s="18" t="s">
        <v>133</v>
      </c>
      <c r="BK170" s="164">
        <f t="shared" si="24"/>
        <v>0</v>
      </c>
      <c r="BL170" s="18" t="s">
        <v>159</v>
      </c>
      <c r="BM170" s="18" t="s">
        <v>284</v>
      </c>
    </row>
    <row r="171" spans="2:65" s="1" customFormat="1" ht="51" customHeight="1">
      <c r="B171" s="127"/>
      <c r="C171" s="156" t="s">
        <v>285</v>
      </c>
      <c r="D171" s="156" t="s">
        <v>155</v>
      </c>
      <c r="E171" s="157" t="s">
        <v>286</v>
      </c>
      <c r="F171" s="225" t="s">
        <v>287</v>
      </c>
      <c r="G171" s="225"/>
      <c r="H171" s="225"/>
      <c r="I171" s="225"/>
      <c r="J171" s="158" t="s">
        <v>158</v>
      </c>
      <c r="K171" s="159">
        <v>31</v>
      </c>
      <c r="L171" s="223">
        <v>0</v>
      </c>
      <c r="M171" s="223"/>
      <c r="N171" s="218">
        <f t="shared" si="15"/>
        <v>0</v>
      </c>
      <c r="O171" s="218"/>
      <c r="P171" s="218"/>
      <c r="Q171" s="218"/>
      <c r="R171" s="130"/>
      <c r="T171" s="161" t="s">
        <v>5</v>
      </c>
      <c r="U171" s="43" t="s">
        <v>43</v>
      </c>
      <c r="V171" s="35"/>
      <c r="W171" s="162">
        <f t="shared" si="16"/>
        <v>0</v>
      </c>
      <c r="X171" s="162">
        <v>0</v>
      </c>
      <c r="Y171" s="162">
        <f t="shared" si="17"/>
        <v>0</v>
      </c>
      <c r="Z171" s="162">
        <v>1.8409999999999999E-2</v>
      </c>
      <c r="AA171" s="163">
        <f t="shared" si="18"/>
        <v>0.57070999999999994</v>
      </c>
      <c r="AR171" s="18" t="s">
        <v>159</v>
      </c>
      <c r="AT171" s="18" t="s">
        <v>155</v>
      </c>
      <c r="AU171" s="18" t="s">
        <v>133</v>
      </c>
      <c r="AY171" s="18" t="s">
        <v>154</v>
      </c>
      <c r="BE171" s="104">
        <f t="shared" si="19"/>
        <v>0</v>
      </c>
      <c r="BF171" s="104">
        <f t="shared" si="20"/>
        <v>0</v>
      </c>
      <c r="BG171" s="104">
        <f t="shared" si="21"/>
        <v>0</v>
      </c>
      <c r="BH171" s="104">
        <f t="shared" si="22"/>
        <v>0</v>
      </c>
      <c r="BI171" s="104">
        <f t="shared" si="23"/>
        <v>0</v>
      </c>
      <c r="BJ171" s="18" t="s">
        <v>133</v>
      </c>
      <c r="BK171" s="164">
        <f t="shared" si="24"/>
        <v>0</v>
      </c>
      <c r="BL171" s="18" t="s">
        <v>159</v>
      </c>
      <c r="BM171" s="18" t="s">
        <v>288</v>
      </c>
    </row>
    <row r="172" spans="2:65" s="1" customFormat="1" ht="38.25" customHeight="1">
      <c r="B172" s="127"/>
      <c r="C172" s="156" t="s">
        <v>289</v>
      </c>
      <c r="D172" s="156" t="s">
        <v>155</v>
      </c>
      <c r="E172" s="157" t="s">
        <v>290</v>
      </c>
      <c r="F172" s="225" t="s">
        <v>291</v>
      </c>
      <c r="G172" s="225"/>
      <c r="H172" s="225"/>
      <c r="I172" s="225"/>
      <c r="J172" s="158" t="s">
        <v>292</v>
      </c>
      <c r="K172" s="159">
        <v>183.52199999999999</v>
      </c>
      <c r="L172" s="223">
        <v>0</v>
      </c>
      <c r="M172" s="223"/>
      <c r="N172" s="218">
        <f t="shared" si="15"/>
        <v>0</v>
      </c>
      <c r="O172" s="218"/>
      <c r="P172" s="218"/>
      <c r="Q172" s="218"/>
      <c r="R172" s="130"/>
      <c r="T172" s="161" t="s">
        <v>5</v>
      </c>
      <c r="U172" s="43" t="s">
        <v>43</v>
      </c>
      <c r="V172" s="35"/>
      <c r="W172" s="162">
        <f t="shared" si="16"/>
        <v>0</v>
      </c>
      <c r="X172" s="162">
        <v>0</v>
      </c>
      <c r="Y172" s="162">
        <f t="shared" si="17"/>
        <v>0</v>
      </c>
      <c r="Z172" s="162">
        <v>0</v>
      </c>
      <c r="AA172" s="163">
        <f t="shared" si="18"/>
        <v>0</v>
      </c>
      <c r="AR172" s="18" t="s">
        <v>159</v>
      </c>
      <c r="AT172" s="18" t="s">
        <v>155</v>
      </c>
      <c r="AU172" s="18" t="s">
        <v>133</v>
      </c>
      <c r="AY172" s="18" t="s">
        <v>154</v>
      </c>
      <c r="BE172" s="104">
        <f t="shared" si="19"/>
        <v>0</v>
      </c>
      <c r="BF172" s="104">
        <f t="shared" si="20"/>
        <v>0</v>
      </c>
      <c r="BG172" s="104">
        <f t="shared" si="21"/>
        <v>0</v>
      </c>
      <c r="BH172" s="104">
        <f t="shared" si="22"/>
        <v>0</v>
      </c>
      <c r="BI172" s="104">
        <f t="shared" si="23"/>
        <v>0</v>
      </c>
      <c r="BJ172" s="18" t="s">
        <v>133</v>
      </c>
      <c r="BK172" s="164">
        <f t="shared" si="24"/>
        <v>0</v>
      </c>
      <c r="BL172" s="18" t="s">
        <v>159</v>
      </c>
      <c r="BM172" s="18" t="s">
        <v>293</v>
      </c>
    </row>
    <row r="173" spans="2:65" s="1" customFormat="1" ht="25.5" customHeight="1">
      <c r="B173" s="127"/>
      <c r="C173" s="156" t="s">
        <v>294</v>
      </c>
      <c r="D173" s="156" t="s">
        <v>155</v>
      </c>
      <c r="E173" s="157" t="s">
        <v>295</v>
      </c>
      <c r="F173" s="225" t="s">
        <v>296</v>
      </c>
      <c r="G173" s="225"/>
      <c r="H173" s="225"/>
      <c r="I173" s="225"/>
      <c r="J173" s="158" t="s">
        <v>292</v>
      </c>
      <c r="K173" s="159">
        <v>183.52199999999999</v>
      </c>
      <c r="L173" s="223">
        <v>0</v>
      </c>
      <c r="M173" s="223"/>
      <c r="N173" s="218">
        <f t="shared" si="15"/>
        <v>0</v>
      </c>
      <c r="O173" s="218"/>
      <c r="P173" s="218"/>
      <c r="Q173" s="218"/>
      <c r="R173" s="130"/>
      <c r="T173" s="161" t="s">
        <v>5</v>
      </c>
      <c r="U173" s="43" t="s">
        <v>43</v>
      </c>
      <c r="V173" s="35"/>
      <c r="W173" s="162">
        <f t="shared" si="16"/>
        <v>0</v>
      </c>
      <c r="X173" s="162">
        <v>0</v>
      </c>
      <c r="Y173" s="162">
        <f t="shared" si="17"/>
        <v>0</v>
      </c>
      <c r="Z173" s="162">
        <v>0</v>
      </c>
      <c r="AA173" s="163">
        <f t="shared" si="18"/>
        <v>0</v>
      </c>
      <c r="AR173" s="18" t="s">
        <v>159</v>
      </c>
      <c r="AT173" s="18" t="s">
        <v>155</v>
      </c>
      <c r="AU173" s="18" t="s">
        <v>133</v>
      </c>
      <c r="AY173" s="18" t="s">
        <v>154</v>
      </c>
      <c r="BE173" s="104">
        <f t="shared" si="19"/>
        <v>0</v>
      </c>
      <c r="BF173" s="104">
        <f t="shared" si="20"/>
        <v>0</v>
      </c>
      <c r="BG173" s="104">
        <f t="shared" si="21"/>
        <v>0</v>
      </c>
      <c r="BH173" s="104">
        <f t="shared" si="22"/>
        <v>0</v>
      </c>
      <c r="BI173" s="104">
        <f t="shared" si="23"/>
        <v>0</v>
      </c>
      <c r="BJ173" s="18" t="s">
        <v>133</v>
      </c>
      <c r="BK173" s="164">
        <f t="shared" si="24"/>
        <v>0</v>
      </c>
      <c r="BL173" s="18" t="s">
        <v>159</v>
      </c>
      <c r="BM173" s="18" t="s">
        <v>297</v>
      </c>
    </row>
    <row r="174" spans="2:65" s="1" customFormat="1" ht="25.5" customHeight="1">
      <c r="B174" s="127"/>
      <c r="C174" s="156" t="s">
        <v>298</v>
      </c>
      <c r="D174" s="156" t="s">
        <v>155</v>
      </c>
      <c r="E174" s="157" t="s">
        <v>299</v>
      </c>
      <c r="F174" s="225" t="s">
        <v>300</v>
      </c>
      <c r="G174" s="225"/>
      <c r="H174" s="225"/>
      <c r="I174" s="225"/>
      <c r="J174" s="158" t="s">
        <v>292</v>
      </c>
      <c r="K174" s="159">
        <v>183.52199999999999</v>
      </c>
      <c r="L174" s="223">
        <v>0</v>
      </c>
      <c r="M174" s="223"/>
      <c r="N174" s="218">
        <f t="shared" si="15"/>
        <v>0</v>
      </c>
      <c r="O174" s="218"/>
      <c r="P174" s="218"/>
      <c r="Q174" s="218"/>
      <c r="R174" s="130"/>
      <c r="T174" s="161" t="s">
        <v>5</v>
      </c>
      <c r="U174" s="43" t="s">
        <v>43</v>
      </c>
      <c r="V174" s="35"/>
      <c r="W174" s="162">
        <f t="shared" si="16"/>
        <v>0</v>
      </c>
      <c r="X174" s="162">
        <v>0</v>
      </c>
      <c r="Y174" s="162">
        <f t="shared" si="17"/>
        <v>0</v>
      </c>
      <c r="Z174" s="162">
        <v>0</v>
      </c>
      <c r="AA174" s="163">
        <f t="shared" si="18"/>
        <v>0</v>
      </c>
      <c r="AR174" s="18" t="s">
        <v>159</v>
      </c>
      <c r="AT174" s="18" t="s">
        <v>155</v>
      </c>
      <c r="AU174" s="18" t="s">
        <v>133</v>
      </c>
      <c r="AY174" s="18" t="s">
        <v>154</v>
      </c>
      <c r="BE174" s="104">
        <f t="shared" si="19"/>
        <v>0</v>
      </c>
      <c r="BF174" s="104">
        <f t="shared" si="20"/>
        <v>0</v>
      </c>
      <c r="BG174" s="104">
        <f t="shared" si="21"/>
        <v>0</v>
      </c>
      <c r="BH174" s="104">
        <f t="shared" si="22"/>
        <v>0</v>
      </c>
      <c r="BI174" s="104">
        <f t="shared" si="23"/>
        <v>0</v>
      </c>
      <c r="BJ174" s="18" t="s">
        <v>133</v>
      </c>
      <c r="BK174" s="164">
        <f t="shared" si="24"/>
        <v>0</v>
      </c>
      <c r="BL174" s="18" t="s">
        <v>159</v>
      </c>
      <c r="BM174" s="18" t="s">
        <v>301</v>
      </c>
    </row>
    <row r="175" spans="2:65" s="1" customFormat="1" ht="25.5" customHeight="1">
      <c r="B175" s="127"/>
      <c r="C175" s="156" t="s">
        <v>302</v>
      </c>
      <c r="D175" s="156" t="s">
        <v>155</v>
      </c>
      <c r="E175" s="157" t="s">
        <v>303</v>
      </c>
      <c r="F175" s="225" t="s">
        <v>304</v>
      </c>
      <c r="G175" s="225"/>
      <c r="H175" s="225"/>
      <c r="I175" s="225"/>
      <c r="J175" s="158" t="s">
        <v>292</v>
      </c>
      <c r="K175" s="159">
        <v>3486.9180000000001</v>
      </c>
      <c r="L175" s="223">
        <v>0</v>
      </c>
      <c r="M175" s="223"/>
      <c r="N175" s="218">
        <f t="shared" si="15"/>
        <v>0</v>
      </c>
      <c r="O175" s="218"/>
      <c r="P175" s="218"/>
      <c r="Q175" s="218"/>
      <c r="R175" s="130"/>
      <c r="T175" s="161" t="s">
        <v>5</v>
      </c>
      <c r="U175" s="43" t="s">
        <v>43</v>
      </c>
      <c r="V175" s="35"/>
      <c r="W175" s="162">
        <f t="shared" si="16"/>
        <v>0</v>
      </c>
      <c r="X175" s="162">
        <v>0</v>
      </c>
      <c r="Y175" s="162">
        <f t="shared" si="17"/>
        <v>0</v>
      </c>
      <c r="Z175" s="162">
        <v>0</v>
      </c>
      <c r="AA175" s="163">
        <f t="shared" si="18"/>
        <v>0</v>
      </c>
      <c r="AR175" s="18" t="s">
        <v>159</v>
      </c>
      <c r="AT175" s="18" t="s">
        <v>155</v>
      </c>
      <c r="AU175" s="18" t="s">
        <v>133</v>
      </c>
      <c r="AY175" s="18" t="s">
        <v>154</v>
      </c>
      <c r="BE175" s="104">
        <f t="shared" si="19"/>
        <v>0</v>
      </c>
      <c r="BF175" s="104">
        <f t="shared" si="20"/>
        <v>0</v>
      </c>
      <c r="BG175" s="104">
        <f t="shared" si="21"/>
        <v>0</v>
      </c>
      <c r="BH175" s="104">
        <f t="shared" si="22"/>
        <v>0</v>
      </c>
      <c r="BI175" s="104">
        <f t="shared" si="23"/>
        <v>0</v>
      </c>
      <c r="BJ175" s="18" t="s">
        <v>133</v>
      </c>
      <c r="BK175" s="164">
        <f t="shared" si="24"/>
        <v>0</v>
      </c>
      <c r="BL175" s="18" t="s">
        <v>159</v>
      </c>
      <c r="BM175" s="18" t="s">
        <v>305</v>
      </c>
    </row>
    <row r="176" spans="2:65" s="1" customFormat="1" ht="25.5" customHeight="1">
      <c r="B176" s="127"/>
      <c r="C176" s="156" t="s">
        <v>306</v>
      </c>
      <c r="D176" s="156" t="s">
        <v>155</v>
      </c>
      <c r="E176" s="157" t="s">
        <v>307</v>
      </c>
      <c r="F176" s="225" t="s">
        <v>308</v>
      </c>
      <c r="G176" s="225"/>
      <c r="H176" s="225"/>
      <c r="I176" s="225"/>
      <c r="J176" s="158" t="s">
        <v>292</v>
      </c>
      <c r="K176" s="159">
        <v>183.52199999999999</v>
      </c>
      <c r="L176" s="223">
        <v>0</v>
      </c>
      <c r="M176" s="223"/>
      <c r="N176" s="218">
        <f t="shared" si="15"/>
        <v>0</v>
      </c>
      <c r="O176" s="218"/>
      <c r="P176" s="218"/>
      <c r="Q176" s="218"/>
      <c r="R176" s="130"/>
      <c r="T176" s="161" t="s">
        <v>5</v>
      </c>
      <c r="U176" s="43" t="s">
        <v>43</v>
      </c>
      <c r="V176" s="35"/>
      <c r="W176" s="162">
        <f t="shared" si="16"/>
        <v>0</v>
      </c>
      <c r="X176" s="162">
        <v>0</v>
      </c>
      <c r="Y176" s="162">
        <f t="shared" si="17"/>
        <v>0</v>
      </c>
      <c r="Z176" s="162">
        <v>0</v>
      </c>
      <c r="AA176" s="163">
        <f t="shared" si="18"/>
        <v>0</v>
      </c>
      <c r="AR176" s="18" t="s">
        <v>159</v>
      </c>
      <c r="AT176" s="18" t="s">
        <v>155</v>
      </c>
      <c r="AU176" s="18" t="s">
        <v>133</v>
      </c>
      <c r="AY176" s="18" t="s">
        <v>154</v>
      </c>
      <c r="BE176" s="104">
        <f t="shared" si="19"/>
        <v>0</v>
      </c>
      <c r="BF176" s="104">
        <f t="shared" si="20"/>
        <v>0</v>
      </c>
      <c r="BG176" s="104">
        <f t="shared" si="21"/>
        <v>0</v>
      </c>
      <c r="BH176" s="104">
        <f t="shared" si="22"/>
        <v>0</v>
      </c>
      <c r="BI176" s="104">
        <f t="shared" si="23"/>
        <v>0</v>
      </c>
      <c r="BJ176" s="18" t="s">
        <v>133</v>
      </c>
      <c r="BK176" s="164">
        <f t="shared" si="24"/>
        <v>0</v>
      </c>
      <c r="BL176" s="18" t="s">
        <v>159</v>
      </c>
      <c r="BM176" s="18" t="s">
        <v>309</v>
      </c>
    </row>
    <row r="177" spans="2:65" s="1" customFormat="1" ht="25.5" customHeight="1">
      <c r="B177" s="127"/>
      <c r="C177" s="156" t="s">
        <v>310</v>
      </c>
      <c r="D177" s="156" t="s">
        <v>155</v>
      </c>
      <c r="E177" s="157" t="s">
        <v>311</v>
      </c>
      <c r="F177" s="225" t="s">
        <v>312</v>
      </c>
      <c r="G177" s="225"/>
      <c r="H177" s="225"/>
      <c r="I177" s="225"/>
      <c r="J177" s="158" t="s">
        <v>292</v>
      </c>
      <c r="K177" s="159">
        <v>183.52199999999999</v>
      </c>
      <c r="L177" s="223">
        <v>0</v>
      </c>
      <c r="M177" s="223"/>
      <c r="N177" s="218">
        <f t="shared" si="15"/>
        <v>0</v>
      </c>
      <c r="O177" s="218"/>
      <c r="P177" s="218"/>
      <c r="Q177" s="218"/>
      <c r="R177" s="130"/>
      <c r="T177" s="161" t="s">
        <v>5</v>
      </c>
      <c r="U177" s="43" t="s">
        <v>43</v>
      </c>
      <c r="V177" s="35"/>
      <c r="W177" s="162">
        <f t="shared" si="16"/>
        <v>0</v>
      </c>
      <c r="X177" s="162">
        <v>0</v>
      </c>
      <c r="Y177" s="162">
        <f t="shared" si="17"/>
        <v>0</v>
      </c>
      <c r="Z177" s="162">
        <v>0</v>
      </c>
      <c r="AA177" s="163">
        <f t="shared" si="18"/>
        <v>0</v>
      </c>
      <c r="AR177" s="18" t="s">
        <v>159</v>
      </c>
      <c r="AT177" s="18" t="s">
        <v>155</v>
      </c>
      <c r="AU177" s="18" t="s">
        <v>133</v>
      </c>
      <c r="AY177" s="18" t="s">
        <v>154</v>
      </c>
      <c r="BE177" s="104">
        <f t="shared" si="19"/>
        <v>0</v>
      </c>
      <c r="BF177" s="104">
        <f t="shared" si="20"/>
        <v>0</v>
      </c>
      <c r="BG177" s="104">
        <f t="shared" si="21"/>
        <v>0</v>
      </c>
      <c r="BH177" s="104">
        <f t="shared" si="22"/>
        <v>0</v>
      </c>
      <c r="BI177" s="104">
        <f t="shared" si="23"/>
        <v>0</v>
      </c>
      <c r="BJ177" s="18" t="s">
        <v>133</v>
      </c>
      <c r="BK177" s="164">
        <f t="shared" si="24"/>
        <v>0</v>
      </c>
      <c r="BL177" s="18" t="s">
        <v>159</v>
      </c>
      <c r="BM177" s="18" t="s">
        <v>313</v>
      </c>
    </row>
    <row r="178" spans="2:65" s="9" customFormat="1" ht="29.85" customHeight="1">
      <c r="B178" s="145"/>
      <c r="C178" s="146"/>
      <c r="D178" s="155" t="s">
        <v>119</v>
      </c>
      <c r="E178" s="155"/>
      <c r="F178" s="155"/>
      <c r="G178" s="155"/>
      <c r="H178" s="155"/>
      <c r="I178" s="155"/>
      <c r="J178" s="155"/>
      <c r="K178" s="155"/>
      <c r="L178" s="155"/>
      <c r="M178" s="155"/>
      <c r="N178" s="215">
        <f>BK178</f>
        <v>0</v>
      </c>
      <c r="O178" s="216"/>
      <c r="P178" s="216"/>
      <c r="Q178" s="216"/>
      <c r="R178" s="148"/>
      <c r="T178" s="149"/>
      <c r="U178" s="146"/>
      <c r="V178" s="146"/>
      <c r="W178" s="150">
        <f>W179</f>
        <v>0</v>
      </c>
      <c r="X178" s="146"/>
      <c r="Y178" s="150">
        <f>Y179</f>
        <v>0</v>
      </c>
      <c r="Z178" s="146"/>
      <c r="AA178" s="151">
        <f>AA179</f>
        <v>0</v>
      </c>
      <c r="AR178" s="152" t="s">
        <v>84</v>
      </c>
      <c r="AT178" s="153" t="s">
        <v>75</v>
      </c>
      <c r="AU178" s="153" t="s">
        <v>84</v>
      </c>
      <c r="AY178" s="152" t="s">
        <v>154</v>
      </c>
      <c r="BK178" s="154">
        <f>BK179</f>
        <v>0</v>
      </c>
    </row>
    <row r="179" spans="2:65" s="1" customFormat="1" ht="38.25" customHeight="1">
      <c r="B179" s="127"/>
      <c r="C179" s="156" t="s">
        <v>314</v>
      </c>
      <c r="D179" s="156" t="s">
        <v>155</v>
      </c>
      <c r="E179" s="157" t="s">
        <v>315</v>
      </c>
      <c r="F179" s="225" t="s">
        <v>316</v>
      </c>
      <c r="G179" s="225"/>
      <c r="H179" s="225"/>
      <c r="I179" s="225"/>
      <c r="J179" s="158" t="s">
        <v>292</v>
      </c>
      <c r="K179" s="159">
        <v>458.84800000000001</v>
      </c>
      <c r="L179" s="223">
        <v>0</v>
      </c>
      <c r="M179" s="223"/>
      <c r="N179" s="218">
        <f>ROUND(L179*K179,3)</f>
        <v>0</v>
      </c>
      <c r="O179" s="218"/>
      <c r="P179" s="218"/>
      <c r="Q179" s="218"/>
      <c r="R179" s="130"/>
      <c r="T179" s="161" t="s">
        <v>5</v>
      </c>
      <c r="U179" s="43" t="s">
        <v>43</v>
      </c>
      <c r="V179" s="35"/>
      <c r="W179" s="162">
        <f>V179*K179</f>
        <v>0</v>
      </c>
      <c r="X179" s="162">
        <v>0</v>
      </c>
      <c r="Y179" s="162">
        <f>X179*K179</f>
        <v>0</v>
      </c>
      <c r="Z179" s="162">
        <v>0</v>
      </c>
      <c r="AA179" s="163">
        <f>Z179*K179</f>
        <v>0</v>
      </c>
      <c r="AR179" s="18" t="s">
        <v>159</v>
      </c>
      <c r="AT179" s="18" t="s">
        <v>155</v>
      </c>
      <c r="AU179" s="18" t="s">
        <v>133</v>
      </c>
      <c r="AY179" s="18" t="s">
        <v>154</v>
      </c>
      <c r="BE179" s="104">
        <f>IF(U179="základná",N179,0)</f>
        <v>0</v>
      </c>
      <c r="BF179" s="104">
        <f>IF(U179="znížená",N179,0)</f>
        <v>0</v>
      </c>
      <c r="BG179" s="104">
        <f>IF(U179="zákl. prenesená",N179,0)</f>
        <v>0</v>
      </c>
      <c r="BH179" s="104">
        <f>IF(U179="zníž. prenesená",N179,0)</f>
        <v>0</v>
      </c>
      <c r="BI179" s="104">
        <f>IF(U179="nulová",N179,0)</f>
        <v>0</v>
      </c>
      <c r="BJ179" s="18" t="s">
        <v>133</v>
      </c>
      <c r="BK179" s="164">
        <f>ROUND(L179*K179,3)</f>
        <v>0</v>
      </c>
      <c r="BL179" s="18" t="s">
        <v>159</v>
      </c>
      <c r="BM179" s="18" t="s">
        <v>317</v>
      </c>
    </row>
    <row r="180" spans="2:65" s="9" customFormat="1" ht="37.35" customHeight="1">
      <c r="B180" s="145"/>
      <c r="C180" s="146"/>
      <c r="D180" s="147" t="s">
        <v>120</v>
      </c>
      <c r="E180" s="147"/>
      <c r="F180" s="147"/>
      <c r="G180" s="147"/>
      <c r="H180" s="147"/>
      <c r="I180" s="147"/>
      <c r="J180" s="147"/>
      <c r="K180" s="147"/>
      <c r="L180" s="147"/>
      <c r="M180" s="147"/>
      <c r="N180" s="219">
        <f>BK180</f>
        <v>0</v>
      </c>
      <c r="O180" s="220"/>
      <c r="P180" s="220"/>
      <c r="Q180" s="220"/>
      <c r="R180" s="148"/>
      <c r="T180" s="149"/>
      <c r="U180" s="146"/>
      <c r="V180" s="146"/>
      <c r="W180" s="150">
        <f>W181+W185+W212+W224+W229+W247+W253</f>
        <v>0</v>
      </c>
      <c r="X180" s="146"/>
      <c r="Y180" s="150">
        <f>Y181+Y185+Y212+Y224+Y229+Y247+Y253</f>
        <v>15.49461185</v>
      </c>
      <c r="Z180" s="146"/>
      <c r="AA180" s="151">
        <f>AA181+AA185+AA212+AA224+AA229+AA247+AA253</f>
        <v>6.4836214999999999</v>
      </c>
      <c r="AR180" s="152" t="s">
        <v>133</v>
      </c>
      <c r="AT180" s="153" t="s">
        <v>75</v>
      </c>
      <c r="AU180" s="153" t="s">
        <v>76</v>
      </c>
      <c r="AY180" s="152" t="s">
        <v>154</v>
      </c>
      <c r="BK180" s="154">
        <f>BK181+BK185+BK212+BK224+BK229+BK247+BK253</f>
        <v>0</v>
      </c>
    </row>
    <row r="181" spans="2:65" s="9" customFormat="1" ht="19.899999999999999" customHeight="1">
      <c r="B181" s="145"/>
      <c r="C181" s="146"/>
      <c r="D181" s="155" t="s">
        <v>121</v>
      </c>
      <c r="E181" s="155"/>
      <c r="F181" s="155"/>
      <c r="G181" s="155"/>
      <c r="H181" s="155"/>
      <c r="I181" s="155"/>
      <c r="J181" s="155"/>
      <c r="K181" s="155"/>
      <c r="L181" s="155"/>
      <c r="M181" s="155"/>
      <c r="N181" s="221">
        <f>BK181</f>
        <v>0</v>
      </c>
      <c r="O181" s="222"/>
      <c r="P181" s="222"/>
      <c r="Q181" s="222"/>
      <c r="R181" s="148"/>
      <c r="T181" s="149"/>
      <c r="U181" s="146"/>
      <c r="V181" s="146"/>
      <c r="W181" s="150">
        <f>SUM(W182:W184)</f>
        <v>0</v>
      </c>
      <c r="X181" s="146"/>
      <c r="Y181" s="150">
        <f>SUM(Y182:Y184)</f>
        <v>5.7527200000000007E-2</v>
      </c>
      <c r="Z181" s="146"/>
      <c r="AA181" s="151">
        <f>SUM(AA182:AA184)</f>
        <v>0</v>
      </c>
      <c r="AR181" s="152" t="s">
        <v>133</v>
      </c>
      <c r="AT181" s="153" t="s">
        <v>75</v>
      </c>
      <c r="AU181" s="153" t="s">
        <v>84</v>
      </c>
      <c r="AY181" s="152" t="s">
        <v>154</v>
      </c>
      <c r="BK181" s="154">
        <f>SUM(BK182:BK184)</f>
        <v>0</v>
      </c>
    </row>
    <row r="182" spans="2:65" s="1" customFormat="1" ht="25.5" customHeight="1">
      <c r="B182" s="127"/>
      <c r="C182" s="156" t="s">
        <v>318</v>
      </c>
      <c r="D182" s="156" t="s">
        <v>155</v>
      </c>
      <c r="E182" s="157" t="s">
        <v>319</v>
      </c>
      <c r="F182" s="225" t="s">
        <v>320</v>
      </c>
      <c r="G182" s="225"/>
      <c r="H182" s="225"/>
      <c r="I182" s="225"/>
      <c r="J182" s="158" t="s">
        <v>158</v>
      </c>
      <c r="K182" s="159">
        <v>125.059</v>
      </c>
      <c r="L182" s="223">
        <v>0</v>
      </c>
      <c r="M182" s="223"/>
      <c r="N182" s="218">
        <f>ROUND(L182*K182,3)</f>
        <v>0</v>
      </c>
      <c r="O182" s="218"/>
      <c r="P182" s="218"/>
      <c r="Q182" s="218"/>
      <c r="R182" s="130"/>
      <c r="T182" s="161" t="s">
        <v>5</v>
      </c>
      <c r="U182" s="43" t="s">
        <v>43</v>
      </c>
      <c r="V182" s="35"/>
      <c r="W182" s="162">
        <f>V182*K182</f>
        <v>0</v>
      </c>
      <c r="X182" s="162">
        <v>0</v>
      </c>
      <c r="Y182" s="162">
        <f>X182*K182</f>
        <v>0</v>
      </c>
      <c r="Z182" s="162">
        <v>0</v>
      </c>
      <c r="AA182" s="163">
        <f>Z182*K182</f>
        <v>0</v>
      </c>
      <c r="AR182" s="18" t="s">
        <v>210</v>
      </c>
      <c r="AT182" s="18" t="s">
        <v>155</v>
      </c>
      <c r="AU182" s="18" t="s">
        <v>133</v>
      </c>
      <c r="AY182" s="18" t="s">
        <v>154</v>
      </c>
      <c r="BE182" s="104">
        <f>IF(U182="základná",N182,0)</f>
        <v>0</v>
      </c>
      <c r="BF182" s="104">
        <f>IF(U182="znížená",N182,0)</f>
        <v>0</v>
      </c>
      <c r="BG182" s="104">
        <f>IF(U182="zákl. prenesená",N182,0)</f>
        <v>0</v>
      </c>
      <c r="BH182" s="104">
        <f>IF(U182="zníž. prenesená",N182,0)</f>
        <v>0</v>
      </c>
      <c r="BI182" s="104">
        <f>IF(U182="nulová",N182,0)</f>
        <v>0</v>
      </c>
      <c r="BJ182" s="18" t="s">
        <v>133</v>
      </c>
      <c r="BK182" s="164">
        <f>ROUND(L182*K182,3)</f>
        <v>0</v>
      </c>
      <c r="BL182" s="18" t="s">
        <v>210</v>
      </c>
      <c r="BM182" s="18" t="s">
        <v>321</v>
      </c>
    </row>
    <row r="183" spans="2:65" s="1" customFormat="1" ht="38.25" customHeight="1">
      <c r="B183" s="127"/>
      <c r="C183" s="165" t="s">
        <v>322</v>
      </c>
      <c r="D183" s="165" t="s">
        <v>168</v>
      </c>
      <c r="E183" s="166" t="s">
        <v>323</v>
      </c>
      <c r="F183" s="226" t="s">
        <v>669</v>
      </c>
      <c r="G183" s="226"/>
      <c r="H183" s="226"/>
      <c r="I183" s="226"/>
      <c r="J183" s="167" t="s">
        <v>158</v>
      </c>
      <c r="K183" s="168">
        <v>143.81800000000001</v>
      </c>
      <c r="L183" s="224">
        <v>0</v>
      </c>
      <c r="M183" s="224"/>
      <c r="N183" s="217">
        <f>ROUND(L183*K183,3)</f>
        <v>0</v>
      </c>
      <c r="O183" s="218"/>
      <c r="P183" s="218"/>
      <c r="Q183" s="218"/>
      <c r="R183" s="130"/>
      <c r="T183" s="161" t="s">
        <v>5</v>
      </c>
      <c r="U183" s="43" t="s">
        <v>43</v>
      </c>
      <c r="V183" s="35"/>
      <c r="W183" s="162">
        <f>V183*K183</f>
        <v>0</v>
      </c>
      <c r="X183" s="162">
        <v>4.0000000000000002E-4</v>
      </c>
      <c r="Y183" s="162">
        <f>X183*K183</f>
        <v>5.7527200000000007E-2</v>
      </c>
      <c r="Z183" s="162">
        <v>0</v>
      </c>
      <c r="AA183" s="163">
        <f>Z183*K183</f>
        <v>0</v>
      </c>
      <c r="AR183" s="18" t="s">
        <v>272</v>
      </c>
      <c r="AT183" s="18" t="s">
        <v>168</v>
      </c>
      <c r="AU183" s="18" t="s">
        <v>133</v>
      </c>
      <c r="AY183" s="18" t="s">
        <v>154</v>
      </c>
      <c r="BE183" s="104">
        <f>IF(U183="základná",N183,0)</f>
        <v>0</v>
      </c>
      <c r="BF183" s="104">
        <f>IF(U183="znížená",N183,0)</f>
        <v>0</v>
      </c>
      <c r="BG183" s="104">
        <f>IF(U183="zákl. prenesená",N183,0)</f>
        <v>0</v>
      </c>
      <c r="BH183" s="104">
        <f>IF(U183="zníž. prenesená",N183,0)</f>
        <v>0</v>
      </c>
      <c r="BI183" s="104">
        <f>IF(U183="nulová",N183,0)</f>
        <v>0</v>
      </c>
      <c r="BJ183" s="18" t="s">
        <v>133</v>
      </c>
      <c r="BK183" s="164">
        <f>ROUND(L183*K183,3)</f>
        <v>0</v>
      </c>
      <c r="BL183" s="18" t="s">
        <v>210</v>
      </c>
      <c r="BM183" s="18" t="s">
        <v>324</v>
      </c>
    </row>
    <row r="184" spans="2:65" s="1" customFormat="1" ht="25.5" customHeight="1">
      <c r="B184" s="127"/>
      <c r="C184" s="156" t="s">
        <v>325</v>
      </c>
      <c r="D184" s="156" t="s">
        <v>155</v>
      </c>
      <c r="E184" s="157" t="s">
        <v>326</v>
      </c>
      <c r="F184" s="225" t="s">
        <v>327</v>
      </c>
      <c r="G184" s="225"/>
      <c r="H184" s="225"/>
      <c r="I184" s="225"/>
      <c r="J184" s="158" t="s">
        <v>328</v>
      </c>
      <c r="K184" s="160">
        <v>0</v>
      </c>
      <c r="L184" s="223">
        <v>0</v>
      </c>
      <c r="M184" s="223"/>
      <c r="N184" s="218">
        <f>ROUND(L184*K184,3)</f>
        <v>0</v>
      </c>
      <c r="O184" s="218"/>
      <c r="P184" s="218"/>
      <c r="Q184" s="218"/>
      <c r="R184" s="130"/>
      <c r="T184" s="161" t="s">
        <v>5</v>
      </c>
      <c r="U184" s="43" t="s">
        <v>43</v>
      </c>
      <c r="V184" s="35"/>
      <c r="W184" s="162">
        <f>V184*K184</f>
        <v>0</v>
      </c>
      <c r="X184" s="162">
        <v>0</v>
      </c>
      <c r="Y184" s="162">
        <f>X184*K184</f>
        <v>0</v>
      </c>
      <c r="Z184" s="162">
        <v>0</v>
      </c>
      <c r="AA184" s="163">
        <f>Z184*K184</f>
        <v>0</v>
      </c>
      <c r="AR184" s="18" t="s">
        <v>210</v>
      </c>
      <c r="AT184" s="18" t="s">
        <v>155</v>
      </c>
      <c r="AU184" s="18" t="s">
        <v>133</v>
      </c>
      <c r="AY184" s="18" t="s">
        <v>154</v>
      </c>
      <c r="BE184" s="104">
        <f>IF(U184="základná",N184,0)</f>
        <v>0</v>
      </c>
      <c r="BF184" s="104">
        <f>IF(U184="znížená",N184,0)</f>
        <v>0</v>
      </c>
      <c r="BG184" s="104">
        <f>IF(U184="zákl. prenesená",N184,0)</f>
        <v>0</v>
      </c>
      <c r="BH184" s="104">
        <f>IF(U184="zníž. prenesená",N184,0)</f>
        <v>0</v>
      </c>
      <c r="BI184" s="104">
        <f>IF(U184="nulová",N184,0)</f>
        <v>0</v>
      </c>
      <c r="BJ184" s="18" t="s">
        <v>133</v>
      </c>
      <c r="BK184" s="164">
        <f>ROUND(L184*K184,3)</f>
        <v>0</v>
      </c>
      <c r="BL184" s="18" t="s">
        <v>210</v>
      </c>
      <c r="BM184" s="18" t="s">
        <v>329</v>
      </c>
    </row>
    <row r="185" spans="2:65" s="9" customFormat="1" ht="29.85" customHeight="1">
      <c r="B185" s="145"/>
      <c r="C185" s="146"/>
      <c r="D185" s="155" t="s">
        <v>122</v>
      </c>
      <c r="E185" s="155"/>
      <c r="F185" s="155"/>
      <c r="G185" s="155"/>
      <c r="H185" s="155"/>
      <c r="I185" s="155"/>
      <c r="J185" s="155"/>
      <c r="K185" s="155"/>
      <c r="L185" s="155"/>
      <c r="M185" s="155"/>
      <c r="N185" s="215">
        <f>BK185</f>
        <v>0</v>
      </c>
      <c r="O185" s="216"/>
      <c r="P185" s="216"/>
      <c r="Q185" s="216"/>
      <c r="R185" s="148"/>
      <c r="T185" s="149"/>
      <c r="U185" s="146"/>
      <c r="V185" s="146"/>
      <c r="W185" s="150">
        <f>SUM(W186:W211)</f>
        <v>0</v>
      </c>
      <c r="X185" s="146"/>
      <c r="Y185" s="150">
        <f>SUM(Y186:Y211)</f>
        <v>5.9377329999999997</v>
      </c>
      <c r="Z185" s="146"/>
      <c r="AA185" s="151">
        <f>SUM(AA186:AA211)</f>
        <v>3.4481999999999999</v>
      </c>
      <c r="AR185" s="152" t="s">
        <v>133</v>
      </c>
      <c r="AT185" s="153" t="s">
        <v>75</v>
      </c>
      <c r="AU185" s="153" t="s">
        <v>84</v>
      </c>
      <c r="AY185" s="152" t="s">
        <v>154</v>
      </c>
      <c r="BK185" s="154">
        <f>SUM(BK186:BK211)</f>
        <v>0</v>
      </c>
    </row>
    <row r="186" spans="2:65" s="1" customFormat="1" ht="25.5" customHeight="1">
      <c r="B186" s="127"/>
      <c r="C186" s="156" t="s">
        <v>330</v>
      </c>
      <c r="D186" s="156" t="s">
        <v>155</v>
      </c>
      <c r="E186" s="157" t="s">
        <v>331</v>
      </c>
      <c r="F186" s="225" t="s">
        <v>332</v>
      </c>
      <c r="G186" s="225"/>
      <c r="H186" s="225"/>
      <c r="I186" s="225"/>
      <c r="J186" s="158" t="s">
        <v>158</v>
      </c>
      <c r="K186" s="159">
        <v>1724.1</v>
      </c>
      <c r="L186" s="223">
        <v>0</v>
      </c>
      <c r="M186" s="223"/>
      <c r="N186" s="218">
        <f t="shared" ref="N186:N211" si="25">ROUND(L186*K186,3)</f>
        <v>0</v>
      </c>
      <c r="O186" s="218"/>
      <c r="P186" s="218"/>
      <c r="Q186" s="218"/>
      <c r="R186" s="130"/>
      <c r="T186" s="161" t="s">
        <v>5</v>
      </c>
      <c r="U186" s="43" t="s">
        <v>43</v>
      </c>
      <c r="V186" s="35"/>
      <c r="W186" s="162">
        <f t="shared" ref="W186:W211" si="26">V186*K186</f>
        <v>0</v>
      </c>
      <c r="X186" s="162">
        <v>0</v>
      </c>
      <c r="Y186" s="162">
        <f t="shared" ref="Y186:Y211" si="27">X186*K186</f>
        <v>0</v>
      </c>
      <c r="Z186" s="162">
        <v>2E-3</v>
      </c>
      <c r="AA186" s="163">
        <f t="shared" ref="AA186:AA211" si="28">Z186*K186</f>
        <v>3.4481999999999999</v>
      </c>
      <c r="AR186" s="18" t="s">
        <v>210</v>
      </c>
      <c r="AT186" s="18" t="s">
        <v>155</v>
      </c>
      <c r="AU186" s="18" t="s">
        <v>133</v>
      </c>
      <c r="AY186" s="18" t="s">
        <v>154</v>
      </c>
      <c r="BE186" s="104">
        <f t="shared" ref="BE186:BE211" si="29">IF(U186="základná",N186,0)</f>
        <v>0</v>
      </c>
      <c r="BF186" s="104">
        <f t="shared" ref="BF186:BF211" si="30">IF(U186="znížená",N186,0)</f>
        <v>0</v>
      </c>
      <c r="BG186" s="104">
        <f t="shared" ref="BG186:BG211" si="31">IF(U186="zákl. prenesená",N186,0)</f>
        <v>0</v>
      </c>
      <c r="BH186" s="104">
        <f t="shared" ref="BH186:BH211" si="32">IF(U186="zníž. prenesená",N186,0)</f>
        <v>0</v>
      </c>
      <c r="BI186" s="104">
        <f t="shared" ref="BI186:BI211" si="33">IF(U186="nulová",N186,0)</f>
        <v>0</v>
      </c>
      <c r="BJ186" s="18" t="s">
        <v>133</v>
      </c>
      <c r="BK186" s="164">
        <f t="shared" ref="BK186:BK211" si="34">ROUND(L186*K186,3)</f>
        <v>0</v>
      </c>
      <c r="BL186" s="18" t="s">
        <v>210</v>
      </c>
      <c r="BM186" s="18" t="s">
        <v>333</v>
      </c>
    </row>
    <row r="187" spans="2:65" s="1" customFormat="1" ht="38.25" customHeight="1">
      <c r="B187" s="127"/>
      <c r="C187" s="156" t="s">
        <v>334</v>
      </c>
      <c r="D187" s="156" t="s">
        <v>155</v>
      </c>
      <c r="E187" s="157" t="s">
        <v>335</v>
      </c>
      <c r="F187" s="225" t="s">
        <v>336</v>
      </c>
      <c r="G187" s="225"/>
      <c r="H187" s="225"/>
      <c r="I187" s="225"/>
      <c r="J187" s="158" t="s">
        <v>158</v>
      </c>
      <c r="K187" s="159">
        <v>1724.1</v>
      </c>
      <c r="L187" s="223">
        <v>0</v>
      </c>
      <c r="M187" s="223"/>
      <c r="N187" s="218">
        <f t="shared" si="25"/>
        <v>0</v>
      </c>
      <c r="O187" s="218"/>
      <c r="P187" s="218"/>
      <c r="Q187" s="218"/>
      <c r="R187" s="130"/>
      <c r="T187" s="161" t="s">
        <v>5</v>
      </c>
      <c r="U187" s="43" t="s">
        <v>43</v>
      </c>
      <c r="V187" s="35"/>
      <c r="W187" s="162">
        <f t="shared" si="26"/>
        <v>0</v>
      </c>
      <c r="X187" s="162">
        <v>0</v>
      </c>
      <c r="Y187" s="162">
        <f t="shared" si="27"/>
        <v>0</v>
      </c>
      <c r="Z187" s="162">
        <v>0</v>
      </c>
      <c r="AA187" s="163">
        <f t="shared" si="28"/>
        <v>0</v>
      </c>
      <c r="AR187" s="18" t="s">
        <v>210</v>
      </c>
      <c r="AT187" s="18" t="s">
        <v>155</v>
      </c>
      <c r="AU187" s="18" t="s">
        <v>133</v>
      </c>
      <c r="AY187" s="18" t="s">
        <v>154</v>
      </c>
      <c r="BE187" s="104">
        <f t="shared" si="29"/>
        <v>0</v>
      </c>
      <c r="BF187" s="104">
        <f t="shared" si="30"/>
        <v>0</v>
      </c>
      <c r="BG187" s="104">
        <f t="shared" si="31"/>
        <v>0</v>
      </c>
      <c r="BH187" s="104">
        <f t="shared" si="32"/>
        <v>0</v>
      </c>
      <c r="BI187" s="104">
        <f t="shared" si="33"/>
        <v>0</v>
      </c>
      <c r="BJ187" s="18" t="s">
        <v>133</v>
      </c>
      <c r="BK187" s="164">
        <f t="shared" si="34"/>
        <v>0</v>
      </c>
      <c r="BL187" s="18" t="s">
        <v>210</v>
      </c>
      <c r="BM187" s="18" t="s">
        <v>337</v>
      </c>
    </row>
    <row r="188" spans="2:65" s="1" customFormat="1" ht="38.25" customHeight="1">
      <c r="B188" s="127"/>
      <c r="C188" s="165" t="s">
        <v>338</v>
      </c>
      <c r="D188" s="165" t="s">
        <v>168</v>
      </c>
      <c r="E188" s="166" t="s">
        <v>339</v>
      </c>
      <c r="F188" s="226" t="s">
        <v>670</v>
      </c>
      <c r="G188" s="226"/>
      <c r="H188" s="226"/>
      <c r="I188" s="226"/>
      <c r="J188" s="167" t="s">
        <v>158</v>
      </c>
      <c r="K188" s="168">
        <v>2068.92</v>
      </c>
      <c r="L188" s="224">
        <v>0</v>
      </c>
      <c r="M188" s="224"/>
      <c r="N188" s="217">
        <f t="shared" si="25"/>
        <v>0</v>
      </c>
      <c r="O188" s="218"/>
      <c r="P188" s="218"/>
      <c r="Q188" s="218"/>
      <c r="R188" s="130"/>
      <c r="T188" s="161" t="s">
        <v>5</v>
      </c>
      <c r="U188" s="43" t="s">
        <v>43</v>
      </c>
      <c r="V188" s="35"/>
      <c r="W188" s="162">
        <f t="shared" si="26"/>
        <v>0</v>
      </c>
      <c r="X188" s="162">
        <v>0</v>
      </c>
      <c r="Y188" s="162">
        <f t="shared" si="27"/>
        <v>0</v>
      </c>
      <c r="Z188" s="162">
        <v>0</v>
      </c>
      <c r="AA188" s="163">
        <f t="shared" si="28"/>
        <v>0</v>
      </c>
      <c r="AR188" s="18" t="s">
        <v>272</v>
      </c>
      <c r="AT188" s="18" t="s">
        <v>168</v>
      </c>
      <c r="AU188" s="18" t="s">
        <v>133</v>
      </c>
      <c r="AY188" s="18" t="s">
        <v>154</v>
      </c>
      <c r="BE188" s="104">
        <f t="shared" si="29"/>
        <v>0</v>
      </c>
      <c r="BF188" s="104">
        <f t="shared" si="30"/>
        <v>0</v>
      </c>
      <c r="BG188" s="104">
        <f t="shared" si="31"/>
        <v>0</v>
      </c>
      <c r="BH188" s="104">
        <f t="shared" si="32"/>
        <v>0</v>
      </c>
      <c r="BI188" s="104">
        <f t="shared" si="33"/>
        <v>0</v>
      </c>
      <c r="BJ188" s="18" t="s">
        <v>133</v>
      </c>
      <c r="BK188" s="164">
        <f t="shared" si="34"/>
        <v>0</v>
      </c>
      <c r="BL188" s="18" t="s">
        <v>210</v>
      </c>
      <c r="BM188" s="18" t="s">
        <v>340</v>
      </c>
    </row>
    <row r="189" spans="2:65" s="1" customFormat="1" ht="16.5" customHeight="1">
      <c r="B189" s="127"/>
      <c r="C189" s="165" t="s">
        <v>341</v>
      </c>
      <c r="D189" s="165" t="s">
        <v>168</v>
      </c>
      <c r="E189" s="166" t="s">
        <v>342</v>
      </c>
      <c r="F189" s="226" t="s">
        <v>343</v>
      </c>
      <c r="G189" s="226"/>
      <c r="H189" s="226"/>
      <c r="I189" s="226"/>
      <c r="J189" s="167" t="s">
        <v>171</v>
      </c>
      <c r="K189" s="168">
        <v>10344.6</v>
      </c>
      <c r="L189" s="224">
        <v>0</v>
      </c>
      <c r="M189" s="224"/>
      <c r="N189" s="217">
        <f t="shared" si="25"/>
        <v>0</v>
      </c>
      <c r="O189" s="218"/>
      <c r="P189" s="218"/>
      <c r="Q189" s="218"/>
      <c r="R189" s="130"/>
      <c r="T189" s="161" t="s">
        <v>5</v>
      </c>
      <c r="U189" s="43" t="s">
        <v>43</v>
      </c>
      <c r="V189" s="35"/>
      <c r="W189" s="162">
        <f t="shared" si="26"/>
        <v>0</v>
      </c>
      <c r="X189" s="162">
        <v>1.4999999999999999E-4</v>
      </c>
      <c r="Y189" s="162">
        <f t="shared" si="27"/>
        <v>1.55169</v>
      </c>
      <c r="Z189" s="162">
        <v>0</v>
      </c>
      <c r="AA189" s="163">
        <f t="shared" si="28"/>
        <v>0</v>
      </c>
      <c r="AR189" s="18" t="s">
        <v>272</v>
      </c>
      <c r="AT189" s="18" t="s">
        <v>168</v>
      </c>
      <c r="AU189" s="18" t="s">
        <v>133</v>
      </c>
      <c r="AY189" s="18" t="s">
        <v>154</v>
      </c>
      <c r="BE189" s="104">
        <f t="shared" si="29"/>
        <v>0</v>
      </c>
      <c r="BF189" s="104">
        <f t="shared" si="30"/>
        <v>0</v>
      </c>
      <c r="BG189" s="104">
        <f t="shared" si="31"/>
        <v>0</v>
      </c>
      <c r="BH189" s="104">
        <f t="shared" si="32"/>
        <v>0</v>
      </c>
      <c r="BI189" s="104">
        <f t="shared" si="33"/>
        <v>0</v>
      </c>
      <c r="BJ189" s="18" t="s">
        <v>133</v>
      </c>
      <c r="BK189" s="164">
        <f t="shared" si="34"/>
        <v>0</v>
      </c>
      <c r="BL189" s="18" t="s">
        <v>210</v>
      </c>
      <c r="BM189" s="18" t="s">
        <v>344</v>
      </c>
    </row>
    <row r="190" spans="2:65" s="1" customFormat="1" ht="38.25" customHeight="1">
      <c r="B190" s="127"/>
      <c r="C190" s="156" t="s">
        <v>345</v>
      </c>
      <c r="D190" s="156" t="s">
        <v>155</v>
      </c>
      <c r="E190" s="157" t="s">
        <v>346</v>
      </c>
      <c r="F190" s="225" t="s">
        <v>347</v>
      </c>
      <c r="G190" s="225"/>
      <c r="H190" s="225"/>
      <c r="I190" s="225"/>
      <c r="J190" s="158" t="s">
        <v>208</v>
      </c>
      <c r="K190" s="159">
        <v>484</v>
      </c>
      <c r="L190" s="223">
        <v>0</v>
      </c>
      <c r="M190" s="223"/>
      <c r="N190" s="218">
        <f t="shared" si="25"/>
        <v>0</v>
      </c>
      <c r="O190" s="218"/>
      <c r="P190" s="218"/>
      <c r="Q190" s="218"/>
      <c r="R190" s="130"/>
      <c r="T190" s="161" t="s">
        <v>5</v>
      </c>
      <c r="U190" s="43" t="s">
        <v>43</v>
      </c>
      <c r="V190" s="35"/>
      <c r="W190" s="162">
        <f t="shared" si="26"/>
        <v>0</v>
      </c>
      <c r="X190" s="162">
        <v>3.0000000000000001E-5</v>
      </c>
      <c r="Y190" s="162">
        <f t="shared" si="27"/>
        <v>1.452E-2</v>
      </c>
      <c r="Z190" s="162">
        <v>0</v>
      </c>
      <c r="AA190" s="163">
        <f t="shared" si="28"/>
        <v>0</v>
      </c>
      <c r="AR190" s="18" t="s">
        <v>210</v>
      </c>
      <c r="AT190" s="18" t="s">
        <v>155</v>
      </c>
      <c r="AU190" s="18" t="s">
        <v>133</v>
      </c>
      <c r="AY190" s="18" t="s">
        <v>154</v>
      </c>
      <c r="BE190" s="104">
        <f t="shared" si="29"/>
        <v>0</v>
      </c>
      <c r="BF190" s="104">
        <f t="shared" si="30"/>
        <v>0</v>
      </c>
      <c r="BG190" s="104">
        <f t="shared" si="31"/>
        <v>0</v>
      </c>
      <c r="BH190" s="104">
        <f t="shared" si="32"/>
        <v>0</v>
      </c>
      <c r="BI190" s="104">
        <f t="shared" si="33"/>
        <v>0</v>
      </c>
      <c r="BJ190" s="18" t="s">
        <v>133</v>
      </c>
      <c r="BK190" s="164">
        <f t="shared" si="34"/>
        <v>0</v>
      </c>
      <c r="BL190" s="18" t="s">
        <v>210</v>
      </c>
      <c r="BM190" s="18" t="s">
        <v>348</v>
      </c>
    </row>
    <row r="191" spans="2:65" s="1" customFormat="1" ht="16.5" customHeight="1">
      <c r="B191" s="127"/>
      <c r="C191" s="165" t="s">
        <v>349</v>
      </c>
      <c r="D191" s="165" t="s">
        <v>168</v>
      </c>
      <c r="E191" s="166" t="s">
        <v>350</v>
      </c>
      <c r="F191" s="226" t="s">
        <v>351</v>
      </c>
      <c r="G191" s="226"/>
      <c r="H191" s="226"/>
      <c r="I191" s="226"/>
      <c r="J191" s="167" t="s">
        <v>171</v>
      </c>
      <c r="K191" s="168">
        <v>3872</v>
      </c>
      <c r="L191" s="224">
        <v>0</v>
      </c>
      <c r="M191" s="224"/>
      <c r="N191" s="217">
        <f t="shared" si="25"/>
        <v>0</v>
      </c>
      <c r="O191" s="218"/>
      <c r="P191" s="218"/>
      <c r="Q191" s="218"/>
      <c r="R191" s="130"/>
      <c r="T191" s="161" t="s">
        <v>5</v>
      </c>
      <c r="U191" s="43" t="s">
        <v>43</v>
      </c>
      <c r="V191" s="35"/>
      <c r="W191" s="162">
        <f t="shared" si="26"/>
        <v>0</v>
      </c>
      <c r="X191" s="162">
        <v>2.0000000000000001E-4</v>
      </c>
      <c r="Y191" s="162">
        <f t="shared" si="27"/>
        <v>0.77440000000000009</v>
      </c>
      <c r="Z191" s="162">
        <v>0</v>
      </c>
      <c r="AA191" s="163">
        <f t="shared" si="28"/>
        <v>0</v>
      </c>
      <c r="AR191" s="18" t="s">
        <v>272</v>
      </c>
      <c r="AT191" s="18" t="s">
        <v>168</v>
      </c>
      <c r="AU191" s="18" t="s">
        <v>133</v>
      </c>
      <c r="AY191" s="18" t="s">
        <v>154</v>
      </c>
      <c r="BE191" s="104">
        <f t="shared" si="29"/>
        <v>0</v>
      </c>
      <c r="BF191" s="104">
        <f t="shared" si="30"/>
        <v>0</v>
      </c>
      <c r="BG191" s="104">
        <f t="shared" si="31"/>
        <v>0</v>
      </c>
      <c r="BH191" s="104">
        <f t="shared" si="32"/>
        <v>0</v>
      </c>
      <c r="BI191" s="104">
        <f t="shared" si="33"/>
        <v>0</v>
      </c>
      <c r="BJ191" s="18" t="s">
        <v>133</v>
      </c>
      <c r="BK191" s="164">
        <f t="shared" si="34"/>
        <v>0</v>
      </c>
      <c r="BL191" s="18" t="s">
        <v>210</v>
      </c>
      <c r="BM191" s="18" t="s">
        <v>352</v>
      </c>
    </row>
    <row r="192" spans="2:65" s="1" customFormat="1" ht="25.5" customHeight="1">
      <c r="B192" s="127"/>
      <c r="C192" s="156" t="s">
        <v>353</v>
      </c>
      <c r="D192" s="156" t="s">
        <v>155</v>
      </c>
      <c r="E192" s="157" t="s">
        <v>354</v>
      </c>
      <c r="F192" s="225" t="s">
        <v>355</v>
      </c>
      <c r="G192" s="225"/>
      <c r="H192" s="225"/>
      <c r="I192" s="225"/>
      <c r="J192" s="158" t="s">
        <v>171</v>
      </c>
      <c r="K192" s="159">
        <v>46</v>
      </c>
      <c r="L192" s="223">
        <v>0</v>
      </c>
      <c r="M192" s="223"/>
      <c r="N192" s="218">
        <f t="shared" si="25"/>
        <v>0</v>
      </c>
      <c r="O192" s="218"/>
      <c r="P192" s="218"/>
      <c r="Q192" s="218"/>
      <c r="R192" s="130"/>
      <c r="T192" s="161" t="s">
        <v>5</v>
      </c>
      <c r="U192" s="43" t="s">
        <v>43</v>
      </c>
      <c r="V192" s="35"/>
      <c r="W192" s="162">
        <f t="shared" si="26"/>
        <v>0</v>
      </c>
      <c r="X192" s="162">
        <v>1.81E-3</v>
      </c>
      <c r="Y192" s="162">
        <f t="shared" si="27"/>
        <v>8.3260000000000001E-2</v>
      </c>
      <c r="Z192" s="162">
        <v>0</v>
      </c>
      <c r="AA192" s="163">
        <f t="shared" si="28"/>
        <v>0</v>
      </c>
      <c r="AR192" s="18" t="s">
        <v>210</v>
      </c>
      <c r="AT192" s="18" t="s">
        <v>155</v>
      </c>
      <c r="AU192" s="18" t="s">
        <v>133</v>
      </c>
      <c r="AY192" s="18" t="s">
        <v>154</v>
      </c>
      <c r="BE192" s="104">
        <f t="shared" si="29"/>
        <v>0</v>
      </c>
      <c r="BF192" s="104">
        <f t="shared" si="30"/>
        <v>0</v>
      </c>
      <c r="BG192" s="104">
        <f t="shared" si="31"/>
        <v>0</v>
      </c>
      <c r="BH192" s="104">
        <f t="shared" si="32"/>
        <v>0</v>
      </c>
      <c r="BI192" s="104">
        <f t="shared" si="33"/>
        <v>0</v>
      </c>
      <c r="BJ192" s="18" t="s">
        <v>133</v>
      </c>
      <c r="BK192" s="164">
        <f t="shared" si="34"/>
        <v>0</v>
      </c>
      <c r="BL192" s="18" t="s">
        <v>210</v>
      </c>
      <c r="BM192" s="18" t="s">
        <v>356</v>
      </c>
    </row>
    <row r="193" spans="2:65" s="1" customFormat="1" ht="38.25" customHeight="1">
      <c r="B193" s="127"/>
      <c r="C193" s="165" t="s">
        <v>357</v>
      </c>
      <c r="D193" s="165" t="s">
        <v>168</v>
      </c>
      <c r="E193" s="166" t="s">
        <v>358</v>
      </c>
      <c r="F193" s="226" t="s">
        <v>359</v>
      </c>
      <c r="G193" s="226"/>
      <c r="H193" s="226"/>
      <c r="I193" s="226"/>
      <c r="J193" s="167" t="s">
        <v>171</v>
      </c>
      <c r="K193" s="168">
        <v>12</v>
      </c>
      <c r="L193" s="224">
        <v>0</v>
      </c>
      <c r="M193" s="224"/>
      <c r="N193" s="217">
        <f t="shared" si="25"/>
        <v>0</v>
      </c>
      <c r="O193" s="218"/>
      <c r="P193" s="218"/>
      <c r="Q193" s="218"/>
      <c r="R193" s="130"/>
      <c r="T193" s="161" t="s">
        <v>5</v>
      </c>
      <c r="U193" s="43" t="s">
        <v>43</v>
      </c>
      <c r="V193" s="35"/>
      <c r="W193" s="162">
        <f t="shared" si="26"/>
        <v>0</v>
      </c>
      <c r="X193" s="162">
        <v>0</v>
      </c>
      <c r="Y193" s="162">
        <f t="shared" si="27"/>
        <v>0</v>
      </c>
      <c r="Z193" s="162">
        <v>0</v>
      </c>
      <c r="AA193" s="163">
        <f t="shared" si="28"/>
        <v>0</v>
      </c>
      <c r="AR193" s="18" t="s">
        <v>272</v>
      </c>
      <c r="AT193" s="18" t="s">
        <v>168</v>
      </c>
      <c r="AU193" s="18" t="s">
        <v>133</v>
      </c>
      <c r="AY193" s="18" t="s">
        <v>154</v>
      </c>
      <c r="BE193" s="104">
        <f t="shared" si="29"/>
        <v>0</v>
      </c>
      <c r="BF193" s="104">
        <f t="shared" si="30"/>
        <v>0</v>
      </c>
      <c r="BG193" s="104">
        <f t="shared" si="31"/>
        <v>0</v>
      </c>
      <c r="BH193" s="104">
        <f t="shared" si="32"/>
        <v>0</v>
      </c>
      <c r="BI193" s="104">
        <f t="shared" si="33"/>
        <v>0</v>
      </c>
      <c r="BJ193" s="18" t="s">
        <v>133</v>
      </c>
      <c r="BK193" s="164">
        <f t="shared" si="34"/>
        <v>0</v>
      </c>
      <c r="BL193" s="18" t="s">
        <v>210</v>
      </c>
      <c r="BM193" s="18" t="s">
        <v>360</v>
      </c>
    </row>
    <row r="194" spans="2:65" s="1" customFormat="1" ht="25.5" customHeight="1">
      <c r="B194" s="127"/>
      <c r="C194" s="165" t="s">
        <v>361</v>
      </c>
      <c r="D194" s="165" t="s">
        <v>168</v>
      </c>
      <c r="E194" s="166" t="s">
        <v>362</v>
      </c>
      <c r="F194" s="226" t="s">
        <v>671</v>
      </c>
      <c r="G194" s="226"/>
      <c r="H194" s="226"/>
      <c r="I194" s="226"/>
      <c r="J194" s="167" t="s">
        <v>171</v>
      </c>
      <c r="K194" s="168">
        <v>34</v>
      </c>
      <c r="L194" s="224">
        <v>0</v>
      </c>
      <c r="M194" s="224"/>
      <c r="N194" s="217">
        <f t="shared" si="25"/>
        <v>0</v>
      </c>
      <c r="O194" s="218"/>
      <c r="P194" s="218"/>
      <c r="Q194" s="218"/>
      <c r="R194" s="130"/>
      <c r="T194" s="161" t="s">
        <v>5</v>
      </c>
      <c r="U194" s="43" t="s">
        <v>43</v>
      </c>
      <c r="V194" s="35"/>
      <c r="W194" s="162">
        <f t="shared" si="26"/>
        <v>0</v>
      </c>
      <c r="X194" s="162">
        <v>0</v>
      </c>
      <c r="Y194" s="162">
        <f t="shared" si="27"/>
        <v>0</v>
      </c>
      <c r="Z194" s="162">
        <v>0</v>
      </c>
      <c r="AA194" s="163">
        <f t="shared" si="28"/>
        <v>0</v>
      </c>
      <c r="AR194" s="18" t="s">
        <v>272</v>
      </c>
      <c r="AT194" s="18" t="s">
        <v>168</v>
      </c>
      <c r="AU194" s="18" t="s">
        <v>133</v>
      </c>
      <c r="AY194" s="18" t="s">
        <v>154</v>
      </c>
      <c r="BE194" s="104">
        <f t="shared" si="29"/>
        <v>0</v>
      </c>
      <c r="BF194" s="104">
        <f t="shared" si="30"/>
        <v>0</v>
      </c>
      <c r="BG194" s="104">
        <f t="shared" si="31"/>
        <v>0</v>
      </c>
      <c r="BH194" s="104">
        <f t="shared" si="32"/>
        <v>0</v>
      </c>
      <c r="BI194" s="104">
        <f t="shared" si="33"/>
        <v>0</v>
      </c>
      <c r="BJ194" s="18" t="s">
        <v>133</v>
      </c>
      <c r="BK194" s="164">
        <f t="shared" si="34"/>
        <v>0</v>
      </c>
      <c r="BL194" s="18" t="s">
        <v>210</v>
      </c>
      <c r="BM194" s="18" t="s">
        <v>363</v>
      </c>
    </row>
    <row r="195" spans="2:65" s="1" customFormat="1" ht="38.25" customHeight="1">
      <c r="B195" s="127"/>
      <c r="C195" s="156" t="s">
        <v>364</v>
      </c>
      <c r="D195" s="156" t="s">
        <v>155</v>
      </c>
      <c r="E195" s="157" t="s">
        <v>365</v>
      </c>
      <c r="F195" s="225" t="s">
        <v>366</v>
      </c>
      <c r="G195" s="225"/>
      <c r="H195" s="225"/>
      <c r="I195" s="225"/>
      <c r="J195" s="158" t="s">
        <v>208</v>
      </c>
      <c r="K195" s="159">
        <v>36.5</v>
      </c>
      <c r="L195" s="223">
        <v>0</v>
      </c>
      <c r="M195" s="223"/>
      <c r="N195" s="218">
        <f t="shared" si="25"/>
        <v>0</v>
      </c>
      <c r="O195" s="218"/>
      <c r="P195" s="218"/>
      <c r="Q195" s="218"/>
      <c r="R195" s="130"/>
      <c r="T195" s="161" t="s">
        <v>5</v>
      </c>
      <c r="U195" s="43" t="s">
        <v>43</v>
      </c>
      <c r="V195" s="35"/>
      <c r="W195" s="162">
        <f t="shared" si="26"/>
        <v>0</v>
      </c>
      <c r="X195" s="162">
        <v>3.0000000000000001E-5</v>
      </c>
      <c r="Y195" s="162">
        <f t="shared" si="27"/>
        <v>1.0950000000000001E-3</v>
      </c>
      <c r="Z195" s="162">
        <v>0</v>
      </c>
      <c r="AA195" s="163">
        <f t="shared" si="28"/>
        <v>0</v>
      </c>
      <c r="AR195" s="18" t="s">
        <v>210</v>
      </c>
      <c r="AT195" s="18" t="s">
        <v>155</v>
      </c>
      <c r="AU195" s="18" t="s">
        <v>133</v>
      </c>
      <c r="AY195" s="18" t="s">
        <v>154</v>
      </c>
      <c r="BE195" s="104">
        <f t="shared" si="29"/>
        <v>0</v>
      </c>
      <c r="BF195" s="104">
        <f t="shared" si="30"/>
        <v>0</v>
      </c>
      <c r="BG195" s="104">
        <f t="shared" si="31"/>
        <v>0</v>
      </c>
      <c r="BH195" s="104">
        <f t="shared" si="32"/>
        <v>0</v>
      </c>
      <c r="BI195" s="104">
        <f t="shared" si="33"/>
        <v>0</v>
      </c>
      <c r="BJ195" s="18" t="s">
        <v>133</v>
      </c>
      <c r="BK195" s="164">
        <f t="shared" si="34"/>
        <v>0</v>
      </c>
      <c r="BL195" s="18" t="s">
        <v>210</v>
      </c>
      <c r="BM195" s="18" t="s">
        <v>367</v>
      </c>
    </row>
    <row r="196" spans="2:65" s="1" customFormat="1" ht="16.5" customHeight="1">
      <c r="B196" s="127"/>
      <c r="C196" s="165" t="s">
        <v>368</v>
      </c>
      <c r="D196" s="165" t="s">
        <v>168</v>
      </c>
      <c r="E196" s="166" t="s">
        <v>350</v>
      </c>
      <c r="F196" s="226" t="s">
        <v>351</v>
      </c>
      <c r="G196" s="226"/>
      <c r="H196" s="226"/>
      <c r="I196" s="226"/>
      <c r="J196" s="167" t="s">
        <v>171</v>
      </c>
      <c r="K196" s="168">
        <v>292</v>
      </c>
      <c r="L196" s="224">
        <v>0</v>
      </c>
      <c r="M196" s="224"/>
      <c r="N196" s="217">
        <f t="shared" si="25"/>
        <v>0</v>
      </c>
      <c r="O196" s="218"/>
      <c r="P196" s="218"/>
      <c r="Q196" s="218"/>
      <c r="R196" s="130"/>
      <c r="T196" s="161" t="s">
        <v>5</v>
      </c>
      <c r="U196" s="43" t="s">
        <v>43</v>
      </c>
      <c r="V196" s="35"/>
      <c r="W196" s="162">
        <f t="shared" si="26"/>
        <v>0</v>
      </c>
      <c r="X196" s="162">
        <v>2.0000000000000001E-4</v>
      </c>
      <c r="Y196" s="162">
        <f t="shared" si="27"/>
        <v>5.8400000000000001E-2</v>
      </c>
      <c r="Z196" s="162">
        <v>0</v>
      </c>
      <c r="AA196" s="163">
        <f t="shared" si="28"/>
        <v>0</v>
      </c>
      <c r="AR196" s="18" t="s">
        <v>272</v>
      </c>
      <c r="AT196" s="18" t="s">
        <v>168</v>
      </c>
      <c r="AU196" s="18" t="s">
        <v>133</v>
      </c>
      <c r="AY196" s="18" t="s">
        <v>154</v>
      </c>
      <c r="BE196" s="104">
        <f t="shared" si="29"/>
        <v>0</v>
      </c>
      <c r="BF196" s="104">
        <f t="shared" si="30"/>
        <v>0</v>
      </c>
      <c r="BG196" s="104">
        <f t="shared" si="31"/>
        <v>0</v>
      </c>
      <c r="BH196" s="104">
        <f t="shared" si="32"/>
        <v>0</v>
      </c>
      <c r="BI196" s="104">
        <f t="shared" si="33"/>
        <v>0</v>
      </c>
      <c r="BJ196" s="18" t="s">
        <v>133</v>
      </c>
      <c r="BK196" s="164">
        <f t="shared" si="34"/>
        <v>0</v>
      </c>
      <c r="BL196" s="18" t="s">
        <v>210</v>
      </c>
      <c r="BM196" s="18" t="s">
        <v>369</v>
      </c>
    </row>
    <row r="197" spans="2:65" s="1" customFormat="1" ht="38.25" customHeight="1">
      <c r="B197" s="127"/>
      <c r="C197" s="156" t="s">
        <v>370</v>
      </c>
      <c r="D197" s="156" t="s">
        <v>155</v>
      </c>
      <c r="E197" s="157" t="s">
        <v>371</v>
      </c>
      <c r="F197" s="225" t="s">
        <v>372</v>
      </c>
      <c r="G197" s="225"/>
      <c r="H197" s="225"/>
      <c r="I197" s="225"/>
      <c r="J197" s="158" t="s">
        <v>208</v>
      </c>
      <c r="K197" s="159">
        <v>80.5</v>
      </c>
      <c r="L197" s="223">
        <v>0</v>
      </c>
      <c r="M197" s="223"/>
      <c r="N197" s="218">
        <f t="shared" si="25"/>
        <v>0</v>
      </c>
      <c r="O197" s="218"/>
      <c r="P197" s="218"/>
      <c r="Q197" s="218"/>
      <c r="R197" s="130"/>
      <c r="T197" s="161" t="s">
        <v>5</v>
      </c>
      <c r="U197" s="43" t="s">
        <v>43</v>
      </c>
      <c r="V197" s="35"/>
      <c r="W197" s="162">
        <f t="shared" si="26"/>
        <v>0</v>
      </c>
      <c r="X197" s="162">
        <v>5.0000000000000002E-5</v>
      </c>
      <c r="Y197" s="162">
        <f t="shared" si="27"/>
        <v>4.0249999999999999E-3</v>
      </c>
      <c r="Z197" s="162">
        <v>0</v>
      </c>
      <c r="AA197" s="163">
        <f t="shared" si="28"/>
        <v>0</v>
      </c>
      <c r="AR197" s="18" t="s">
        <v>210</v>
      </c>
      <c r="AT197" s="18" t="s">
        <v>155</v>
      </c>
      <c r="AU197" s="18" t="s">
        <v>133</v>
      </c>
      <c r="AY197" s="18" t="s">
        <v>154</v>
      </c>
      <c r="BE197" s="104">
        <f t="shared" si="29"/>
        <v>0</v>
      </c>
      <c r="BF197" s="104">
        <f t="shared" si="30"/>
        <v>0</v>
      </c>
      <c r="BG197" s="104">
        <f t="shared" si="31"/>
        <v>0</v>
      </c>
      <c r="BH197" s="104">
        <f t="shared" si="32"/>
        <v>0</v>
      </c>
      <c r="BI197" s="104">
        <f t="shared" si="33"/>
        <v>0</v>
      </c>
      <c r="BJ197" s="18" t="s">
        <v>133</v>
      </c>
      <c r="BK197" s="164">
        <f t="shared" si="34"/>
        <v>0</v>
      </c>
      <c r="BL197" s="18" t="s">
        <v>210</v>
      </c>
      <c r="BM197" s="18" t="s">
        <v>373</v>
      </c>
    </row>
    <row r="198" spans="2:65" s="1" customFormat="1" ht="16.5" customHeight="1">
      <c r="B198" s="127"/>
      <c r="C198" s="165" t="s">
        <v>374</v>
      </c>
      <c r="D198" s="165" t="s">
        <v>168</v>
      </c>
      <c r="E198" s="166" t="s">
        <v>350</v>
      </c>
      <c r="F198" s="226" t="s">
        <v>351</v>
      </c>
      <c r="G198" s="226"/>
      <c r="H198" s="226"/>
      <c r="I198" s="226"/>
      <c r="J198" s="167" t="s">
        <v>171</v>
      </c>
      <c r="K198" s="168">
        <v>644</v>
      </c>
      <c r="L198" s="224">
        <v>0</v>
      </c>
      <c r="M198" s="224"/>
      <c r="N198" s="217">
        <f t="shared" si="25"/>
        <v>0</v>
      </c>
      <c r="O198" s="218"/>
      <c r="P198" s="218"/>
      <c r="Q198" s="218"/>
      <c r="R198" s="130"/>
      <c r="T198" s="161" t="s">
        <v>5</v>
      </c>
      <c r="U198" s="43" t="s">
        <v>43</v>
      </c>
      <c r="V198" s="35"/>
      <c r="W198" s="162">
        <f t="shared" si="26"/>
        <v>0</v>
      </c>
      <c r="X198" s="162">
        <v>2.0000000000000001E-4</v>
      </c>
      <c r="Y198" s="162">
        <f t="shared" si="27"/>
        <v>0.1288</v>
      </c>
      <c r="Z198" s="162">
        <v>0</v>
      </c>
      <c r="AA198" s="163">
        <f t="shared" si="28"/>
        <v>0</v>
      </c>
      <c r="AR198" s="18" t="s">
        <v>272</v>
      </c>
      <c r="AT198" s="18" t="s">
        <v>168</v>
      </c>
      <c r="AU198" s="18" t="s">
        <v>133</v>
      </c>
      <c r="AY198" s="18" t="s">
        <v>154</v>
      </c>
      <c r="BE198" s="104">
        <f t="shared" si="29"/>
        <v>0</v>
      </c>
      <c r="BF198" s="104">
        <f t="shared" si="30"/>
        <v>0</v>
      </c>
      <c r="BG198" s="104">
        <f t="shared" si="31"/>
        <v>0</v>
      </c>
      <c r="BH198" s="104">
        <f t="shared" si="32"/>
        <v>0</v>
      </c>
      <c r="BI198" s="104">
        <f t="shared" si="33"/>
        <v>0</v>
      </c>
      <c r="BJ198" s="18" t="s">
        <v>133</v>
      </c>
      <c r="BK198" s="164">
        <f t="shared" si="34"/>
        <v>0</v>
      </c>
      <c r="BL198" s="18" t="s">
        <v>210</v>
      </c>
      <c r="BM198" s="18" t="s">
        <v>375</v>
      </c>
    </row>
    <row r="199" spans="2:65" s="1" customFormat="1" ht="51" customHeight="1">
      <c r="B199" s="127"/>
      <c r="C199" s="156" t="s">
        <v>376</v>
      </c>
      <c r="D199" s="156" t="s">
        <v>155</v>
      </c>
      <c r="E199" s="157" t="s">
        <v>377</v>
      </c>
      <c r="F199" s="225" t="s">
        <v>378</v>
      </c>
      <c r="G199" s="225"/>
      <c r="H199" s="225"/>
      <c r="I199" s="225"/>
      <c r="J199" s="158" t="s">
        <v>208</v>
      </c>
      <c r="K199" s="159">
        <v>30.5</v>
      </c>
      <c r="L199" s="223">
        <v>0</v>
      </c>
      <c r="M199" s="223"/>
      <c r="N199" s="218">
        <f t="shared" si="25"/>
        <v>0</v>
      </c>
      <c r="O199" s="218"/>
      <c r="P199" s="218"/>
      <c r="Q199" s="218"/>
      <c r="R199" s="130"/>
      <c r="T199" s="161" t="s">
        <v>5</v>
      </c>
      <c r="U199" s="43" t="s">
        <v>43</v>
      </c>
      <c r="V199" s="35"/>
      <c r="W199" s="162">
        <f t="shared" si="26"/>
        <v>0</v>
      </c>
      <c r="X199" s="162">
        <v>2.9E-4</v>
      </c>
      <c r="Y199" s="162">
        <f t="shared" si="27"/>
        <v>8.8450000000000004E-3</v>
      </c>
      <c r="Z199" s="162">
        <v>0</v>
      </c>
      <c r="AA199" s="163">
        <f t="shared" si="28"/>
        <v>0</v>
      </c>
      <c r="AR199" s="18" t="s">
        <v>210</v>
      </c>
      <c r="AT199" s="18" t="s">
        <v>155</v>
      </c>
      <c r="AU199" s="18" t="s">
        <v>133</v>
      </c>
      <c r="AY199" s="18" t="s">
        <v>154</v>
      </c>
      <c r="BE199" s="104">
        <f t="shared" si="29"/>
        <v>0</v>
      </c>
      <c r="BF199" s="104">
        <f t="shared" si="30"/>
        <v>0</v>
      </c>
      <c r="BG199" s="104">
        <f t="shared" si="31"/>
        <v>0</v>
      </c>
      <c r="BH199" s="104">
        <f t="shared" si="32"/>
        <v>0</v>
      </c>
      <c r="BI199" s="104">
        <f t="shared" si="33"/>
        <v>0</v>
      </c>
      <c r="BJ199" s="18" t="s">
        <v>133</v>
      </c>
      <c r="BK199" s="164">
        <f t="shared" si="34"/>
        <v>0</v>
      </c>
      <c r="BL199" s="18" t="s">
        <v>210</v>
      </c>
      <c r="BM199" s="18" t="s">
        <v>379</v>
      </c>
    </row>
    <row r="200" spans="2:65" s="1" customFormat="1" ht="16.5" customHeight="1">
      <c r="B200" s="127"/>
      <c r="C200" s="165" t="s">
        <v>380</v>
      </c>
      <c r="D200" s="165" t="s">
        <v>168</v>
      </c>
      <c r="E200" s="166" t="s">
        <v>350</v>
      </c>
      <c r="F200" s="226" t="s">
        <v>351</v>
      </c>
      <c r="G200" s="226"/>
      <c r="H200" s="226"/>
      <c r="I200" s="226"/>
      <c r="J200" s="167" t="s">
        <v>171</v>
      </c>
      <c r="K200" s="168">
        <v>244</v>
      </c>
      <c r="L200" s="224">
        <v>0</v>
      </c>
      <c r="M200" s="224"/>
      <c r="N200" s="217">
        <f t="shared" si="25"/>
        <v>0</v>
      </c>
      <c r="O200" s="218"/>
      <c r="P200" s="218"/>
      <c r="Q200" s="218"/>
      <c r="R200" s="130"/>
      <c r="T200" s="161" t="s">
        <v>5</v>
      </c>
      <c r="U200" s="43" t="s">
        <v>43</v>
      </c>
      <c r="V200" s="35"/>
      <c r="W200" s="162">
        <f t="shared" si="26"/>
        <v>0</v>
      </c>
      <c r="X200" s="162">
        <v>2.0000000000000001E-4</v>
      </c>
      <c r="Y200" s="162">
        <f t="shared" si="27"/>
        <v>4.8800000000000003E-2</v>
      </c>
      <c r="Z200" s="162">
        <v>0</v>
      </c>
      <c r="AA200" s="163">
        <f t="shared" si="28"/>
        <v>0</v>
      </c>
      <c r="AR200" s="18" t="s">
        <v>272</v>
      </c>
      <c r="AT200" s="18" t="s">
        <v>168</v>
      </c>
      <c r="AU200" s="18" t="s">
        <v>133</v>
      </c>
      <c r="AY200" s="18" t="s">
        <v>154</v>
      </c>
      <c r="BE200" s="104">
        <f t="shared" si="29"/>
        <v>0</v>
      </c>
      <c r="BF200" s="104">
        <f t="shared" si="30"/>
        <v>0</v>
      </c>
      <c r="BG200" s="104">
        <f t="shared" si="31"/>
        <v>0</v>
      </c>
      <c r="BH200" s="104">
        <f t="shared" si="32"/>
        <v>0</v>
      </c>
      <c r="BI200" s="104">
        <f t="shared" si="33"/>
        <v>0</v>
      </c>
      <c r="BJ200" s="18" t="s">
        <v>133</v>
      </c>
      <c r="BK200" s="164">
        <f t="shared" si="34"/>
        <v>0</v>
      </c>
      <c r="BL200" s="18" t="s">
        <v>210</v>
      </c>
      <c r="BM200" s="18" t="s">
        <v>381</v>
      </c>
    </row>
    <row r="201" spans="2:65" s="1" customFormat="1" ht="38.25" customHeight="1">
      <c r="B201" s="127"/>
      <c r="C201" s="156" t="s">
        <v>382</v>
      </c>
      <c r="D201" s="156" t="s">
        <v>155</v>
      </c>
      <c r="E201" s="157" t="s">
        <v>383</v>
      </c>
      <c r="F201" s="225" t="s">
        <v>384</v>
      </c>
      <c r="G201" s="225"/>
      <c r="H201" s="225"/>
      <c r="I201" s="225"/>
      <c r="J201" s="158" t="s">
        <v>208</v>
      </c>
      <c r="K201" s="159">
        <v>321</v>
      </c>
      <c r="L201" s="223">
        <v>0</v>
      </c>
      <c r="M201" s="223"/>
      <c r="N201" s="218">
        <f t="shared" si="25"/>
        <v>0</v>
      </c>
      <c r="O201" s="218"/>
      <c r="P201" s="218"/>
      <c r="Q201" s="218"/>
      <c r="R201" s="130"/>
      <c r="T201" s="161" t="s">
        <v>5</v>
      </c>
      <c r="U201" s="43" t="s">
        <v>43</v>
      </c>
      <c r="V201" s="35"/>
      <c r="W201" s="162">
        <f t="shared" si="26"/>
        <v>0</v>
      </c>
      <c r="X201" s="162">
        <v>2.9999999999999997E-4</v>
      </c>
      <c r="Y201" s="162">
        <f t="shared" si="27"/>
        <v>9.6299999999999997E-2</v>
      </c>
      <c r="Z201" s="162">
        <v>0</v>
      </c>
      <c r="AA201" s="163">
        <f t="shared" si="28"/>
        <v>0</v>
      </c>
      <c r="AR201" s="18" t="s">
        <v>210</v>
      </c>
      <c r="AT201" s="18" t="s">
        <v>155</v>
      </c>
      <c r="AU201" s="18" t="s">
        <v>133</v>
      </c>
      <c r="AY201" s="18" t="s">
        <v>154</v>
      </c>
      <c r="BE201" s="104">
        <f t="shared" si="29"/>
        <v>0</v>
      </c>
      <c r="BF201" s="104">
        <f t="shared" si="30"/>
        <v>0</v>
      </c>
      <c r="BG201" s="104">
        <f t="shared" si="31"/>
        <v>0</v>
      </c>
      <c r="BH201" s="104">
        <f t="shared" si="32"/>
        <v>0</v>
      </c>
      <c r="BI201" s="104">
        <f t="shared" si="33"/>
        <v>0</v>
      </c>
      <c r="BJ201" s="18" t="s">
        <v>133</v>
      </c>
      <c r="BK201" s="164">
        <f t="shared" si="34"/>
        <v>0</v>
      </c>
      <c r="BL201" s="18" t="s">
        <v>210</v>
      </c>
      <c r="BM201" s="18" t="s">
        <v>385</v>
      </c>
    </row>
    <row r="202" spans="2:65" s="1" customFormat="1" ht="16.5" customHeight="1">
      <c r="B202" s="127"/>
      <c r="C202" s="165" t="s">
        <v>386</v>
      </c>
      <c r="D202" s="165" t="s">
        <v>168</v>
      </c>
      <c r="E202" s="166" t="s">
        <v>387</v>
      </c>
      <c r="F202" s="226" t="s">
        <v>351</v>
      </c>
      <c r="G202" s="226"/>
      <c r="H202" s="226"/>
      <c r="I202" s="226"/>
      <c r="J202" s="167" t="s">
        <v>171</v>
      </c>
      <c r="K202" s="168">
        <v>2568</v>
      </c>
      <c r="L202" s="224">
        <v>0</v>
      </c>
      <c r="M202" s="224"/>
      <c r="N202" s="217">
        <f t="shared" si="25"/>
        <v>0</v>
      </c>
      <c r="O202" s="218"/>
      <c r="P202" s="218"/>
      <c r="Q202" s="218"/>
      <c r="R202" s="130"/>
      <c r="T202" s="161" t="s">
        <v>5</v>
      </c>
      <c r="U202" s="43" t="s">
        <v>43</v>
      </c>
      <c r="V202" s="35"/>
      <c r="W202" s="162">
        <f t="shared" si="26"/>
        <v>0</v>
      </c>
      <c r="X202" s="162">
        <v>1.4999999999999999E-4</v>
      </c>
      <c r="Y202" s="162">
        <f t="shared" si="27"/>
        <v>0.38519999999999999</v>
      </c>
      <c r="Z202" s="162">
        <v>0</v>
      </c>
      <c r="AA202" s="163">
        <f t="shared" si="28"/>
        <v>0</v>
      </c>
      <c r="AR202" s="18" t="s">
        <v>272</v>
      </c>
      <c r="AT202" s="18" t="s">
        <v>168</v>
      </c>
      <c r="AU202" s="18" t="s">
        <v>133</v>
      </c>
      <c r="AY202" s="18" t="s">
        <v>154</v>
      </c>
      <c r="BE202" s="104">
        <f t="shared" si="29"/>
        <v>0</v>
      </c>
      <c r="BF202" s="104">
        <f t="shared" si="30"/>
        <v>0</v>
      </c>
      <c r="BG202" s="104">
        <f t="shared" si="31"/>
        <v>0</v>
      </c>
      <c r="BH202" s="104">
        <f t="shared" si="32"/>
        <v>0</v>
      </c>
      <c r="BI202" s="104">
        <f t="shared" si="33"/>
        <v>0</v>
      </c>
      <c r="BJ202" s="18" t="s">
        <v>133</v>
      </c>
      <c r="BK202" s="164">
        <f t="shared" si="34"/>
        <v>0</v>
      </c>
      <c r="BL202" s="18" t="s">
        <v>210</v>
      </c>
      <c r="BM202" s="18" t="s">
        <v>388</v>
      </c>
    </row>
    <row r="203" spans="2:65" s="1" customFormat="1" ht="38.25" customHeight="1">
      <c r="B203" s="127"/>
      <c r="C203" s="156" t="s">
        <v>389</v>
      </c>
      <c r="D203" s="156" t="s">
        <v>155</v>
      </c>
      <c r="E203" s="157" t="s">
        <v>390</v>
      </c>
      <c r="F203" s="225" t="s">
        <v>391</v>
      </c>
      <c r="G203" s="225"/>
      <c r="H203" s="225"/>
      <c r="I203" s="225"/>
      <c r="J203" s="158" t="s">
        <v>208</v>
      </c>
      <c r="K203" s="159">
        <v>9.36</v>
      </c>
      <c r="L203" s="223">
        <v>0</v>
      </c>
      <c r="M203" s="223"/>
      <c r="N203" s="218">
        <f t="shared" si="25"/>
        <v>0</v>
      </c>
      <c r="O203" s="218"/>
      <c r="P203" s="218"/>
      <c r="Q203" s="218"/>
      <c r="R203" s="130"/>
      <c r="T203" s="161" t="s">
        <v>5</v>
      </c>
      <c r="U203" s="43" t="s">
        <v>43</v>
      </c>
      <c r="V203" s="35"/>
      <c r="W203" s="162">
        <f t="shared" si="26"/>
        <v>0</v>
      </c>
      <c r="X203" s="162">
        <v>3.5E-4</v>
      </c>
      <c r="Y203" s="162">
        <f t="shared" si="27"/>
        <v>3.2759999999999998E-3</v>
      </c>
      <c r="Z203" s="162">
        <v>0</v>
      </c>
      <c r="AA203" s="163">
        <f t="shared" si="28"/>
        <v>0</v>
      </c>
      <c r="AR203" s="18" t="s">
        <v>210</v>
      </c>
      <c r="AT203" s="18" t="s">
        <v>155</v>
      </c>
      <c r="AU203" s="18" t="s">
        <v>133</v>
      </c>
      <c r="AY203" s="18" t="s">
        <v>154</v>
      </c>
      <c r="BE203" s="104">
        <f t="shared" si="29"/>
        <v>0</v>
      </c>
      <c r="BF203" s="104">
        <f t="shared" si="30"/>
        <v>0</v>
      </c>
      <c r="BG203" s="104">
        <f t="shared" si="31"/>
        <v>0</v>
      </c>
      <c r="BH203" s="104">
        <f t="shared" si="32"/>
        <v>0</v>
      </c>
      <c r="BI203" s="104">
        <f t="shared" si="33"/>
        <v>0</v>
      </c>
      <c r="BJ203" s="18" t="s">
        <v>133</v>
      </c>
      <c r="BK203" s="164">
        <f t="shared" si="34"/>
        <v>0</v>
      </c>
      <c r="BL203" s="18" t="s">
        <v>210</v>
      </c>
      <c r="BM203" s="18" t="s">
        <v>392</v>
      </c>
    </row>
    <row r="204" spans="2:65" s="1" customFormat="1" ht="16.5" customHeight="1">
      <c r="B204" s="127"/>
      <c r="C204" s="165" t="s">
        <v>393</v>
      </c>
      <c r="D204" s="165" t="s">
        <v>168</v>
      </c>
      <c r="E204" s="166" t="s">
        <v>350</v>
      </c>
      <c r="F204" s="226" t="s">
        <v>351</v>
      </c>
      <c r="G204" s="226"/>
      <c r="H204" s="226"/>
      <c r="I204" s="226"/>
      <c r="J204" s="167" t="s">
        <v>171</v>
      </c>
      <c r="K204" s="168">
        <v>74.88</v>
      </c>
      <c r="L204" s="224">
        <v>0</v>
      </c>
      <c r="M204" s="224"/>
      <c r="N204" s="217">
        <f t="shared" si="25"/>
        <v>0</v>
      </c>
      <c r="O204" s="218"/>
      <c r="P204" s="218"/>
      <c r="Q204" s="218"/>
      <c r="R204" s="130"/>
      <c r="T204" s="161" t="s">
        <v>5</v>
      </c>
      <c r="U204" s="43" t="s">
        <v>43</v>
      </c>
      <c r="V204" s="35"/>
      <c r="W204" s="162">
        <f t="shared" si="26"/>
        <v>0</v>
      </c>
      <c r="X204" s="162">
        <v>2.0000000000000001E-4</v>
      </c>
      <c r="Y204" s="162">
        <f t="shared" si="27"/>
        <v>1.4976E-2</v>
      </c>
      <c r="Z204" s="162">
        <v>0</v>
      </c>
      <c r="AA204" s="163">
        <f t="shared" si="28"/>
        <v>0</v>
      </c>
      <c r="AR204" s="18" t="s">
        <v>272</v>
      </c>
      <c r="AT204" s="18" t="s">
        <v>168</v>
      </c>
      <c r="AU204" s="18" t="s">
        <v>133</v>
      </c>
      <c r="AY204" s="18" t="s">
        <v>154</v>
      </c>
      <c r="BE204" s="104">
        <f t="shared" si="29"/>
        <v>0</v>
      </c>
      <c r="BF204" s="104">
        <f t="shared" si="30"/>
        <v>0</v>
      </c>
      <c r="BG204" s="104">
        <f t="shared" si="31"/>
        <v>0</v>
      </c>
      <c r="BH204" s="104">
        <f t="shared" si="32"/>
        <v>0</v>
      </c>
      <c r="BI204" s="104">
        <f t="shared" si="33"/>
        <v>0</v>
      </c>
      <c r="BJ204" s="18" t="s">
        <v>133</v>
      </c>
      <c r="BK204" s="164">
        <f t="shared" si="34"/>
        <v>0</v>
      </c>
      <c r="BL204" s="18" t="s">
        <v>210</v>
      </c>
      <c r="BM204" s="18" t="s">
        <v>394</v>
      </c>
    </row>
    <row r="205" spans="2:65" s="1" customFormat="1" ht="16.5" customHeight="1">
      <c r="B205" s="127"/>
      <c r="C205" s="156" t="s">
        <v>395</v>
      </c>
      <c r="D205" s="156" t="s">
        <v>155</v>
      </c>
      <c r="E205" s="157" t="s">
        <v>396</v>
      </c>
      <c r="F205" s="225" t="s">
        <v>397</v>
      </c>
      <c r="G205" s="225"/>
      <c r="H205" s="225"/>
      <c r="I205" s="225"/>
      <c r="J205" s="158" t="s">
        <v>171</v>
      </c>
      <c r="K205" s="159">
        <v>12</v>
      </c>
      <c r="L205" s="223">
        <v>0</v>
      </c>
      <c r="M205" s="223"/>
      <c r="N205" s="218">
        <f t="shared" si="25"/>
        <v>0</v>
      </c>
      <c r="O205" s="218"/>
      <c r="P205" s="218"/>
      <c r="Q205" s="218"/>
      <c r="R205" s="130"/>
      <c r="T205" s="161" t="s">
        <v>5</v>
      </c>
      <c r="U205" s="43" t="s">
        <v>43</v>
      </c>
      <c r="V205" s="35"/>
      <c r="W205" s="162">
        <f t="shared" si="26"/>
        <v>0</v>
      </c>
      <c r="X205" s="162">
        <v>1.0000000000000001E-5</v>
      </c>
      <c r="Y205" s="162">
        <f t="shared" si="27"/>
        <v>1.2000000000000002E-4</v>
      </c>
      <c r="Z205" s="162">
        <v>0</v>
      </c>
      <c r="AA205" s="163">
        <f t="shared" si="28"/>
        <v>0</v>
      </c>
      <c r="AR205" s="18" t="s">
        <v>210</v>
      </c>
      <c r="AT205" s="18" t="s">
        <v>155</v>
      </c>
      <c r="AU205" s="18" t="s">
        <v>133</v>
      </c>
      <c r="AY205" s="18" t="s">
        <v>154</v>
      </c>
      <c r="BE205" s="104">
        <f t="shared" si="29"/>
        <v>0</v>
      </c>
      <c r="BF205" s="104">
        <f t="shared" si="30"/>
        <v>0</v>
      </c>
      <c r="BG205" s="104">
        <f t="shared" si="31"/>
        <v>0</v>
      </c>
      <c r="BH205" s="104">
        <f t="shared" si="32"/>
        <v>0</v>
      </c>
      <c r="BI205" s="104">
        <f t="shared" si="33"/>
        <v>0</v>
      </c>
      <c r="BJ205" s="18" t="s">
        <v>133</v>
      </c>
      <c r="BK205" s="164">
        <f t="shared" si="34"/>
        <v>0</v>
      </c>
      <c r="BL205" s="18" t="s">
        <v>210</v>
      </c>
      <c r="BM205" s="18" t="s">
        <v>398</v>
      </c>
    </row>
    <row r="206" spans="2:65" s="1" customFormat="1" ht="25.5" customHeight="1">
      <c r="B206" s="127"/>
      <c r="C206" s="156" t="s">
        <v>399</v>
      </c>
      <c r="D206" s="156" t="s">
        <v>155</v>
      </c>
      <c r="E206" s="157" t="s">
        <v>400</v>
      </c>
      <c r="F206" s="225" t="s">
        <v>401</v>
      </c>
      <c r="G206" s="225"/>
      <c r="H206" s="225"/>
      <c r="I206" s="225"/>
      <c r="J206" s="158" t="s">
        <v>158</v>
      </c>
      <c r="K206" s="159">
        <v>1724.1</v>
      </c>
      <c r="L206" s="223">
        <v>0</v>
      </c>
      <c r="M206" s="223"/>
      <c r="N206" s="218">
        <f t="shared" si="25"/>
        <v>0</v>
      </c>
      <c r="O206" s="218"/>
      <c r="P206" s="218"/>
      <c r="Q206" s="218"/>
      <c r="R206" s="130"/>
      <c r="T206" s="161" t="s">
        <v>5</v>
      </c>
      <c r="U206" s="43" t="s">
        <v>43</v>
      </c>
      <c r="V206" s="35"/>
      <c r="W206" s="162">
        <f t="shared" si="26"/>
        <v>0</v>
      </c>
      <c r="X206" s="162">
        <v>0</v>
      </c>
      <c r="Y206" s="162">
        <f t="shared" si="27"/>
        <v>0</v>
      </c>
      <c r="Z206" s="162">
        <v>0</v>
      </c>
      <c r="AA206" s="163">
        <f t="shared" si="28"/>
        <v>0</v>
      </c>
      <c r="AR206" s="18" t="s">
        <v>210</v>
      </c>
      <c r="AT206" s="18" t="s">
        <v>155</v>
      </c>
      <c r="AU206" s="18" t="s">
        <v>133</v>
      </c>
      <c r="AY206" s="18" t="s">
        <v>154</v>
      </c>
      <c r="BE206" s="104">
        <f t="shared" si="29"/>
        <v>0</v>
      </c>
      <c r="BF206" s="104">
        <f t="shared" si="30"/>
        <v>0</v>
      </c>
      <c r="BG206" s="104">
        <f t="shared" si="31"/>
        <v>0</v>
      </c>
      <c r="BH206" s="104">
        <f t="shared" si="32"/>
        <v>0</v>
      </c>
      <c r="BI206" s="104">
        <f t="shared" si="33"/>
        <v>0</v>
      </c>
      <c r="BJ206" s="18" t="s">
        <v>133</v>
      </c>
      <c r="BK206" s="164">
        <f t="shared" si="34"/>
        <v>0</v>
      </c>
      <c r="BL206" s="18" t="s">
        <v>210</v>
      </c>
      <c r="BM206" s="18" t="s">
        <v>402</v>
      </c>
    </row>
    <row r="207" spans="2:65" s="1" customFormat="1" ht="38.25" customHeight="1">
      <c r="B207" s="127"/>
      <c r="C207" s="165" t="s">
        <v>403</v>
      </c>
      <c r="D207" s="165" t="s">
        <v>168</v>
      </c>
      <c r="E207" s="166" t="s">
        <v>323</v>
      </c>
      <c r="F207" s="226" t="s">
        <v>660</v>
      </c>
      <c r="G207" s="226"/>
      <c r="H207" s="226"/>
      <c r="I207" s="226"/>
      <c r="J207" s="167" t="s">
        <v>158</v>
      </c>
      <c r="K207" s="168">
        <v>1982.7149999999999</v>
      </c>
      <c r="L207" s="224">
        <v>0</v>
      </c>
      <c r="M207" s="224"/>
      <c r="N207" s="217">
        <f t="shared" si="25"/>
        <v>0</v>
      </c>
      <c r="O207" s="218"/>
      <c r="P207" s="218"/>
      <c r="Q207" s="218"/>
      <c r="R207" s="130"/>
      <c r="T207" s="161" t="s">
        <v>5</v>
      </c>
      <c r="U207" s="43" t="s">
        <v>43</v>
      </c>
      <c r="V207" s="35"/>
      <c r="W207" s="162">
        <f t="shared" si="26"/>
        <v>0</v>
      </c>
      <c r="X207" s="162">
        <v>4.0000000000000002E-4</v>
      </c>
      <c r="Y207" s="162">
        <f t="shared" si="27"/>
        <v>0.79308599999999996</v>
      </c>
      <c r="Z207" s="162">
        <v>0</v>
      </c>
      <c r="AA207" s="163">
        <f t="shared" si="28"/>
        <v>0</v>
      </c>
      <c r="AR207" s="18" t="s">
        <v>272</v>
      </c>
      <c r="AT207" s="18" t="s">
        <v>168</v>
      </c>
      <c r="AU207" s="18" t="s">
        <v>133</v>
      </c>
      <c r="AY207" s="18" t="s">
        <v>154</v>
      </c>
      <c r="BE207" s="104">
        <f t="shared" si="29"/>
        <v>0</v>
      </c>
      <c r="BF207" s="104">
        <f t="shared" si="30"/>
        <v>0</v>
      </c>
      <c r="BG207" s="104">
        <f t="shared" si="31"/>
        <v>0</v>
      </c>
      <c r="BH207" s="104">
        <f t="shared" si="32"/>
        <v>0</v>
      </c>
      <c r="BI207" s="104">
        <f t="shared" si="33"/>
        <v>0</v>
      </c>
      <c r="BJ207" s="18" t="s">
        <v>133</v>
      </c>
      <c r="BK207" s="164">
        <f t="shared" si="34"/>
        <v>0</v>
      </c>
      <c r="BL207" s="18" t="s">
        <v>210</v>
      </c>
      <c r="BM207" s="18" t="s">
        <v>404</v>
      </c>
    </row>
    <row r="208" spans="2:65" s="1" customFormat="1" ht="38.25" customHeight="1">
      <c r="B208" s="127"/>
      <c r="C208" s="156" t="s">
        <v>405</v>
      </c>
      <c r="D208" s="156" t="s">
        <v>155</v>
      </c>
      <c r="E208" s="157" t="s">
        <v>406</v>
      </c>
      <c r="F208" s="225" t="s">
        <v>407</v>
      </c>
      <c r="G208" s="225"/>
      <c r="H208" s="225"/>
      <c r="I208" s="225"/>
      <c r="J208" s="158" t="s">
        <v>208</v>
      </c>
      <c r="K208" s="159">
        <v>321</v>
      </c>
      <c r="L208" s="223">
        <v>0</v>
      </c>
      <c r="M208" s="223"/>
      <c r="N208" s="218">
        <f t="shared" si="25"/>
        <v>0</v>
      </c>
      <c r="O208" s="218"/>
      <c r="P208" s="218"/>
      <c r="Q208" s="218"/>
      <c r="R208" s="130"/>
      <c r="T208" s="161" t="s">
        <v>5</v>
      </c>
      <c r="U208" s="43" t="s">
        <v>43</v>
      </c>
      <c r="V208" s="35"/>
      <c r="W208" s="162">
        <f t="shared" si="26"/>
        <v>0</v>
      </c>
      <c r="X208" s="162">
        <v>3.0000000000000001E-5</v>
      </c>
      <c r="Y208" s="162">
        <f t="shared" si="27"/>
        <v>9.6299999999999997E-3</v>
      </c>
      <c r="Z208" s="162">
        <v>0</v>
      </c>
      <c r="AA208" s="163">
        <f t="shared" si="28"/>
        <v>0</v>
      </c>
      <c r="AR208" s="18" t="s">
        <v>210</v>
      </c>
      <c r="AT208" s="18" t="s">
        <v>155</v>
      </c>
      <c r="AU208" s="18" t="s">
        <v>133</v>
      </c>
      <c r="AY208" s="18" t="s">
        <v>154</v>
      </c>
      <c r="BE208" s="104">
        <f t="shared" si="29"/>
        <v>0</v>
      </c>
      <c r="BF208" s="104">
        <f t="shared" si="30"/>
        <v>0</v>
      </c>
      <c r="BG208" s="104">
        <f t="shared" si="31"/>
        <v>0</v>
      </c>
      <c r="BH208" s="104">
        <f t="shared" si="32"/>
        <v>0</v>
      </c>
      <c r="BI208" s="104">
        <f t="shared" si="33"/>
        <v>0</v>
      </c>
      <c r="BJ208" s="18" t="s">
        <v>133</v>
      </c>
      <c r="BK208" s="164">
        <f t="shared" si="34"/>
        <v>0</v>
      </c>
      <c r="BL208" s="18" t="s">
        <v>210</v>
      </c>
      <c r="BM208" s="18" t="s">
        <v>408</v>
      </c>
    </row>
    <row r="209" spans="2:65" s="1" customFormat="1" ht="16.5" customHeight="1">
      <c r="B209" s="127"/>
      <c r="C209" s="165" t="s">
        <v>409</v>
      </c>
      <c r="D209" s="165" t="s">
        <v>168</v>
      </c>
      <c r="E209" s="166" t="s">
        <v>350</v>
      </c>
      <c r="F209" s="226" t="s">
        <v>351</v>
      </c>
      <c r="G209" s="226"/>
      <c r="H209" s="226"/>
      <c r="I209" s="226"/>
      <c r="J209" s="167" t="s">
        <v>171</v>
      </c>
      <c r="K209" s="168">
        <v>2568</v>
      </c>
      <c r="L209" s="224">
        <v>0</v>
      </c>
      <c r="M209" s="224"/>
      <c r="N209" s="217">
        <f t="shared" si="25"/>
        <v>0</v>
      </c>
      <c r="O209" s="218"/>
      <c r="P209" s="218"/>
      <c r="Q209" s="218"/>
      <c r="R209" s="130"/>
      <c r="T209" s="161" t="s">
        <v>5</v>
      </c>
      <c r="U209" s="43" t="s">
        <v>43</v>
      </c>
      <c r="V209" s="35"/>
      <c r="W209" s="162">
        <f t="shared" si="26"/>
        <v>0</v>
      </c>
      <c r="X209" s="162">
        <v>2.0000000000000001E-4</v>
      </c>
      <c r="Y209" s="162">
        <f t="shared" si="27"/>
        <v>0.51360000000000006</v>
      </c>
      <c r="Z209" s="162">
        <v>0</v>
      </c>
      <c r="AA209" s="163">
        <f t="shared" si="28"/>
        <v>0</v>
      </c>
      <c r="AR209" s="18" t="s">
        <v>272</v>
      </c>
      <c r="AT209" s="18" t="s">
        <v>168</v>
      </c>
      <c r="AU209" s="18" t="s">
        <v>133</v>
      </c>
      <c r="AY209" s="18" t="s">
        <v>154</v>
      </c>
      <c r="BE209" s="104">
        <f t="shared" si="29"/>
        <v>0</v>
      </c>
      <c r="BF209" s="104">
        <f t="shared" si="30"/>
        <v>0</v>
      </c>
      <c r="BG209" s="104">
        <f t="shared" si="31"/>
        <v>0</v>
      </c>
      <c r="BH209" s="104">
        <f t="shared" si="32"/>
        <v>0</v>
      </c>
      <c r="BI209" s="104">
        <f t="shared" si="33"/>
        <v>0</v>
      </c>
      <c r="BJ209" s="18" t="s">
        <v>133</v>
      </c>
      <c r="BK209" s="164">
        <f t="shared" si="34"/>
        <v>0</v>
      </c>
      <c r="BL209" s="18" t="s">
        <v>210</v>
      </c>
      <c r="BM209" s="18" t="s">
        <v>410</v>
      </c>
    </row>
    <row r="210" spans="2:65" s="1" customFormat="1" ht="38.25" customHeight="1">
      <c r="B210" s="127"/>
      <c r="C210" s="165" t="s">
        <v>411</v>
      </c>
      <c r="D210" s="165" t="s">
        <v>168</v>
      </c>
      <c r="E210" s="166" t="s">
        <v>412</v>
      </c>
      <c r="F210" s="226" t="s">
        <v>661</v>
      </c>
      <c r="G210" s="226"/>
      <c r="H210" s="226"/>
      <c r="I210" s="226"/>
      <c r="J210" s="167" t="s">
        <v>158</v>
      </c>
      <c r="K210" s="168">
        <v>131.61000000000001</v>
      </c>
      <c r="L210" s="224">
        <v>0</v>
      </c>
      <c r="M210" s="224"/>
      <c r="N210" s="217">
        <f t="shared" si="25"/>
        <v>0</v>
      </c>
      <c r="O210" s="218"/>
      <c r="P210" s="218"/>
      <c r="Q210" s="218"/>
      <c r="R210" s="130"/>
      <c r="T210" s="161" t="s">
        <v>5</v>
      </c>
      <c r="U210" s="43" t="s">
        <v>43</v>
      </c>
      <c r="V210" s="35"/>
      <c r="W210" s="162">
        <f t="shared" si="26"/>
        <v>0</v>
      </c>
      <c r="X210" s="162">
        <v>1.0999999999999999E-2</v>
      </c>
      <c r="Y210" s="162">
        <f t="shared" si="27"/>
        <v>1.4477100000000001</v>
      </c>
      <c r="Z210" s="162">
        <v>0</v>
      </c>
      <c r="AA210" s="163">
        <f t="shared" si="28"/>
        <v>0</v>
      </c>
      <c r="AR210" s="18" t="s">
        <v>272</v>
      </c>
      <c r="AT210" s="18" t="s">
        <v>168</v>
      </c>
      <c r="AU210" s="18" t="s">
        <v>133</v>
      </c>
      <c r="AY210" s="18" t="s">
        <v>154</v>
      </c>
      <c r="BE210" s="104">
        <f t="shared" si="29"/>
        <v>0</v>
      </c>
      <c r="BF210" s="104">
        <f t="shared" si="30"/>
        <v>0</v>
      </c>
      <c r="BG210" s="104">
        <f t="shared" si="31"/>
        <v>0</v>
      </c>
      <c r="BH210" s="104">
        <f t="shared" si="32"/>
        <v>0</v>
      </c>
      <c r="BI210" s="104">
        <f t="shared" si="33"/>
        <v>0</v>
      </c>
      <c r="BJ210" s="18" t="s">
        <v>133</v>
      </c>
      <c r="BK210" s="164">
        <f t="shared" si="34"/>
        <v>0</v>
      </c>
      <c r="BL210" s="18" t="s">
        <v>210</v>
      </c>
      <c r="BM210" s="18" t="s">
        <v>414</v>
      </c>
    </row>
    <row r="211" spans="2:65" s="1" customFormat="1" ht="38.25" customHeight="1">
      <c r="B211" s="127"/>
      <c r="C211" s="156" t="s">
        <v>415</v>
      </c>
      <c r="D211" s="156" t="s">
        <v>155</v>
      </c>
      <c r="E211" s="157" t="s">
        <v>416</v>
      </c>
      <c r="F211" s="225" t="s">
        <v>417</v>
      </c>
      <c r="G211" s="225"/>
      <c r="H211" s="225"/>
      <c r="I211" s="225"/>
      <c r="J211" s="158" t="s">
        <v>328</v>
      </c>
      <c r="K211" s="160">
        <v>0</v>
      </c>
      <c r="L211" s="223">
        <v>0</v>
      </c>
      <c r="M211" s="223"/>
      <c r="N211" s="218">
        <f t="shared" si="25"/>
        <v>0</v>
      </c>
      <c r="O211" s="218"/>
      <c r="P211" s="218"/>
      <c r="Q211" s="218"/>
      <c r="R211" s="130"/>
      <c r="T211" s="161" t="s">
        <v>5</v>
      </c>
      <c r="U211" s="43" t="s">
        <v>43</v>
      </c>
      <c r="V211" s="35"/>
      <c r="W211" s="162">
        <f t="shared" si="26"/>
        <v>0</v>
      </c>
      <c r="X211" s="162">
        <v>0</v>
      </c>
      <c r="Y211" s="162">
        <f t="shared" si="27"/>
        <v>0</v>
      </c>
      <c r="Z211" s="162">
        <v>0</v>
      </c>
      <c r="AA211" s="163">
        <f t="shared" si="28"/>
        <v>0</v>
      </c>
      <c r="AR211" s="18" t="s">
        <v>210</v>
      </c>
      <c r="AT211" s="18" t="s">
        <v>155</v>
      </c>
      <c r="AU211" s="18" t="s">
        <v>133</v>
      </c>
      <c r="AY211" s="18" t="s">
        <v>154</v>
      </c>
      <c r="BE211" s="104">
        <f t="shared" si="29"/>
        <v>0</v>
      </c>
      <c r="BF211" s="104">
        <f t="shared" si="30"/>
        <v>0</v>
      </c>
      <c r="BG211" s="104">
        <f t="shared" si="31"/>
        <v>0</v>
      </c>
      <c r="BH211" s="104">
        <f t="shared" si="32"/>
        <v>0</v>
      </c>
      <c r="BI211" s="104">
        <f t="shared" si="33"/>
        <v>0</v>
      </c>
      <c r="BJ211" s="18" t="s">
        <v>133</v>
      </c>
      <c r="BK211" s="164">
        <f t="shared" si="34"/>
        <v>0</v>
      </c>
      <c r="BL211" s="18" t="s">
        <v>210</v>
      </c>
      <c r="BM211" s="18" t="s">
        <v>418</v>
      </c>
    </row>
    <row r="212" spans="2:65" s="9" customFormat="1" ht="29.85" customHeight="1">
      <c r="B212" s="145"/>
      <c r="C212" s="146"/>
      <c r="D212" s="155" t="s">
        <v>123</v>
      </c>
      <c r="E212" s="155"/>
      <c r="F212" s="155"/>
      <c r="G212" s="155"/>
      <c r="H212" s="155"/>
      <c r="I212" s="155"/>
      <c r="J212" s="155"/>
      <c r="K212" s="155"/>
      <c r="L212" s="155"/>
      <c r="M212" s="155"/>
      <c r="N212" s="215">
        <f>BK212</f>
        <v>0</v>
      </c>
      <c r="O212" s="216"/>
      <c r="P212" s="216"/>
      <c r="Q212" s="216"/>
      <c r="R212" s="148"/>
      <c r="T212" s="149"/>
      <c r="U212" s="146"/>
      <c r="V212" s="146"/>
      <c r="W212" s="150">
        <f>SUM(W213:W223)</f>
        <v>0</v>
      </c>
      <c r="X212" s="146"/>
      <c r="Y212" s="150">
        <f>SUM(Y213:Y223)</f>
        <v>7.2041077500000004</v>
      </c>
      <c r="Z212" s="146"/>
      <c r="AA212" s="151">
        <f>SUM(AA213:AA223)</f>
        <v>0</v>
      </c>
      <c r="AR212" s="152" t="s">
        <v>133</v>
      </c>
      <c r="AT212" s="153" t="s">
        <v>75</v>
      </c>
      <c r="AU212" s="153" t="s">
        <v>84</v>
      </c>
      <c r="AY212" s="152" t="s">
        <v>154</v>
      </c>
      <c r="BK212" s="154">
        <f>SUM(BK213:BK223)</f>
        <v>0</v>
      </c>
    </row>
    <row r="213" spans="2:65" s="1" customFormat="1" ht="25.5" customHeight="1">
      <c r="B213" s="127"/>
      <c r="C213" s="156" t="s">
        <v>419</v>
      </c>
      <c r="D213" s="156" t="s">
        <v>155</v>
      </c>
      <c r="E213" s="157" t="s">
        <v>420</v>
      </c>
      <c r="F213" s="227" t="s">
        <v>421</v>
      </c>
      <c r="G213" s="225"/>
      <c r="H213" s="225"/>
      <c r="I213" s="225"/>
      <c r="J213" s="158" t="s">
        <v>158</v>
      </c>
      <c r="K213" s="159">
        <v>148.80000000000001</v>
      </c>
      <c r="L213" s="223">
        <v>0</v>
      </c>
      <c r="M213" s="223"/>
      <c r="N213" s="218">
        <f t="shared" ref="N213:N223" si="35">ROUND(L213*K213,3)</f>
        <v>0</v>
      </c>
      <c r="O213" s="218"/>
      <c r="P213" s="218"/>
      <c r="Q213" s="218"/>
      <c r="R213" s="130"/>
      <c r="T213" s="161" t="s">
        <v>5</v>
      </c>
      <c r="U213" s="43" t="s">
        <v>43</v>
      </c>
      <c r="V213" s="35"/>
      <c r="W213" s="162">
        <f t="shared" ref="W213:W223" si="36">V213*K213</f>
        <v>0</v>
      </c>
      <c r="X213" s="162">
        <v>5.0000000000000001E-3</v>
      </c>
      <c r="Y213" s="162">
        <f t="shared" ref="Y213:Y223" si="37">X213*K213</f>
        <v>0.74400000000000011</v>
      </c>
      <c r="Z213" s="162">
        <v>0</v>
      </c>
      <c r="AA213" s="163">
        <f t="shared" ref="AA213:AA223" si="38">Z213*K213</f>
        <v>0</v>
      </c>
      <c r="AR213" s="18" t="s">
        <v>210</v>
      </c>
      <c r="AT213" s="18" t="s">
        <v>155</v>
      </c>
      <c r="AU213" s="18" t="s">
        <v>133</v>
      </c>
      <c r="AY213" s="18" t="s">
        <v>154</v>
      </c>
      <c r="BE213" s="104">
        <f t="shared" ref="BE213:BE223" si="39">IF(U213="základná",N213,0)</f>
        <v>0</v>
      </c>
      <c r="BF213" s="104">
        <f t="shared" ref="BF213:BF223" si="40">IF(U213="znížená",N213,0)</f>
        <v>0</v>
      </c>
      <c r="BG213" s="104">
        <f t="shared" ref="BG213:BG223" si="41">IF(U213="zákl. prenesená",N213,0)</f>
        <v>0</v>
      </c>
      <c r="BH213" s="104">
        <f t="shared" ref="BH213:BH223" si="42">IF(U213="zníž. prenesená",N213,0)</f>
        <v>0</v>
      </c>
      <c r="BI213" s="104">
        <f t="shared" ref="BI213:BI223" si="43">IF(U213="nulová",N213,0)</f>
        <v>0</v>
      </c>
      <c r="BJ213" s="18" t="s">
        <v>133</v>
      </c>
      <c r="BK213" s="164">
        <f t="shared" ref="BK213:BK223" si="44">ROUND(L213*K213,3)</f>
        <v>0</v>
      </c>
      <c r="BL213" s="18" t="s">
        <v>210</v>
      </c>
      <c r="BM213" s="18" t="s">
        <v>422</v>
      </c>
    </row>
    <row r="214" spans="2:65" s="1" customFormat="1" ht="38.25" customHeight="1">
      <c r="B214" s="127"/>
      <c r="C214" s="165" t="s">
        <v>423</v>
      </c>
      <c r="D214" s="165" t="s">
        <v>168</v>
      </c>
      <c r="E214" s="166" t="s">
        <v>424</v>
      </c>
      <c r="F214" s="226" t="s">
        <v>662</v>
      </c>
      <c r="G214" s="226"/>
      <c r="H214" s="226"/>
      <c r="I214" s="226"/>
      <c r="J214" s="167" t="s">
        <v>158</v>
      </c>
      <c r="K214" s="168">
        <v>140.91</v>
      </c>
      <c r="L214" s="224">
        <v>0</v>
      </c>
      <c r="M214" s="224"/>
      <c r="N214" s="217">
        <f t="shared" si="35"/>
        <v>0</v>
      </c>
      <c r="O214" s="218"/>
      <c r="P214" s="218"/>
      <c r="Q214" s="218"/>
      <c r="R214" s="130"/>
      <c r="T214" s="161" t="s">
        <v>5</v>
      </c>
      <c r="U214" s="43" t="s">
        <v>43</v>
      </c>
      <c r="V214" s="35"/>
      <c r="W214" s="162">
        <f t="shared" si="36"/>
        <v>0</v>
      </c>
      <c r="X214" s="162">
        <v>1.5E-3</v>
      </c>
      <c r="Y214" s="162">
        <f t="shared" si="37"/>
        <v>0.211365</v>
      </c>
      <c r="Z214" s="162">
        <v>0</v>
      </c>
      <c r="AA214" s="163">
        <f t="shared" si="38"/>
        <v>0</v>
      </c>
      <c r="AR214" s="18" t="s">
        <v>272</v>
      </c>
      <c r="AT214" s="18" t="s">
        <v>168</v>
      </c>
      <c r="AU214" s="18" t="s">
        <v>133</v>
      </c>
      <c r="AY214" s="18" t="s">
        <v>154</v>
      </c>
      <c r="BE214" s="104">
        <f t="shared" si="39"/>
        <v>0</v>
      </c>
      <c r="BF214" s="104">
        <f t="shared" si="40"/>
        <v>0</v>
      </c>
      <c r="BG214" s="104">
        <f t="shared" si="41"/>
        <v>0</v>
      </c>
      <c r="BH214" s="104">
        <f t="shared" si="42"/>
        <v>0</v>
      </c>
      <c r="BI214" s="104">
        <f t="shared" si="43"/>
        <v>0</v>
      </c>
      <c r="BJ214" s="18" t="s">
        <v>133</v>
      </c>
      <c r="BK214" s="164">
        <f t="shared" si="44"/>
        <v>0</v>
      </c>
      <c r="BL214" s="18" t="s">
        <v>210</v>
      </c>
      <c r="BM214" s="18" t="s">
        <v>425</v>
      </c>
    </row>
    <row r="215" spans="2:65" s="1" customFormat="1" ht="25.5" customHeight="1">
      <c r="B215" s="127"/>
      <c r="C215" s="165" t="s">
        <v>426</v>
      </c>
      <c r="D215" s="165" t="s">
        <v>168</v>
      </c>
      <c r="E215" s="166" t="s">
        <v>427</v>
      </c>
      <c r="F215" s="226" t="s">
        <v>667</v>
      </c>
      <c r="G215" s="226"/>
      <c r="H215" s="226"/>
      <c r="I215" s="226"/>
      <c r="J215" s="167" t="s">
        <v>158</v>
      </c>
      <c r="K215" s="168">
        <v>15.33</v>
      </c>
      <c r="L215" s="224">
        <v>0</v>
      </c>
      <c r="M215" s="224"/>
      <c r="N215" s="217">
        <f t="shared" si="35"/>
        <v>0</v>
      </c>
      <c r="O215" s="218"/>
      <c r="P215" s="218"/>
      <c r="Q215" s="218"/>
      <c r="R215" s="130"/>
      <c r="T215" s="161" t="s">
        <v>5</v>
      </c>
      <c r="U215" s="43" t="s">
        <v>43</v>
      </c>
      <c r="V215" s="35"/>
      <c r="W215" s="162">
        <f t="shared" si="36"/>
        <v>0</v>
      </c>
      <c r="X215" s="162">
        <v>2.9E-4</v>
      </c>
      <c r="Y215" s="162">
        <f t="shared" si="37"/>
        <v>4.4457000000000003E-3</v>
      </c>
      <c r="Z215" s="162">
        <v>0</v>
      </c>
      <c r="AA215" s="163">
        <f t="shared" si="38"/>
        <v>0</v>
      </c>
      <c r="AR215" s="18" t="s">
        <v>272</v>
      </c>
      <c r="AT215" s="18" t="s">
        <v>168</v>
      </c>
      <c r="AU215" s="18" t="s">
        <v>133</v>
      </c>
      <c r="AY215" s="18" t="s">
        <v>154</v>
      </c>
      <c r="BE215" s="104">
        <f t="shared" si="39"/>
        <v>0</v>
      </c>
      <c r="BF215" s="104">
        <f t="shared" si="40"/>
        <v>0</v>
      </c>
      <c r="BG215" s="104">
        <f t="shared" si="41"/>
        <v>0</v>
      </c>
      <c r="BH215" s="104">
        <f t="shared" si="42"/>
        <v>0</v>
      </c>
      <c r="BI215" s="104">
        <f t="shared" si="43"/>
        <v>0</v>
      </c>
      <c r="BJ215" s="18" t="s">
        <v>133</v>
      </c>
      <c r="BK215" s="164">
        <f t="shared" si="44"/>
        <v>0</v>
      </c>
      <c r="BL215" s="18" t="s">
        <v>210</v>
      </c>
      <c r="BM215" s="18" t="s">
        <v>428</v>
      </c>
    </row>
    <row r="216" spans="2:65" s="1" customFormat="1" ht="38.25" customHeight="1">
      <c r="B216" s="127"/>
      <c r="C216" s="156" t="s">
        <v>429</v>
      </c>
      <c r="D216" s="156" t="s">
        <v>155</v>
      </c>
      <c r="E216" s="157" t="s">
        <v>430</v>
      </c>
      <c r="F216" s="225" t="s">
        <v>431</v>
      </c>
      <c r="G216" s="225"/>
      <c r="H216" s="225"/>
      <c r="I216" s="225"/>
      <c r="J216" s="158" t="s">
        <v>158</v>
      </c>
      <c r="K216" s="159">
        <v>189.7</v>
      </c>
      <c r="L216" s="223">
        <v>0</v>
      </c>
      <c r="M216" s="223"/>
      <c r="N216" s="218">
        <f t="shared" si="35"/>
        <v>0</v>
      </c>
      <c r="O216" s="218"/>
      <c r="P216" s="218"/>
      <c r="Q216" s="218"/>
      <c r="R216" s="130"/>
      <c r="T216" s="161" t="s">
        <v>5</v>
      </c>
      <c r="U216" s="43" t="s">
        <v>43</v>
      </c>
      <c r="V216" s="35"/>
      <c r="W216" s="162">
        <f t="shared" si="36"/>
        <v>0</v>
      </c>
      <c r="X216" s="162">
        <v>0</v>
      </c>
      <c r="Y216" s="162">
        <f t="shared" si="37"/>
        <v>0</v>
      </c>
      <c r="Z216" s="162">
        <v>0</v>
      </c>
      <c r="AA216" s="163">
        <f t="shared" si="38"/>
        <v>0</v>
      </c>
      <c r="AR216" s="18" t="s">
        <v>210</v>
      </c>
      <c r="AT216" s="18" t="s">
        <v>155</v>
      </c>
      <c r="AU216" s="18" t="s">
        <v>133</v>
      </c>
      <c r="AY216" s="18" t="s">
        <v>154</v>
      </c>
      <c r="BE216" s="104">
        <f t="shared" si="39"/>
        <v>0</v>
      </c>
      <c r="BF216" s="104">
        <f t="shared" si="40"/>
        <v>0</v>
      </c>
      <c r="BG216" s="104">
        <f t="shared" si="41"/>
        <v>0</v>
      </c>
      <c r="BH216" s="104">
        <f t="shared" si="42"/>
        <v>0</v>
      </c>
      <c r="BI216" s="104">
        <f t="shared" si="43"/>
        <v>0</v>
      </c>
      <c r="BJ216" s="18" t="s">
        <v>133</v>
      </c>
      <c r="BK216" s="164">
        <f t="shared" si="44"/>
        <v>0</v>
      </c>
      <c r="BL216" s="18" t="s">
        <v>210</v>
      </c>
      <c r="BM216" s="18" t="s">
        <v>432</v>
      </c>
    </row>
    <row r="217" spans="2:65" s="1" customFormat="1" ht="38.25" customHeight="1">
      <c r="B217" s="127"/>
      <c r="C217" s="165" t="s">
        <v>433</v>
      </c>
      <c r="D217" s="165" t="s">
        <v>168</v>
      </c>
      <c r="E217" s="166" t="s">
        <v>434</v>
      </c>
      <c r="F217" s="226" t="s">
        <v>668</v>
      </c>
      <c r="G217" s="226"/>
      <c r="H217" s="226"/>
      <c r="I217" s="226"/>
      <c r="J217" s="167" t="s">
        <v>158</v>
      </c>
      <c r="K217" s="168">
        <v>188.47499999999999</v>
      </c>
      <c r="L217" s="224">
        <v>0</v>
      </c>
      <c r="M217" s="224"/>
      <c r="N217" s="217">
        <f t="shared" si="35"/>
        <v>0</v>
      </c>
      <c r="O217" s="218"/>
      <c r="P217" s="218"/>
      <c r="Q217" s="218"/>
      <c r="R217" s="130"/>
      <c r="T217" s="161" t="s">
        <v>5</v>
      </c>
      <c r="U217" s="43" t="s">
        <v>43</v>
      </c>
      <c r="V217" s="35"/>
      <c r="W217" s="162">
        <f t="shared" si="36"/>
        <v>0</v>
      </c>
      <c r="X217" s="162">
        <v>1.65E-3</v>
      </c>
      <c r="Y217" s="162">
        <f t="shared" si="37"/>
        <v>0.31098375</v>
      </c>
      <c r="Z217" s="162">
        <v>0</v>
      </c>
      <c r="AA217" s="163">
        <f t="shared" si="38"/>
        <v>0</v>
      </c>
      <c r="AR217" s="18" t="s">
        <v>272</v>
      </c>
      <c r="AT217" s="18" t="s">
        <v>168</v>
      </c>
      <c r="AU217" s="18" t="s">
        <v>133</v>
      </c>
      <c r="AY217" s="18" t="s">
        <v>154</v>
      </c>
      <c r="BE217" s="104">
        <f t="shared" si="39"/>
        <v>0</v>
      </c>
      <c r="BF217" s="104">
        <f t="shared" si="40"/>
        <v>0</v>
      </c>
      <c r="BG217" s="104">
        <f t="shared" si="41"/>
        <v>0</v>
      </c>
      <c r="BH217" s="104">
        <f t="shared" si="42"/>
        <v>0</v>
      </c>
      <c r="BI217" s="104">
        <f t="shared" si="43"/>
        <v>0</v>
      </c>
      <c r="BJ217" s="18" t="s">
        <v>133</v>
      </c>
      <c r="BK217" s="164">
        <f t="shared" si="44"/>
        <v>0</v>
      </c>
      <c r="BL217" s="18" t="s">
        <v>210</v>
      </c>
      <c r="BM217" s="18" t="s">
        <v>435</v>
      </c>
    </row>
    <row r="218" spans="2:65" s="1" customFormat="1" ht="38.25" customHeight="1">
      <c r="B218" s="127"/>
      <c r="C218" s="165" t="s">
        <v>436</v>
      </c>
      <c r="D218" s="165" t="s">
        <v>168</v>
      </c>
      <c r="E218" s="166" t="s">
        <v>437</v>
      </c>
      <c r="F218" s="226" t="s">
        <v>666</v>
      </c>
      <c r="G218" s="226"/>
      <c r="H218" s="226"/>
      <c r="I218" s="226"/>
      <c r="J218" s="167" t="s">
        <v>158</v>
      </c>
      <c r="K218" s="168">
        <v>10.71</v>
      </c>
      <c r="L218" s="224">
        <v>0</v>
      </c>
      <c r="M218" s="224"/>
      <c r="N218" s="217">
        <f t="shared" si="35"/>
        <v>0</v>
      </c>
      <c r="O218" s="218"/>
      <c r="P218" s="218"/>
      <c r="Q218" s="218"/>
      <c r="R218" s="130"/>
      <c r="T218" s="161" t="s">
        <v>5</v>
      </c>
      <c r="U218" s="43" t="s">
        <v>43</v>
      </c>
      <c r="V218" s="35"/>
      <c r="W218" s="162">
        <f t="shared" si="36"/>
        <v>0</v>
      </c>
      <c r="X218" s="162">
        <v>1.9499999999999999E-3</v>
      </c>
      <c r="Y218" s="162">
        <f t="shared" si="37"/>
        <v>2.08845E-2</v>
      </c>
      <c r="Z218" s="162">
        <v>0</v>
      </c>
      <c r="AA218" s="163">
        <f t="shared" si="38"/>
        <v>0</v>
      </c>
      <c r="AR218" s="18" t="s">
        <v>272</v>
      </c>
      <c r="AT218" s="18" t="s">
        <v>168</v>
      </c>
      <c r="AU218" s="18" t="s">
        <v>133</v>
      </c>
      <c r="AY218" s="18" t="s">
        <v>154</v>
      </c>
      <c r="BE218" s="104">
        <f t="shared" si="39"/>
        <v>0</v>
      </c>
      <c r="BF218" s="104">
        <f t="shared" si="40"/>
        <v>0</v>
      </c>
      <c r="BG218" s="104">
        <f t="shared" si="41"/>
        <v>0</v>
      </c>
      <c r="BH218" s="104">
        <f t="shared" si="42"/>
        <v>0</v>
      </c>
      <c r="BI218" s="104">
        <f t="shared" si="43"/>
        <v>0</v>
      </c>
      <c r="BJ218" s="18" t="s">
        <v>133</v>
      </c>
      <c r="BK218" s="164">
        <f t="shared" si="44"/>
        <v>0</v>
      </c>
      <c r="BL218" s="18" t="s">
        <v>210</v>
      </c>
      <c r="BM218" s="18" t="s">
        <v>438</v>
      </c>
    </row>
    <row r="219" spans="2:65" s="1" customFormat="1" ht="38.25" customHeight="1">
      <c r="B219" s="127"/>
      <c r="C219" s="156" t="s">
        <v>439</v>
      </c>
      <c r="D219" s="156" t="s">
        <v>155</v>
      </c>
      <c r="E219" s="157" t="s">
        <v>440</v>
      </c>
      <c r="F219" s="225" t="s">
        <v>441</v>
      </c>
      <c r="G219" s="225"/>
      <c r="H219" s="225"/>
      <c r="I219" s="225"/>
      <c r="J219" s="158" t="s">
        <v>158</v>
      </c>
      <c r="K219" s="159">
        <v>1317.6</v>
      </c>
      <c r="L219" s="223">
        <v>0</v>
      </c>
      <c r="M219" s="223"/>
      <c r="N219" s="218">
        <f t="shared" si="35"/>
        <v>0</v>
      </c>
      <c r="O219" s="218"/>
      <c r="P219" s="218"/>
      <c r="Q219" s="218"/>
      <c r="R219" s="130"/>
      <c r="T219" s="161" t="s">
        <v>5</v>
      </c>
      <c r="U219" s="43" t="s">
        <v>43</v>
      </c>
      <c r="V219" s="35"/>
      <c r="W219" s="162">
        <f t="shared" si="36"/>
        <v>0</v>
      </c>
      <c r="X219" s="162">
        <v>0</v>
      </c>
      <c r="Y219" s="162">
        <f t="shared" si="37"/>
        <v>0</v>
      </c>
      <c r="Z219" s="162">
        <v>0</v>
      </c>
      <c r="AA219" s="163">
        <f t="shared" si="38"/>
        <v>0</v>
      </c>
      <c r="AR219" s="18" t="s">
        <v>210</v>
      </c>
      <c r="AT219" s="18" t="s">
        <v>155</v>
      </c>
      <c r="AU219" s="18" t="s">
        <v>133</v>
      </c>
      <c r="AY219" s="18" t="s">
        <v>154</v>
      </c>
      <c r="BE219" s="104">
        <f t="shared" si="39"/>
        <v>0</v>
      </c>
      <c r="BF219" s="104">
        <f t="shared" si="40"/>
        <v>0</v>
      </c>
      <c r="BG219" s="104">
        <f t="shared" si="41"/>
        <v>0</v>
      </c>
      <c r="BH219" s="104">
        <f t="shared" si="42"/>
        <v>0</v>
      </c>
      <c r="BI219" s="104">
        <f t="shared" si="43"/>
        <v>0</v>
      </c>
      <c r="BJ219" s="18" t="s">
        <v>133</v>
      </c>
      <c r="BK219" s="164">
        <f t="shared" si="44"/>
        <v>0</v>
      </c>
      <c r="BL219" s="18" t="s">
        <v>210</v>
      </c>
      <c r="BM219" s="18" t="s">
        <v>442</v>
      </c>
    </row>
    <row r="220" spans="2:65" s="1" customFormat="1" ht="38.25" customHeight="1">
      <c r="B220" s="127"/>
      <c r="C220" s="165" t="s">
        <v>443</v>
      </c>
      <c r="D220" s="165" t="s">
        <v>168</v>
      </c>
      <c r="E220" s="166" t="s">
        <v>444</v>
      </c>
      <c r="F220" s="226" t="s">
        <v>663</v>
      </c>
      <c r="G220" s="226"/>
      <c r="H220" s="226"/>
      <c r="I220" s="226"/>
      <c r="J220" s="167" t="s">
        <v>158</v>
      </c>
      <c r="K220" s="168">
        <v>1336.65</v>
      </c>
      <c r="L220" s="224">
        <v>0</v>
      </c>
      <c r="M220" s="224"/>
      <c r="N220" s="217">
        <f t="shared" si="35"/>
        <v>0</v>
      </c>
      <c r="O220" s="218"/>
      <c r="P220" s="218"/>
      <c r="Q220" s="218"/>
      <c r="R220" s="130"/>
      <c r="T220" s="161" t="s">
        <v>5</v>
      </c>
      <c r="U220" s="43" t="s">
        <v>43</v>
      </c>
      <c r="V220" s="35"/>
      <c r="W220" s="162">
        <f t="shared" si="36"/>
        <v>0</v>
      </c>
      <c r="X220" s="162">
        <v>2.3400000000000001E-3</v>
      </c>
      <c r="Y220" s="162">
        <f t="shared" si="37"/>
        <v>3.1277610000000005</v>
      </c>
      <c r="Z220" s="162">
        <v>0</v>
      </c>
      <c r="AA220" s="163">
        <f t="shared" si="38"/>
        <v>0</v>
      </c>
      <c r="AR220" s="18" t="s">
        <v>272</v>
      </c>
      <c r="AT220" s="18" t="s">
        <v>168</v>
      </c>
      <c r="AU220" s="18" t="s">
        <v>133</v>
      </c>
      <c r="AY220" s="18" t="s">
        <v>154</v>
      </c>
      <c r="BE220" s="104">
        <f t="shared" si="39"/>
        <v>0</v>
      </c>
      <c r="BF220" s="104">
        <f t="shared" si="40"/>
        <v>0</v>
      </c>
      <c r="BG220" s="104">
        <f t="shared" si="41"/>
        <v>0</v>
      </c>
      <c r="BH220" s="104">
        <f t="shared" si="42"/>
        <v>0</v>
      </c>
      <c r="BI220" s="104">
        <f t="shared" si="43"/>
        <v>0</v>
      </c>
      <c r="BJ220" s="18" t="s">
        <v>133</v>
      </c>
      <c r="BK220" s="164">
        <f t="shared" si="44"/>
        <v>0</v>
      </c>
      <c r="BL220" s="18" t="s">
        <v>210</v>
      </c>
      <c r="BM220" s="18" t="s">
        <v>445</v>
      </c>
    </row>
    <row r="221" spans="2:65" s="1" customFormat="1" ht="25.5" customHeight="1">
      <c r="B221" s="127"/>
      <c r="C221" s="165" t="s">
        <v>446</v>
      </c>
      <c r="D221" s="165" t="s">
        <v>168</v>
      </c>
      <c r="E221" s="166" t="s">
        <v>447</v>
      </c>
      <c r="F221" s="226" t="s">
        <v>664</v>
      </c>
      <c r="G221" s="226"/>
      <c r="H221" s="226"/>
      <c r="I221" s="226"/>
      <c r="J221" s="167" t="s">
        <v>245</v>
      </c>
      <c r="K221" s="168">
        <v>3.746</v>
      </c>
      <c r="L221" s="224">
        <v>0</v>
      </c>
      <c r="M221" s="224"/>
      <c r="N221" s="217">
        <f t="shared" si="35"/>
        <v>0</v>
      </c>
      <c r="O221" s="218"/>
      <c r="P221" s="218"/>
      <c r="Q221" s="218"/>
      <c r="R221" s="130"/>
      <c r="T221" s="161" t="s">
        <v>5</v>
      </c>
      <c r="U221" s="43" t="s">
        <v>43</v>
      </c>
      <c r="V221" s="35"/>
      <c r="W221" s="162">
        <f t="shared" si="36"/>
        <v>0</v>
      </c>
      <c r="X221" s="162">
        <v>1.95E-2</v>
      </c>
      <c r="Y221" s="162">
        <f t="shared" si="37"/>
        <v>7.3047000000000001E-2</v>
      </c>
      <c r="Z221" s="162">
        <v>0</v>
      </c>
      <c r="AA221" s="163">
        <f t="shared" si="38"/>
        <v>0</v>
      </c>
      <c r="AR221" s="18" t="s">
        <v>272</v>
      </c>
      <c r="AT221" s="18" t="s">
        <v>168</v>
      </c>
      <c r="AU221" s="18" t="s">
        <v>133</v>
      </c>
      <c r="AY221" s="18" t="s">
        <v>154</v>
      </c>
      <c r="BE221" s="104">
        <f t="shared" si="39"/>
        <v>0</v>
      </c>
      <c r="BF221" s="104">
        <f t="shared" si="40"/>
        <v>0</v>
      </c>
      <c r="BG221" s="104">
        <f t="shared" si="41"/>
        <v>0</v>
      </c>
      <c r="BH221" s="104">
        <f t="shared" si="42"/>
        <v>0</v>
      </c>
      <c r="BI221" s="104">
        <f t="shared" si="43"/>
        <v>0</v>
      </c>
      <c r="BJ221" s="18" t="s">
        <v>133</v>
      </c>
      <c r="BK221" s="164">
        <f t="shared" si="44"/>
        <v>0</v>
      </c>
      <c r="BL221" s="18" t="s">
        <v>210</v>
      </c>
      <c r="BM221" s="18" t="s">
        <v>448</v>
      </c>
    </row>
    <row r="222" spans="2:65" s="1" customFormat="1" ht="25.5" customHeight="1">
      <c r="B222" s="127"/>
      <c r="C222" s="165" t="s">
        <v>449</v>
      </c>
      <c r="D222" s="165" t="s">
        <v>168</v>
      </c>
      <c r="E222" s="166" t="s">
        <v>450</v>
      </c>
      <c r="F222" s="226" t="s">
        <v>665</v>
      </c>
      <c r="G222" s="226"/>
      <c r="H222" s="226"/>
      <c r="I222" s="226"/>
      <c r="J222" s="167" t="s">
        <v>158</v>
      </c>
      <c r="K222" s="168">
        <v>1383.48</v>
      </c>
      <c r="L222" s="224">
        <v>0</v>
      </c>
      <c r="M222" s="224"/>
      <c r="N222" s="217">
        <f t="shared" si="35"/>
        <v>0</v>
      </c>
      <c r="O222" s="218"/>
      <c r="P222" s="218"/>
      <c r="Q222" s="218"/>
      <c r="R222" s="130"/>
      <c r="T222" s="161" t="s">
        <v>5</v>
      </c>
      <c r="U222" s="43" t="s">
        <v>43</v>
      </c>
      <c r="V222" s="35"/>
      <c r="W222" s="162">
        <f t="shared" si="36"/>
        <v>0</v>
      </c>
      <c r="X222" s="162">
        <v>1.9599999999999999E-3</v>
      </c>
      <c r="Y222" s="162">
        <f t="shared" si="37"/>
        <v>2.7116207999999999</v>
      </c>
      <c r="Z222" s="162">
        <v>0</v>
      </c>
      <c r="AA222" s="163">
        <f t="shared" si="38"/>
        <v>0</v>
      </c>
      <c r="AR222" s="18" t="s">
        <v>272</v>
      </c>
      <c r="AT222" s="18" t="s">
        <v>168</v>
      </c>
      <c r="AU222" s="18" t="s">
        <v>133</v>
      </c>
      <c r="AY222" s="18" t="s">
        <v>154</v>
      </c>
      <c r="BE222" s="104">
        <f t="shared" si="39"/>
        <v>0</v>
      </c>
      <c r="BF222" s="104">
        <f t="shared" si="40"/>
        <v>0</v>
      </c>
      <c r="BG222" s="104">
        <f t="shared" si="41"/>
        <v>0</v>
      </c>
      <c r="BH222" s="104">
        <f t="shared" si="42"/>
        <v>0</v>
      </c>
      <c r="BI222" s="104">
        <f t="shared" si="43"/>
        <v>0</v>
      </c>
      <c r="BJ222" s="18" t="s">
        <v>133</v>
      </c>
      <c r="BK222" s="164">
        <f t="shared" si="44"/>
        <v>0</v>
      </c>
      <c r="BL222" s="18" t="s">
        <v>210</v>
      </c>
      <c r="BM222" s="18" t="s">
        <v>451</v>
      </c>
    </row>
    <row r="223" spans="2:65" s="1" customFormat="1" ht="25.5" customHeight="1">
      <c r="B223" s="127"/>
      <c r="C223" s="156" t="s">
        <v>452</v>
      </c>
      <c r="D223" s="156" t="s">
        <v>155</v>
      </c>
      <c r="E223" s="157" t="s">
        <v>453</v>
      </c>
      <c r="F223" s="225" t="s">
        <v>454</v>
      </c>
      <c r="G223" s="225"/>
      <c r="H223" s="225"/>
      <c r="I223" s="225"/>
      <c r="J223" s="158" t="s">
        <v>328</v>
      </c>
      <c r="K223" s="160">
        <v>0</v>
      </c>
      <c r="L223" s="223">
        <v>0</v>
      </c>
      <c r="M223" s="223"/>
      <c r="N223" s="218">
        <f t="shared" si="35"/>
        <v>0</v>
      </c>
      <c r="O223" s="218"/>
      <c r="P223" s="218"/>
      <c r="Q223" s="218"/>
      <c r="R223" s="130"/>
      <c r="T223" s="161" t="s">
        <v>5</v>
      </c>
      <c r="U223" s="43" t="s">
        <v>43</v>
      </c>
      <c r="V223" s="35"/>
      <c r="W223" s="162">
        <f t="shared" si="36"/>
        <v>0</v>
      </c>
      <c r="X223" s="162">
        <v>0</v>
      </c>
      <c r="Y223" s="162">
        <f t="shared" si="37"/>
        <v>0</v>
      </c>
      <c r="Z223" s="162">
        <v>0</v>
      </c>
      <c r="AA223" s="163">
        <f t="shared" si="38"/>
        <v>0</v>
      </c>
      <c r="AR223" s="18" t="s">
        <v>210</v>
      </c>
      <c r="AT223" s="18" t="s">
        <v>155</v>
      </c>
      <c r="AU223" s="18" t="s">
        <v>133</v>
      </c>
      <c r="AY223" s="18" t="s">
        <v>154</v>
      </c>
      <c r="BE223" s="104">
        <f t="shared" si="39"/>
        <v>0</v>
      </c>
      <c r="BF223" s="104">
        <f t="shared" si="40"/>
        <v>0</v>
      </c>
      <c r="BG223" s="104">
        <f t="shared" si="41"/>
        <v>0</v>
      </c>
      <c r="BH223" s="104">
        <f t="shared" si="42"/>
        <v>0</v>
      </c>
      <c r="BI223" s="104">
        <f t="shared" si="43"/>
        <v>0</v>
      </c>
      <c r="BJ223" s="18" t="s">
        <v>133</v>
      </c>
      <c r="BK223" s="164">
        <f t="shared" si="44"/>
        <v>0</v>
      </c>
      <c r="BL223" s="18" t="s">
        <v>210</v>
      </c>
      <c r="BM223" s="18" t="s">
        <v>455</v>
      </c>
    </row>
    <row r="224" spans="2:65" s="9" customFormat="1" ht="29.85" customHeight="1">
      <c r="B224" s="145"/>
      <c r="C224" s="146"/>
      <c r="D224" s="155" t="s">
        <v>124</v>
      </c>
      <c r="E224" s="155"/>
      <c r="F224" s="155"/>
      <c r="G224" s="155"/>
      <c r="H224" s="155"/>
      <c r="I224" s="155"/>
      <c r="J224" s="155"/>
      <c r="K224" s="155"/>
      <c r="L224" s="155"/>
      <c r="M224" s="155"/>
      <c r="N224" s="215">
        <f>BK224</f>
        <v>0</v>
      </c>
      <c r="O224" s="216"/>
      <c r="P224" s="216"/>
      <c r="Q224" s="216"/>
      <c r="R224" s="148"/>
      <c r="T224" s="149"/>
      <c r="U224" s="146"/>
      <c r="V224" s="146"/>
      <c r="W224" s="150">
        <f>SUM(W225:W228)</f>
        <v>0</v>
      </c>
      <c r="X224" s="146"/>
      <c r="Y224" s="150">
        <f>SUM(Y225:Y228)</f>
        <v>0.17391999999999999</v>
      </c>
      <c r="Z224" s="146"/>
      <c r="AA224" s="151">
        <f>SUM(AA225:AA228)</f>
        <v>0.28176000000000001</v>
      </c>
      <c r="AR224" s="152" t="s">
        <v>133</v>
      </c>
      <c r="AT224" s="153" t="s">
        <v>75</v>
      </c>
      <c r="AU224" s="153" t="s">
        <v>84</v>
      </c>
      <c r="AY224" s="152" t="s">
        <v>154</v>
      </c>
      <c r="BK224" s="154">
        <f>SUM(BK225:BK228)</f>
        <v>0</v>
      </c>
    </row>
    <row r="225" spans="2:65" s="1" customFormat="1" ht="38.25" customHeight="1">
      <c r="B225" s="127"/>
      <c r="C225" s="156" t="s">
        <v>456</v>
      </c>
      <c r="D225" s="156" t="s">
        <v>155</v>
      </c>
      <c r="E225" s="157" t="s">
        <v>457</v>
      </c>
      <c r="F225" s="225" t="s">
        <v>458</v>
      </c>
      <c r="G225" s="225"/>
      <c r="H225" s="225"/>
      <c r="I225" s="225"/>
      <c r="J225" s="158" t="s">
        <v>171</v>
      </c>
      <c r="K225" s="159">
        <v>8</v>
      </c>
      <c r="L225" s="223">
        <v>0</v>
      </c>
      <c r="M225" s="223"/>
      <c r="N225" s="218">
        <f>ROUND(L225*K225,3)</f>
        <v>0</v>
      </c>
      <c r="O225" s="218"/>
      <c r="P225" s="218"/>
      <c r="Q225" s="218"/>
      <c r="R225" s="130"/>
      <c r="T225" s="161" t="s">
        <v>5</v>
      </c>
      <c r="U225" s="43" t="s">
        <v>43</v>
      </c>
      <c r="V225" s="35"/>
      <c r="W225" s="162">
        <f>V225*K225</f>
        <v>0</v>
      </c>
      <c r="X225" s="162">
        <v>5.1999999999999995E-4</v>
      </c>
      <c r="Y225" s="162">
        <f>X225*K225</f>
        <v>4.1599999999999996E-3</v>
      </c>
      <c r="Z225" s="162">
        <v>0</v>
      </c>
      <c r="AA225" s="163">
        <f>Z225*K225</f>
        <v>0</v>
      </c>
      <c r="AR225" s="18" t="s">
        <v>210</v>
      </c>
      <c r="AT225" s="18" t="s">
        <v>155</v>
      </c>
      <c r="AU225" s="18" t="s">
        <v>133</v>
      </c>
      <c r="AY225" s="18" t="s">
        <v>154</v>
      </c>
      <c r="BE225" s="104">
        <f>IF(U225="základná",N225,0)</f>
        <v>0</v>
      </c>
      <c r="BF225" s="104">
        <f>IF(U225="znížená",N225,0)</f>
        <v>0</v>
      </c>
      <c r="BG225" s="104">
        <f>IF(U225="zákl. prenesená",N225,0)</f>
        <v>0</v>
      </c>
      <c r="BH225" s="104">
        <f>IF(U225="zníž. prenesená",N225,0)</f>
        <v>0</v>
      </c>
      <c r="BI225" s="104">
        <f>IF(U225="nulová",N225,0)</f>
        <v>0</v>
      </c>
      <c r="BJ225" s="18" t="s">
        <v>133</v>
      </c>
      <c r="BK225" s="164">
        <f>ROUND(L225*K225,3)</f>
        <v>0</v>
      </c>
      <c r="BL225" s="18" t="s">
        <v>210</v>
      </c>
      <c r="BM225" s="18" t="s">
        <v>459</v>
      </c>
    </row>
    <row r="226" spans="2:65" s="1" customFormat="1" ht="38.25" customHeight="1">
      <c r="B226" s="127"/>
      <c r="C226" s="165" t="s">
        <v>460</v>
      </c>
      <c r="D226" s="165" t="s">
        <v>168</v>
      </c>
      <c r="E226" s="166" t="s">
        <v>461</v>
      </c>
      <c r="F226" s="226" t="s">
        <v>462</v>
      </c>
      <c r="G226" s="226"/>
      <c r="H226" s="226"/>
      <c r="I226" s="226"/>
      <c r="J226" s="167" t="s">
        <v>171</v>
      </c>
      <c r="K226" s="168">
        <v>8</v>
      </c>
      <c r="L226" s="224">
        <v>0</v>
      </c>
      <c r="M226" s="224"/>
      <c r="N226" s="217">
        <f>ROUND(L226*K226,3)</f>
        <v>0</v>
      </c>
      <c r="O226" s="218"/>
      <c r="P226" s="218"/>
      <c r="Q226" s="218"/>
      <c r="R226" s="130"/>
      <c r="T226" s="161" t="s">
        <v>5</v>
      </c>
      <c r="U226" s="43" t="s">
        <v>43</v>
      </c>
      <c r="V226" s="35"/>
      <c r="W226" s="162">
        <f>V226*K226</f>
        <v>0</v>
      </c>
      <c r="X226" s="162">
        <v>0</v>
      </c>
      <c r="Y226" s="162">
        <f>X226*K226</f>
        <v>0</v>
      </c>
      <c r="Z226" s="162">
        <v>0</v>
      </c>
      <c r="AA226" s="163">
        <f>Z226*K226</f>
        <v>0</v>
      </c>
      <c r="AR226" s="18" t="s">
        <v>272</v>
      </c>
      <c r="AT226" s="18" t="s">
        <v>168</v>
      </c>
      <c r="AU226" s="18" t="s">
        <v>133</v>
      </c>
      <c r="AY226" s="18" t="s">
        <v>154</v>
      </c>
      <c r="BE226" s="104">
        <f>IF(U226="základná",N226,0)</f>
        <v>0</v>
      </c>
      <c r="BF226" s="104">
        <f>IF(U226="znížená",N226,0)</f>
        <v>0</v>
      </c>
      <c r="BG226" s="104">
        <f>IF(U226="zákl. prenesená",N226,0)</f>
        <v>0</v>
      </c>
      <c r="BH226" s="104">
        <f>IF(U226="zníž. prenesená",N226,0)</f>
        <v>0</v>
      </c>
      <c r="BI226" s="104">
        <f>IF(U226="nulová",N226,0)</f>
        <v>0</v>
      </c>
      <c r="BJ226" s="18" t="s">
        <v>133</v>
      </c>
      <c r="BK226" s="164">
        <f>ROUND(L226*K226,3)</f>
        <v>0</v>
      </c>
      <c r="BL226" s="18" t="s">
        <v>210</v>
      </c>
      <c r="BM226" s="18" t="s">
        <v>463</v>
      </c>
    </row>
    <row r="227" spans="2:65" s="1" customFormat="1" ht="25.5" customHeight="1">
      <c r="B227" s="127"/>
      <c r="C227" s="156" t="s">
        <v>464</v>
      </c>
      <c r="D227" s="156" t="s">
        <v>155</v>
      </c>
      <c r="E227" s="157" t="s">
        <v>465</v>
      </c>
      <c r="F227" s="225" t="s">
        <v>466</v>
      </c>
      <c r="G227" s="225"/>
      <c r="H227" s="225"/>
      <c r="I227" s="225"/>
      <c r="J227" s="158" t="s">
        <v>171</v>
      </c>
      <c r="K227" s="159">
        <v>8</v>
      </c>
      <c r="L227" s="223">
        <v>0</v>
      </c>
      <c r="M227" s="223"/>
      <c r="N227" s="218">
        <f>ROUND(L227*K227,3)</f>
        <v>0</v>
      </c>
      <c r="O227" s="218"/>
      <c r="P227" s="218"/>
      <c r="Q227" s="218"/>
      <c r="R227" s="130"/>
      <c r="T227" s="161" t="s">
        <v>5</v>
      </c>
      <c r="U227" s="43" t="s">
        <v>43</v>
      </c>
      <c r="V227" s="35"/>
      <c r="W227" s="162">
        <f>V227*K227</f>
        <v>0</v>
      </c>
      <c r="X227" s="162">
        <v>2.1219999999999999E-2</v>
      </c>
      <c r="Y227" s="162">
        <f>X227*K227</f>
        <v>0.16975999999999999</v>
      </c>
      <c r="Z227" s="162">
        <v>0</v>
      </c>
      <c r="AA227" s="163">
        <f>Z227*K227</f>
        <v>0</v>
      </c>
      <c r="AR227" s="18" t="s">
        <v>210</v>
      </c>
      <c r="AT227" s="18" t="s">
        <v>155</v>
      </c>
      <c r="AU227" s="18" t="s">
        <v>133</v>
      </c>
      <c r="AY227" s="18" t="s">
        <v>154</v>
      </c>
      <c r="BE227" s="104">
        <f>IF(U227="základná",N227,0)</f>
        <v>0</v>
      </c>
      <c r="BF227" s="104">
        <f>IF(U227="znížená",N227,0)</f>
        <v>0</v>
      </c>
      <c r="BG227" s="104">
        <f>IF(U227="zákl. prenesená",N227,0)</f>
        <v>0</v>
      </c>
      <c r="BH227" s="104">
        <f>IF(U227="zníž. prenesená",N227,0)</f>
        <v>0</v>
      </c>
      <c r="BI227" s="104">
        <f>IF(U227="nulová",N227,0)</f>
        <v>0</v>
      </c>
      <c r="BJ227" s="18" t="s">
        <v>133</v>
      </c>
      <c r="BK227" s="164">
        <f>ROUND(L227*K227,3)</f>
        <v>0</v>
      </c>
      <c r="BL227" s="18" t="s">
        <v>210</v>
      </c>
      <c r="BM227" s="18" t="s">
        <v>467</v>
      </c>
    </row>
    <row r="228" spans="2:65" s="1" customFormat="1" ht="25.5" customHeight="1">
      <c r="B228" s="127"/>
      <c r="C228" s="156" t="s">
        <v>468</v>
      </c>
      <c r="D228" s="156" t="s">
        <v>155</v>
      </c>
      <c r="E228" s="157" t="s">
        <v>469</v>
      </c>
      <c r="F228" s="225" t="s">
        <v>470</v>
      </c>
      <c r="G228" s="225"/>
      <c r="H228" s="225"/>
      <c r="I228" s="225"/>
      <c r="J228" s="158" t="s">
        <v>171</v>
      </c>
      <c r="K228" s="159">
        <v>8</v>
      </c>
      <c r="L228" s="223">
        <v>0</v>
      </c>
      <c r="M228" s="223"/>
      <c r="N228" s="218">
        <f>ROUND(L228*K228,3)</f>
        <v>0</v>
      </c>
      <c r="O228" s="218"/>
      <c r="P228" s="218"/>
      <c r="Q228" s="218"/>
      <c r="R228" s="130"/>
      <c r="T228" s="161" t="s">
        <v>5</v>
      </c>
      <c r="U228" s="43" t="s">
        <v>43</v>
      </c>
      <c r="V228" s="35"/>
      <c r="W228" s="162">
        <f>V228*K228</f>
        <v>0</v>
      </c>
      <c r="X228" s="162">
        <v>0</v>
      </c>
      <c r="Y228" s="162">
        <f>X228*K228</f>
        <v>0</v>
      </c>
      <c r="Z228" s="162">
        <v>3.5220000000000001E-2</v>
      </c>
      <c r="AA228" s="163">
        <f>Z228*K228</f>
        <v>0.28176000000000001</v>
      </c>
      <c r="AR228" s="18" t="s">
        <v>210</v>
      </c>
      <c r="AT228" s="18" t="s">
        <v>155</v>
      </c>
      <c r="AU228" s="18" t="s">
        <v>133</v>
      </c>
      <c r="AY228" s="18" t="s">
        <v>154</v>
      </c>
      <c r="BE228" s="104">
        <f>IF(U228="základná",N228,0)</f>
        <v>0</v>
      </c>
      <c r="BF228" s="104">
        <f>IF(U228="znížená",N228,0)</f>
        <v>0</v>
      </c>
      <c r="BG228" s="104">
        <f>IF(U228="zákl. prenesená",N228,0)</f>
        <v>0</v>
      </c>
      <c r="BH228" s="104">
        <f>IF(U228="zníž. prenesená",N228,0)</f>
        <v>0</v>
      </c>
      <c r="BI228" s="104">
        <f>IF(U228="nulová",N228,0)</f>
        <v>0</v>
      </c>
      <c r="BJ228" s="18" t="s">
        <v>133</v>
      </c>
      <c r="BK228" s="164">
        <f>ROUND(L228*K228,3)</f>
        <v>0</v>
      </c>
      <c r="BL228" s="18" t="s">
        <v>210</v>
      </c>
      <c r="BM228" s="18" t="s">
        <v>471</v>
      </c>
    </row>
    <row r="229" spans="2:65" s="9" customFormat="1" ht="29.85" customHeight="1">
      <c r="B229" s="145"/>
      <c r="C229" s="146"/>
      <c r="D229" s="155" t="s">
        <v>125</v>
      </c>
      <c r="E229" s="155"/>
      <c r="F229" s="155"/>
      <c r="G229" s="155"/>
      <c r="H229" s="155"/>
      <c r="I229" s="155"/>
      <c r="J229" s="155"/>
      <c r="K229" s="155"/>
      <c r="L229" s="155"/>
      <c r="M229" s="155"/>
      <c r="N229" s="215">
        <f>BK229</f>
        <v>0</v>
      </c>
      <c r="O229" s="216"/>
      <c r="P229" s="216"/>
      <c r="Q229" s="216"/>
      <c r="R229" s="148"/>
      <c r="T229" s="149"/>
      <c r="U229" s="146"/>
      <c r="V229" s="146"/>
      <c r="W229" s="150">
        <f>SUM(W230:W246)</f>
        <v>0</v>
      </c>
      <c r="X229" s="146"/>
      <c r="Y229" s="150">
        <f>SUM(Y230:Y246)</f>
        <v>1.9056425000000001</v>
      </c>
      <c r="Z229" s="146"/>
      <c r="AA229" s="151">
        <f>SUM(AA230:AA246)</f>
        <v>2.7446614999999999</v>
      </c>
      <c r="AR229" s="152" t="s">
        <v>133</v>
      </c>
      <c r="AT229" s="153" t="s">
        <v>75</v>
      </c>
      <c r="AU229" s="153" t="s">
        <v>84</v>
      </c>
      <c r="AY229" s="152" t="s">
        <v>154</v>
      </c>
      <c r="BK229" s="154">
        <f>SUM(BK230:BK246)</f>
        <v>0</v>
      </c>
    </row>
    <row r="230" spans="2:65" s="1" customFormat="1" ht="38.25" customHeight="1">
      <c r="B230" s="127"/>
      <c r="C230" s="156" t="s">
        <v>472</v>
      </c>
      <c r="D230" s="156" t="s">
        <v>155</v>
      </c>
      <c r="E230" s="157" t="s">
        <v>473</v>
      </c>
      <c r="F230" s="225" t="s">
        <v>474</v>
      </c>
      <c r="G230" s="225"/>
      <c r="H230" s="225"/>
      <c r="I230" s="225"/>
      <c r="J230" s="158" t="s">
        <v>158</v>
      </c>
      <c r="K230" s="159">
        <v>5.7</v>
      </c>
      <c r="L230" s="223">
        <v>0</v>
      </c>
      <c r="M230" s="223"/>
      <c r="N230" s="218">
        <f t="shared" ref="N230:N246" si="45">ROUND(L230*K230,3)</f>
        <v>0</v>
      </c>
      <c r="O230" s="218"/>
      <c r="P230" s="218"/>
      <c r="Q230" s="218"/>
      <c r="R230" s="130"/>
      <c r="T230" s="161" t="s">
        <v>5</v>
      </c>
      <c r="U230" s="43" t="s">
        <v>43</v>
      </c>
      <c r="V230" s="35"/>
      <c r="W230" s="162">
        <f t="shared" ref="W230:W246" si="46">V230*K230</f>
        <v>0</v>
      </c>
      <c r="X230" s="162">
        <v>9.11E-3</v>
      </c>
      <c r="Y230" s="162">
        <f t="shared" ref="Y230:Y246" si="47">X230*K230</f>
        <v>5.1927000000000001E-2</v>
      </c>
      <c r="Z230" s="162">
        <v>0</v>
      </c>
      <c r="AA230" s="163">
        <f t="shared" ref="AA230:AA246" si="48">Z230*K230</f>
        <v>0</v>
      </c>
      <c r="AR230" s="18" t="s">
        <v>210</v>
      </c>
      <c r="AT230" s="18" t="s">
        <v>155</v>
      </c>
      <c r="AU230" s="18" t="s">
        <v>133</v>
      </c>
      <c r="AY230" s="18" t="s">
        <v>154</v>
      </c>
      <c r="BE230" s="104">
        <f t="shared" ref="BE230:BE246" si="49">IF(U230="základná",N230,0)</f>
        <v>0</v>
      </c>
      <c r="BF230" s="104">
        <f t="shared" ref="BF230:BF246" si="50">IF(U230="znížená",N230,0)</f>
        <v>0</v>
      </c>
      <c r="BG230" s="104">
        <f t="shared" ref="BG230:BG246" si="51">IF(U230="zákl. prenesená",N230,0)</f>
        <v>0</v>
      </c>
      <c r="BH230" s="104">
        <f t="shared" ref="BH230:BH246" si="52">IF(U230="zníž. prenesená",N230,0)</f>
        <v>0</v>
      </c>
      <c r="BI230" s="104">
        <f t="shared" ref="BI230:BI246" si="53">IF(U230="nulová",N230,0)</f>
        <v>0</v>
      </c>
      <c r="BJ230" s="18" t="s">
        <v>133</v>
      </c>
      <c r="BK230" s="164">
        <f t="shared" ref="BK230:BK246" si="54">ROUND(L230*K230,3)</f>
        <v>0</v>
      </c>
      <c r="BL230" s="18" t="s">
        <v>210</v>
      </c>
      <c r="BM230" s="18" t="s">
        <v>475</v>
      </c>
    </row>
    <row r="231" spans="2:65" s="1" customFormat="1" ht="25.5" customHeight="1">
      <c r="B231" s="127"/>
      <c r="C231" s="156" t="s">
        <v>476</v>
      </c>
      <c r="D231" s="156" t="s">
        <v>155</v>
      </c>
      <c r="E231" s="157" t="s">
        <v>477</v>
      </c>
      <c r="F231" s="225" t="s">
        <v>478</v>
      </c>
      <c r="G231" s="225"/>
      <c r="H231" s="225"/>
      <c r="I231" s="225"/>
      <c r="J231" s="158" t="s">
        <v>158</v>
      </c>
      <c r="K231" s="159">
        <v>82.6</v>
      </c>
      <c r="L231" s="223">
        <v>0</v>
      </c>
      <c r="M231" s="223"/>
      <c r="N231" s="218">
        <f t="shared" si="45"/>
        <v>0</v>
      </c>
      <c r="O231" s="218"/>
      <c r="P231" s="218"/>
      <c r="Q231" s="218"/>
      <c r="R231" s="130"/>
      <c r="T231" s="161" t="s">
        <v>5</v>
      </c>
      <c r="U231" s="43" t="s">
        <v>43</v>
      </c>
      <c r="V231" s="35"/>
      <c r="W231" s="162">
        <f t="shared" si="46"/>
        <v>0</v>
      </c>
      <c r="X231" s="162">
        <v>0</v>
      </c>
      <c r="Y231" s="162">
        <f t="shared" si="47"/>
        <v>0</v>
      </c>
      <c r="Z231" s="162">
        <v>7.4200000000000004E-3</v>
      </c>
      <c r="AA231" s="163">
        <f t="shared" si="48"/>
        <v>0.61289199999999999</v>
      </c>
      <c r="AR231" s="18" t="s">
        <v>210</v>
      </c>
      <c r="AT231" s="18" t="s">
        <v>155</v>
      </c>
      <c r="AU231" s="18" t="s">
        <v>133</v>
      </c>
      <c r="AY231" s="18" t="s">
        <v>154</v>
      </c>
      <c r="BE231" s="104">
        <f t="shared" si="49"/>
        <v>0</v>
      </c>
      <c r="BF231" s="104">
        <f t="shared" si="50"/>
        <v>0</v>
      </c>
      <c r="BG231" s="104">
        <f t="shared" si="51"/>
        <v>0</v>
      </c>
      <c r="BH231" s="104">
        <f t="shared" si="52"/>
        <v>0</v>
      </c>
      <c r="BI231" s="104">
        <f t="shared" si="53"/>
        <v>0</v>
      </c>
      <c r="BJ231" s="18" t="s">
        <v>133</v>
      </c>
      <c r="BK231" s="164">
        <f t="shared" si="54"/>
        <v>0</v>
      </c>
      <c r="BL231" s="18" t="s">
        <v>210</v>
      </c>
      <c r="BM231" s="18" t="s">
        <v>479</v>
      </c>
    </row>
    <row r="232" spans="2:65" s="1" customFormat="1" ht="38.25" customHeight="1">
      <c r="B232" s="127"/>
      <c r="C232" s="156" t="s">
        <v>480</v>
      </c>
      <c r="D232" s="156" t="s">
        <v>155</v>
      </c>
      <c r="E232" s="157" t="s">
        <v>481</v>
      </c>
      <c r="F232" s="225" t="s">
        <v>482</v>
      </c>
      <c r="G232" s="225"/>
      <c r="H232" s="225"/>
      <c r="I232" s="225"/>
      <c r="J232" s="158" t="s">
        <v>208</v>
      </c>
      <c r="K232" s="159">
        <v>3.7</v>
      </c>
      <c r="L232" s="223">
        <v>0</v>
      </c>
      <c r="M232" s="223"/>
      <c r="N232" s="218">
        <f t="shared" si="45"/>
        <v>0</v>
      </c>
      <c r="O232" s="218"/>
      <c r="P232" s="218"/>
      <c r="Q232" s="218"/>
      <c r="R232" s="130"/>
      <c r="T232" s="161" t="s">
        <v>5</v>
      </c>
      <c r="U232" s="43" t="s">
        <v>43</v>
      </c>
      <c r="V232" s="35"/>
      <c r="W232" s="162">
        <f t="shared" si="46"/>
        <v>0</v>
      </c>
      <c r="X232" s="162">
        <v>2.15E-3</v>
      </c>
      <c r="Y232" s="162">
        <f t="shared" si="47"/>
        <v>7.9550000000000003E-3</v>
      </c>
      <c r="Z232" s="162">
        <v>0</v>
      </c>
      <c r="AA232" s="163">
        <f t="shared" si="48"/>
        <v>0</v>
      </c>
      <c r="AR232" s="18" t="s">
        <v>210</v>
      </c>
      <c r="AT232" s="18" t="s">
        <v>155</v>
      </c>
      <c r="AU232" s="18" t="s">
        <v>133</v>
      </c>
      <c r="AY232" s="18" t="s">
        <v>154</v>
      </c>
      <c r="BE232" s="104">
        <f t="shared" si="49"/>
        <v>0</v>
      </c>
      <c r="BF232" s="104">
        <f t="shared" si="50"/>
        <v>0</v>
      </c>
      <c r="BG232" s="104">
        <f t="shared" si="51"/>
        <v>0</v>
      </c>
      <c r="BH232" s="104">
        <f t="shared" si="52"/>
        <v>0</v>
      </c>
      <c r="BI232" s="104">
        <f t="shared" si="53"/>
        <v>0</v>
      </c>
      <c r="BJ232" s="18" t="s">
        <v>133</v>
      </c>
      <c r="BK232" s="164">
        <f t="shared" si="54"/>
        <v>0</v>
      </c>
      <c r="BL232" s="18" t="s">
        <v>210</v>
      </c>
      <c r="BM232" s="18" t="s">
        <v>483</v>
      </c>
    </row>
    <row r="233" spans="2:65" s="1" customFormat="1" ht="38.25" customHeight="1">
      <c r="B233" s="127"/>
      <c r="C233" s="156" t="s">
        <v>484</v>
      </c>
      <c r="D233" s="156" t="s">
        <v>155</v>
      </c>
      <c r="E233" s="157" t="s">
        <v>485</v>
      </c>
      <c r="F233" s="225" t="s">
        <v>486</v>
      </c>
      <c r="G233" s="225"/>
      <c r="H233" s="225"/>
      <c r="I233" s="225"/>
      <c r="J233" s="158" t="s">
        <v>208</v>
      </c>
      <c r="K233" s="159">
        <v>30.2</v>
      </c>
      <c r="L233" s="223">
        <v>0</v>
      </c>
      <c r="M233" s="223"/>
      <c r="N233" s="218">
        <f t="shared" si="45"/>
        <v>0</v>
      </c>
      <c r="O233" s="218"/>
      <c r="P233" s="218"/>
      <c r="Q233" s="218"/>
      <c r="R233" s="130"/>
      <c r="T233" s="161" t="s">
        <v>5</v>
      </c>
      <c r="U233" s="43" t="s">
        <v>43</v>
      </c>
      <c r="V233" s="35"/>
      <c r="W233" s="162">
        <f t="shared" si="46"/>
        <v>0</v>
      </c>
      <c r="X233" s="162">
        <v>2.4499999999999999E-3</v>
      </c>
      <c r="Y233" s="162">
        <f t="shared" si="47"/>
        <v>7.399E-2</v>
      </c>
      <c r="Z233" s="162">
        <v>0</v>
      </c>
      <c r="AA233" s="163">
        <f t="shared" si="48"/>
        <v>0</v>
      </c>
      <c r="AR233" s="18" t="s">
        <v>210</v>
      </c>
      <c r="AT233" s="18" t="s">
        <v>155</v>
      </c>
      <c r="AU233" s="18" t="s">
        <v>133</v>
      </c>
      <c r="AY233" s="18" t="s">
        <v>154</v>
      </c>
      <c r="BE233" s="104">
        <f t="shared" si="49"/>
        <v>0</v>
      </c>
      <c r="BF233" s="104">
        <f t="shared" si="50"/>
        <v>0</v>
      </c>
      <c r="BG233" s="104">
        <f t="shared" si="51"/>
        <v>0</v>
      </c>
      <c r="BH233" s="104">
        <f t="shared" si="52"/>
        <v>0</v>
      </c>
      <c r="BI233" s="104">
        <f t="shared" si="53"/>
        <v>0</v>
      </c>
      <c r="BJ233" s="18" t="s">
        <v>133</v>
      </c>
      <c r="BK233" s="164">
        <f t="shared" si="54"/>
        <v>0</v>
      </c>
      <c r="BL233" s="18" t="s">
        <v>210</v>
      </c>
      <c r="BM233" s="18" t="s">
        <v>487</v>
      </c>
    </row>
    <row r="234" spans="2:65" s="1" customFormat="1" ht="38.25" customHeight="1">
      <c r="B234" s="127"/>
      <c r="C234" s="156" t="s">
        <v>488</v>
      </c>
      <c r="D234" s="156" t="s">
        <v>155</v>
      </c>
      <c r="E234" s="157" t="s">
        <v>489</v>
      </c>
      <c r="F234" s="225" t="s">
        <v>490</v>
      </c>
      <c r="G234" s="225"/>
      <c r="H234" s="225"/>
      <c r="I234" s="225"/>
      <c r="J234" s="158" t="s">
        <v>208</v>
      </c>
      <c r="K234" s="159">
        <v>30.6</v>
      </c>
      <c r="L234" s="223">
        <v>0</v>
      </c>
      <c r="M234" s="223"/>
      <c r="N234" s="218">
        <f t="shared" si="45"/>
        <v>0</v>
      </c>
      <c r="O234" s="218"/>
      <c r="P234" s="218"/>
      <c r="Q234" s="218"/>
      <c r="R234" s="130"/>
      <c r="T234" s="161" t="s">
        <v>5</v>
      </c>
      <c r="U234" s="43" t="s">
        <v>43</v>
      </c>
      <c r="V234" s="35"/>
      <c r="W234" s="162">
        <f t="shared" si="46"/>
        <v>0</v>
      </c>
      <c r="X234" s="162">
        <v>0</v>
      </c>
      <c r="Y234" s="162">
        <f t="shared" si="47"/>
        <v>0</v>
      </c>
      <c r="Z234" s="162">
        <v>3.3E-3</v>
      </c>
      <c r="AA234" s="163">
        <f t="shared" si="48"/>
        <v>0.10098</v>
      </c>
      <c r="AR234" s="18" t="s">
        <v>210</v>
      </c>
      <c r="AT234" s="18" t="s">
        <v>155</v>
      </c>
      <c r="AU234" s="18" t="s">
        <v>133</v>
      </c>
      <c r="AY234" s="18" t="s">
        <v>154</v>
      </c>
      <c r="BE234" s="104">
        <f t="shared" si="49"/>
        <v>0</v>
      </c>
      <c r="BF234" s="104">
        <f t="shared" si="50"/>
        <v>0</v>
      </c>
      <c r="BG234" s="104">
        <f t="shared" si="51"/>
        <v>0</v>
      </c>
      <c r="BH234" s="104">
        <f t="shared" si="52"/>
        <v>0</v>
      </c>
      <c r="BI234" s="104">
        <f t="shared" si="53"/>
        <v>0</v>
      </c>
      <c r="BJ234" s="18" t="s">
        <v>133</v>
      </c>
      <c r="BK234" s="164">
        <f t="shared" si="54"/>
        <v>0</v>
      </c>
      <c r="BL234" s="18" t="s">
        <v>210</v>
      </c>
      <c r="BM234" s="18" t="s">
        <v>491</v>
      </c>
    </row>
    <row r="235" spans="2:65" s="1" customFormat="1" ht="38.25" customHeight="1">
      <c r="B235" s="127"/>
      <c r="C235" s="156" t="s">
        <v>492</v>
      </c>
      <c r="D235" s="156" t="s">
        <v>155</v>
      </c>
      <c r="E235" s="157" t="s">
        <v>493</v>
      </c>
      <c r="F235" s="225" t="s">
        <v>494</v>
      </c>
      <c r="G235" s="225"/>
      <c r="H235" s="225"/>
      <c r="I235" s="225"/>
      <c r="J235" s="158" t="s">
        <v>171</v>
      </c>
      <c r="K235" s="159">
        <v>2</v>
      </c>
      <c r="L235" s="223">
        <v>0</v>
      </c>
      <c r="M235" s="223"/>
      <c r="N235" s="218">
        <f t="shared" si="45"/>
        <v>0</v>
      </c>
      <c r="O235" s="218"/>
      <c r="P235" s="218"/>
      <c r="Q235" s="218"/>
      <c r="R235" s="130"/>
      <c r="T235" s="161" t="s">
        <v>5</v>
      </c>
      <c r="U235" s="43" t="s">
        <v>43</v>
      </c>
      <c r="V235" s="35"/>
      <c r="W235" s="162">
        <f t="shared" si="46"/>
        <v>0</v>
      </c>
      <c r="X235" s="162">
        <v>1.58E-3</v>
      </c>
      <c r="Y235" s="162">
        <f t="shared" si="47"/>
        <v>3.16E-3</v>
      </c>
      <c r="Z235" s="162">
        <v>0</v>
      </c>
      <c r="AA235" s="163">
        <f t="shared" si="48"/>
        <v>0</v>
      </c>
      <c r="AR235" s="18" t="s">
        <v>210</v>
      </c>
      <c r="AT235" s="18" t="s">
        <v>155</v>
      </c>
      <c r="AU235" s="18" t="s">
        <v>133</v>
      </c>
      <c r="AY235" s="18" t="s">
        <v>154</v>
      </c>
      <c r="BE235" s="104">
        <f t="shared" si="49"/>
        <v>0</v>
      </c>
      <c r="BF235" s="104">
        <f t="shared" si="50"/>
        <v>0</v>
      </c>
      <c r="BG235" s="104">
        <f t="shared" si="51"/>
        <v>0</v>
      </c>
      <c r="BH235" s="104">
        <f t="shared" si="52"/>
        <v>0</v>
      </c>
      <c r="BI235" s="104">
        <f t="shared" si="53"/>
        <v>0</v>
      </c>
      <c r="BJ235" s="18" t="s">
        <v>133</v>
      </c>
      <c r="BK235" s="164">
        <f t="shared" si="54"/>
        <v>0</v>
      </c>
      <c r="BL235" s="18" t="s">
        <v>210</v>
      </c>
      <c r="BM235" s="18" t="s">
        <v>495</v>
      </c>
    </row>
    <row r="236" spans="2:65" s="1" customFormat="1" ht="38.25" customHeight="1">
      <c r="B236" s="127"/>
      <c r="C236" s="156" t="s">
        <v>496</v>
      </c>
      <c r="D236" s="156" t="s">
        <v>155</v>
      </c>
      <c r="E236" s="157" t="s">
        <v>497</v>
      </c>
      <c r="F236" s="225" t="s">
        <v>498</v>
      </c>
      <c r="G236" s="225"/>
      <c r="H236" s="225"/>
      <c r="I236" s="225"/>
      <c r="J236" s="158" t="s">
        <v>171</v>
      </c>
      <c r="K236" s="159">
        <v>8</v>
      </c>
      <c r="L236" s="223">
        <v>0</v>
      </c>
      <c r="M236" s="223"/>
      <c r="N236" s="218">
        <f t="shared" si="45"/>
        <v>0</v>
      </c>
      <c r="O236" s="218"/>
      <c r="P236" s="218"/>
      <c r="Q236" s="218"/>
      <c r="R236" s="130"/>
      <c r="T236" s="161" t="s">
        <v>5</v>
      </c>
      <c r="U236" s="43" t="s">
        <v>43</v>
      </c>
      <c r="V236" s="35"/>
      <c r="W236" s="162">
        <f t="shared" si="46"/>
        <v>0</v>
      </c>
      <c r="X236" s="162">
        <v>1.8799999999999999E-3</v>
      </c>
      <c r="Y236" s="162">
        <f t="shared" si="47"/>
        <v>1.504E-2</v>
      </c>
      <c r="Z236" s="162">
        <v>0</v>
      </c>
      <c r="AA236" s="163">
        <f t="shared" si="48"/>
        <v>0</v>
      </c>
      <c r="AR236" s="18" t="s">
        <v>210</v>
      </c>
      <c r="AT236" s="18" t="s">
        <v>155</v>
      </c>
      <c r="AU236" s="18" t="s">
        <v>133</v>
      </c>
      <c r="AY236" s="18" t="s">
        <v>154</v>
      </c>
      <c r="BE236" s="104">
        <f t="shared" si="49"/>
        <v>0</v>
      </c>
      <c r="BF236" s="104">
        <f t="shared" si="50"/>
        <v>0</v>
      </c>
      <c r="BG236" s="104">
        <f t="shared" si="51"/>
        <v>0</v>
      </c>
      <c r="BH236" s="104">
        <f t="shared" si="52"/>
        <v>0</v>
      </c>
      <c r="BI236" s="104">
        <f t="shared" si="53"/>
        <v>0</v>
      </c>
      <c r="BJ236" s="18" t="s">
        <v>133</v>
      </c>
      <c r="BK236" s="164">
        <f t="shared" si="54"/>
        <v>0</v>
      </c>
      <c r="BL236" s="18" t="s">
        <v>210</v>
      </c>
      <c r="BM236" s="18" t="s">
        <v>499</v>
      </c>
    </row>
    <row r="237" spans="2:65" s="1" customFormat="1" ht="25.5" customHeight="1">
      <c r="B237" s="127"/>
      <c r="C237" s="156" t="s">
        <v>500</v>
      </c>
      <c r="D237" s="156" t="s">
        <v>155</v>
      </c>
      <c r="E237" s="157" t="s">
        <v>501</v>
      </c>
      <c r="F237" s="225" t="s">
        <v>502</v>
      </c>
      <c r="G237" s="225"/>
      <c r="H237" s="225"/>
      <c r="I237" s="225"/>
      <c r="J237" s="158" t="s">
        <v>171</v>
      </c>
      <c r="K237" s="159">
        <v>10</v>
      </c>
      <c r="L237" s="223">
        <v>0</v>
      </c>
      <c r="M237" s="223"/>
      <c r="N237" s="218">
        <f t="shared" si="45"/>
        <v>0</v>
      </c>
      <c r="O237" s="218"/>
      <c r="P237" s="218"/>
      <c r="Q237" s="218"/>
      <c r="R237" s="130"/>
      <c r="T237" s="161" t="s">
        <v>5</v>
      </c>
      <c r="U237" s="43" t="s">
        <v>43</v>
      </c>
      <c r="V237" s="35"/>
      <c r="W237" s="162">
        <f t="shared" si="46"/>
        <v>0</v>
      </c>
      <c r="X237" s="162">
        <v>0</v>
      </c>
      <c r="Y237" s="162">
        <f t="shared" si="47"/>
        <v>0</v>
      </c>
      <c r="Z237" s="162">
        <v>1.1000000000000001E-3</v>
      </c>
      <c r="AA237" s="163">
        <f t="shared" si="48"/>
        <v>1.1000000000000001E-2</v>
      </c>
      <c r="AR237" s="18" t="s">
        <v>210</v>
      </c>
      <c r="AT237" s="18" t="s">
        <v>155</v>
      </c>
      <c r="AU237" s="18" t="s">
        <v>133</v>
      </c>
      <c r="AY237" s="18" t="s">
        <v>154</v>
      </c>
      <c r="BE237" s="104">
        <f t="shared" si="49"/>
        <v>0</v>
      </c>
      <c r="BF237" s="104">
        <f t="shared" si="50"/>
        <v>0</v>
      </c>
      <c r="BG237" s="104">
        <f t="shared" si="51"/>
        <v>0</v>
      </c>
      <c r="BH237" s="104">
        <f t="shared" si="52"/>
        <v>0</v>
      </c>
      <c r="BI237" s="104">
        <f t="shared" si="53"/>
        <v>0</v>
      </c>
      <c r="BJ237" s="18" t="s">
        <v>133</v>
      </c>
      <c r="BK237" s="164">
        <f t="shared" si="54"/>
        <v>0</v>
      </c>
      <c r="BL237" s="18" t="s">
        <v>210</v>
      </c>
      <c r="BM237" s="18" t="s">
        <v>503</v>
      </c>
    </row>
    <row r="238" spans="2:65" s="1" customFormat="1" ht="38.25" customHeight="1">
      <c r="B238" s="127"/>
      <c r="C238" s="156" t="s">
        <v>504</v>
      </c>
      <c r="D238" s="156" t="s">
        <v>155</v>
      </c>
      <c r="E238" s="157" t="s">
        <v>505</v>
      </c>
      <c r="F238" s="225" t="s">
        <v>506</v>
      </c>
      <c r="G238" s="225"/>
      <c r="H238" s="225"/>
      <c r="I238" s="225"/>
      <c r="J238" s="158" t="s">
        <v>208</v>
      </c>
      <c r="K238" s="159">
        <v>771.25</v>
      </c>
      <c r="L238" s="223">
        <v>0</v>
      </c>
      <c r="M238" s="223"/>
      <c r="N238" s="218">
        <f t="shared" si="45"/>
        <v>0</v>
      </c>
      <c r="O238" s="218"/>
      <c r="P238" s="218"/>
      <c r="Q238" s="218"/>
      <c r="R238" s="130"/>
      <c r="T238" s="161" t="s">
        <v>5</v>
      </c>
      <c r="U238" s="43" t="s">
        <v>43</v>
      </c>
      <c r="V238" s="35"/>
      <c r="W238" s="162">
        <f t="shared" si="46"/>
        <v>0</v>
      </c>
      <c r="X238" s="162">
        <v>2.0500000000000002E-3</v>
      </c>
      <c r="Y238" s="162">
        <f t="shared" si="47"/>
        <v>1.5810625</v>
      </c>
      <c r="Z238" s="162">
        <v>0</v>
      </c>
      <c r="AA238" s="163">
        <f t="shared" si="48"/>
        <v>0</v>
      </c>
      <c r="AR238" s="18" t="s">
        <v>210</v>
      </c>
      <c r="AT238" s="18" t="s">
        <v>155</v>
      </c>
      <c r="AU238" s="18" t="s">
        <v>133</v>
      </c>
      <c r="AY238" s="18" t="s">
        <v>154</v>
      </c>
      <c r="BE238" s="104">
        <f t="shared" si="49"/>
        <v>0</v>
      </c>
      <c r="BF238" s="104">
        <f t="shared" si="50"/>
        <v>0</v>
      </c>
      <c r="BG238" s="104">
        <f t="shared" si="51"/>
        <v>0</v>
      </c>
      <c r="BH238" s="104">
        <f t="shared" si="52"/>
        <v>0</v>
      </c>
      <c r="BI238" s="104">
        <f t="shared" si="53"/>
        <v>0</v>
      </c>
      <c r="BJ238" s="18" t="s">
        <v>133</v>
      </c>
      <c r="BK238" s="164">
        <f t="shared" si="54"/>
        <v>0</v>
      </c>
      <c r="BL238" s="18" t="s">
        <v>210</v>
      </c>
      <c r="BM238" s="18" t="s">
        <v>507</v>
      </c>
    </row>
    <row r="239" spans="2:65" s="1" customFormat="1" ht="25.5" customHeight="1">
      <c r="B239" s="127"/>
      <c r="C239" s="156" t="s">
        <v>508</v>
      </c>
      <c r="D239" s="156" t="s">
        <v>155</v>
      </c>
      <c r="E239" s="157" t="s">
        <v>509</v>
      </c>
      <c r="F239" s="225" t="s">
        <v>510</v>
      </c>
      <c r="G239" s="225"/>
      <c r="H239" s="225"/>
      <c r="I239" s="225"/>
      <c r="J239" s="158" t="s">
        <v>208</v>
      </c>
      <c r="K239" s="159">
        <v>775.17</v>
      </c>
      <c r="L239" s="223">
        <v>0</v>
      </c>
      <c r="M239" s="223"/>
      <c r="N239" s="218">
        <f t="shared" si="45"/>
        <v>0</v>
      </c>
      <c r="O239" s="218"/>
      <c r="P239" s="218"/>
      <c r="Q239" s="218"/>
      <c r="R239" s="130"/>
      <c r="T239" s="161" t="s">
        <v>5</v>
      </c>
      <c r="U239" s="43" t="s">
        <v>43</v>
      </c>
      <c r="V239" s="35"/>
      <c r="W239" s="162">
        <f t="shared" si="46"/>
        <v>0</v>
      </c>
      <c r="X239" s="162">
        <v>0</v>
      </c>
      <c r="Y239" s="162">
        <f t="shared" si="47"/>
        <v>0</v>
      </c>
      <c r="Z239" s="162">
        <v>1.3500000000000001E-3</v>
      </c>
      <c r="AA239" s="163">
        <f t="shared" si="48"/>
        <v>1.0464795</v>
      </c>
      <c r="AR239" s="18" t="s">
        <v>210</v>
      </c>
      <c r="AT239" s="18" t="s">
        <v>155</v>
      </c>
      <c r="AU239" s="18" t="s">
        <v>133</v>
      </c>
      <c r="AY239" s="18" t="s">
        <v>154</v>
      </c>
      <c r="BE239" s="104">
        <f t="shared" si="49"/>
        <v>0</v>
      </c>
      <c r="BF239" s="104">
        <f t="shared" si="50"/>
        <v>0</v>
      </c>
      <c r="BG239" s="104">
        <f t="shared" si="51"/>
        <v>0</v>
      </c>
      <c r="BH239" s="104">
        <f t="shared" si="52"/>
        <v>0</v>
      </c>
      <c r="BI239" s="104">
        <f t="shared" si="53"/>
        <v>0</v>
      </c>
      <c r="BJ239" s="18" t="s">
        <v>133</v>
      </c>
      <c r="BK239" s="164">
        <f t="shared" si="54"/>
        <v>0</v>
      </c>
      <c r="BL239" s="18" t="s">
        <v>210</v>
      </c>
      <c r="BM239" s="18" t="s">
        <v>511</v>
      </c>
    </row>
    <row r="240" spans="2:65" s="1" customFormat="1" ht="38.25" customHeight="1">
      <c r="B240" s="127"/>
      <c r="C240" s="156" t="s">
        <v>512</v>
      </c>
      <c r="D240" s="156" t="s">
        <v>155</v>
      </c>
      <c r="E240" s="157" t="s">
        <v>513</v>
      </c>
      <c r="F240" s="225" t="s">
        <v>514</v>
      </c>
      <c r="G240" s="225"/>
      <c r="H240" s="225"/>
      <c r="I240" s="225"/>
      <c r="J240" s="158" t="s">
        <v>208</v>
      </c>
      <c r="K240" s="159">
        <v>323.8</v>
      </c>
      <c r="L240" s="223">
        <v>0</v>
      </c>
      <c r="M240" s="223"/>
      <c r="N240" s="218">
        <f t="shared" si="45"/>
        <v>0</v>
      </c>
      <c r="O240" s="218"/>
      <c r="P240" s="218"/>
      <c r="Q240" s="218"/>
      <c r="R240" s="130"/>
      <c r="T240" s="161" t="s">
        <v>5</v>
      </c>
      <c r="U240" s="43" t="s">
        <v>43</v>
      </c>
      <c r="V240" s="35"/>
      <c r="W240" s="162">
        <f t="shared" si="46"/>
        <v>0</v>
      </c>
      <c r="X240" s="162">
        <v>0</v>
      </c>
      <c r="Y240" s="162">
        <f t="shared" si="47"/>
        <v>0</v>
      </c>
      <c r="Z240" s="162">
        <v>2.3E-3</v>
      </c>
      <c r="AA240" s="163">
        <f t="shared" si="48"/>
        <v>0.74474000000000007</v>
      </c>
      <c r="AR240" s="18" t="s">
        <v>210</v>
      </c>
      <c r="AT240" s="18" t="s">
        <v>155</v>
      </c>
      <c r="AU240" s="18" t="s">
        <v>133</v>
      </c>
      <c r="AY240" s="18" t="s">
        <v>154</v>
      </c>
      <c r="BE240" s="104">
        <f t="shared" si="49"/>
        <v>0</v>
      </c>
      <c r="BF240" s="104">
        <f t="shared" si="50"/>
        <v>0</v>
      </c>
      <c r="BG240" s="104">
        <f t="shared" si="51"/>
        <v>0</v>
      </c>
      <c r="BH240" s="104">
        <f t="shared" si="52"/>
        <v>0</v>
      </c>
      <c r="BI240" s="104">
        <f t="shared" si="53"/>
        <v>0</v>
      </c>
      <c r="BJ240" s="18" t="s">
        <v>133</v>
      </c>
      <c r="BK240" s="164">
        <f t="shared" si="54"/>
        <v>0</v>
      </c>
      <c r="BL240" s="18" t="s">
        <v>210</v>
      </c>
      <c r="BM240" s="18" t="s">
        <v>515</v>
      </c>
    </row>
    <row r="241" spans="2:65" s="1" customFormat="1" ht="38.25" customHeight="1">
      <c r="B241" s="127"/>
      <c r="C241" s="156" t="s">
        <v>516</v>
      </c>
      <c r="D241" s="156" t="s">
        <v>155</v>
      </c>
      <c r="E241" s="157" t="s">
        <v>517</v>
      </c>
      <c r="F241" s="225" t="s">
        <v>518</v>
      </c>
      <c r="G241" s="225"/>
      <c r="H241" s="225"/>
      <c r="I241" s="225"/>
      <c r="J241" s="158" t="s">
        <v>171</v>
      </c>
      <c r="K241" s="159">
        <v>2</v>
      </c>
      <c r="L241" s="223">
        <v>0</v>
      </c>
      <c r="M241" s="223"/>
      <c r="N241" s="218">
        <f t="shared" si="45"/>
        <v>0</v>
      </c>
      <c r="O241" s="218"/>
      <c r="P241" s="218"/>
      <c r="Q241" s="218"/>
      <c r="R241" s="130"/>
      <c r="T241" s="161" t="s">
        <v>5</v>
      </c>
      <c r="U241" s="43" t="s">
        <v>43</v>
      </c>
      <c r="V241" s="35"/>
      <c r="W241" s="162">
        <f t="shared" si="46"/>
        <v>0</v>
      </c>
      <c r="X241" s="162">
        <v>1E-4</v>
      </c>
      <c r="Y241" s="162">
        <f t="shared" si="47"/>
        <v>2.0000000000000001E-4</v>
      </c>
      <c r="Z241" s="162">
        <v>0</v>
      </c>
      <c r="AA241" s="163">
        <f t="shared" si="48"/>
        <v>0</v>
      </c>
      <c r="AR241" s="18" t="s">
        <v>210</v>
      </c>
      <c r="AT241" s="18" t="s">
        <v>155</v>
      </c>
      <c r="AU241" s="18" t="s">
        <v>133</v>
      </c>
      <c r="AY241" s="18" t="s">
        <v>154</v>
      </c>
      <c r="BE241" s="104">
        <f t="shared" si="49"/>
        <v>0</v>
      </c>
      <c r="BF241" s="104">
        <f t="shared" si="50"/>
        <v>0</v>
      </c>
      <c r="BG241" s="104">
        <f t="shared" si="51"/>
        <v>0</v>
      </c>
      <c r="BH241" s="104">
        <f t="shared" si="52"/>
        <v>0</v>
      </c>
      <c r="BI241" s="104">
        <f t="shared" si="53"/>
        <v>0</v>
      </c>
      <c r="BJ241" s="18" t="s">
        <v>133</v>
      </c>
      <c r="BK241" s="164">
        <f t="shared" si="54"/>
        <v>0</v>
      </c>
      <c r="BL241" s="18" t="s">
        <v>210</v>
      </c>
      <c r="BM241" s="18" t="s">
        <v>519</v>
      </c>
    </row>
    <row r="242" spans="2:65" s="1" customFormat="1" ht="25.5" customHeight="1">
      <c r="B242" s="127"/>
      <c r="C242" s="165" t="s">
        <v>520</v>
      </c>
      <c r="D242" s="165" t="s">
        <v>168</v>
      </c>
      <c r="E242" s="166" t="s">
        <v>521</v>
      </c>
      <c r="F242" s="226" t="s">
        <v>522</v>
      </c>
      <c r="G242" s="226"/>
      <c r="H242" s="226"/>
      <c r="I242" s="226"/>
      <c r="J242" s="167" t="s">
        <v>171</v>
      </c>
      <c r="K242" s="168">
        <v>2</v>
      </c>
      <c r="L242" s="224">
        <v>0</v>
      </c>
      <c r="M242" s="224"/>
      <c r="N242" s="217">
        <f t="shared" si="45"/>
        <v>0</v>
      </c>
      <c r="O242" s="218"/>
      <c r="P242" s="218"/>
      <c r="Q242" s="218"/>
      <c r="R242" s="130"/>
      <c r="T242" s="161" t="s">
        <v>5</v>
      </c>
      <c r="U242" s="43" t="s">
        <v>43</v>
      </c>
      <c r="V242" s="35"/>
      <c r="W242" s="162">
        <f t="shared" si="46"/>
        <v>0</v>
      </c>
      <c r="X242" s="162">
        <v>3.8000000000000002E-4</v>
      </c>
      <c r="Y242" s="162">
        <f t="shared" si="47"/>
        <v>7.6000000000000004E-4</v>
      </c>
      <c r="Z242" s="162">
        <v>0</v>
      </c>
      <c r="AA242" s="163">
        <f t="shared" si="48"/>
        <v>0</v>
      </c>
      <c r="AR242" s="18" t="s">
        <v>272</v>
      </c>
      <c r="AT242" s="18" t="s">
        <v>168</v>
      </c>
      <c r="AU242" s="18" t="s">
        <v>133</v>
      </c>
      <c r="AY242" s="18" t="s">
        <v>154</v>
      </c>
      <c r="BE242" s="104">
        <f t="shared" si="49"/>
        <v>0</v>
      </c>
      <c r="BF242" s="104">
        <f t="shared" si="50"/>
        <v>0</v>
      </c>
      <c r="BG242" s="104">
        <f t="shared" si="51"/>
        <v>0</v>
      </c>
      <c r="BH242" s="104">
        <f t="shared" si="52"/>
        <v>0</v>
      </c>
      <c r="BI242" s="104">
        <f t="shared" si="53"/>
        <v>0</v>
      </c>
      <c r="BJ242" s="18" t="s">
        <v>133</v>
      </c>
      <c r="BK242" s="164">
        <f t="shared" si="54"/>
        <v>0</v>
      </c>
      <c r="BL242" s="18" t="s">
        <v>210</v>
      </c>
      <c r="BM242" s="18" t="s">
        <v>523</v>
      </c>
    </row>
    <row r="243" spans="2:65" s="1" customFormat="1" ht="25.5" customHeight="1">
      <c r="B243" s="127"/>
      <c r="C243" s="156" t="s">
        <v>524</v>
      </c>
      <c r="D243" s="156" t="s">
        <v>155</v>
      </c>
      <c r="E243" s="157" t="s">
        <v>525</v>
      </c>
      <c r="F243" s="225" t="s">
        <v>526</v>
      </c>
      <c r="G243" s="225"/>
      <c r="H243" s="225"/>
      <c r="I243" s="225"/>
      <c r="J243" s="158" t="s">
        <v>208</v>
      </c>
      <c r="K243" s="159">
        <v>5.2</v>
      </c>
      <c r="L243" s="223">
        <v>0</v>
      </c>
      <c r="M243" s="223"/>
      <c r="N243" s="218">
        <f t="shared" si="45"/>
        <v>0</v>
      </c>
      <c r="O243" s="218"/>
      <c r="P243" s="218"/>
      <c r="Q243" s="218"/>
      <c r="R243" s="130"/>
      <c r="T243" s="161" t="s">
        <v>5</v>
      </c>
      <c r="U243" s="43" t="s">
        <v>43</v>
      </c>
      <c r="V243" s="35"/>
      <c r="W243" s="162">
        <f t="shared" si="46"/>
        <v>0</v>
      </c>
      <c r="X243" s="162">
        <v>1.6800000000000001E-3</v>
      </c>
      <c r="Y243" s="162">
        <f t="shared" si="47"/>
        <v>8.7360000000000007E-3</v>
      </c>
      <c r="Z243" s="162">
        <v>0</v>
      </c>
      <c r="AA243" s="163">
        <f t="shared" si="48"/>
        <v>0</v>
      </c>
      <c r="AR243" s="18" t="s">
        <v>210</v>
      </c>
      <c r="AT243" s="18" t="s">
        <v>155</v>
      </c>
      <c r="AU243" s="18" t="s">
        <v>133</v>
      </c>
      <c r="AY243" s="18" t="s">
        <v>154</v>
      </c>
      <c r="BE243" s="104">
        <f t="shared" si="49"/>
        <v>0</v>
      </c>
      <c r="BF243" s="104">
        <f t="shared" si="50"/>
        <v>0</v>
      </c>
      <c r="BG243" s="104">
        <f t="shared" si="51"/>
        <v>0</v>
      </c>
      <c r="BH243" s="104">
        <f t="shared" si="52"/>
        <v>0</v>
      </c>
      <c r="BI243" s="104">
        <f t="shared" si="53"/>
        <v>0</v>
      </c>
      <c r="BJ243" s="18" t="s">
        <v>133</v>
      </c>
      <c r="BK243" s="164">
        <f t="shared" si="54"/>
        <v>0</v>
      </c>
      <c r="BL243" s="18" t="s">
        <v>210</v>
      </c>
      <c r="BM243" s="18" t="s">
        <v>527</v>
      </c>
    </row>
    <row r="244" spans="2:65" s="1" customFormat="1" ht="25.5" customHeight="1">
      <c r="B244" s="127"/>
      <c r="C244" s="156" t="s">
        <v>528</v>
      </c>
      <c r="D244" s="156" t="s">
        <v>155</v>
      </c>
      <c r="E244" s="157" t="s">
        <v>529</v>
      </c>
      <c r="F244" s="225" t="s">
        <v>530</v>
      </c>
      <c r="G244" s="225"/>
      <c r="H244" s="225"/>
      <c r="I244" s="225"/>
      <c r="J244" s="158" t="s">
        <v>208</v>
      </c>
      <c r="K244" s="159">
        <v>80.599999999999994</v>
      </c>
      <c r="L244" s="223">
        <v>0</v>
      </c>
      <c r="M244" s="223"/>
      <c r="N244" s="218">
        <f t="shared" si="45"/>
        <v>0</v>
      </c>
      <c r="O244" s="218"/>
      <c r="P244" s="218"/>
      <c r="Q244" s="218"/>
      <c r="R244" s="130"/>
      <c r="T244" s="161" t="s">
        <v>5</v>
      </c>
      <c r="U244" s="43" t="s">
        <v>43</v>
      </c>
      <c r="V244" s="35"/>
      <c r="W244" s="162">
        <f t="shared" si="46"/>
        <v>0</v>
      </c>
      <c r="X244" s="162">
        <v>2.0200000000000001E-3</v>
      </c>
      <c r="Y244" s="162">
        <f t="shared" si="47"/>
        <v>0.16281199999999998</v>
      </c>
      <c r="Z244" s="162">
        <v>0</v>
      </c>
      <c r="AA244" s="163">
        <f t="shared" si="48"/>
        <v>0</v>
      </c>
      <c r="AR244" s="18" t="s">
        <v>210</v>
      </c>
      <c r="AT244" s="18" t="s">
        <v>155</v>
      </c>
      <c r="AU244" s="18" t="s">
        <v>133</v>
      </c>
      <c r="AY244" s="18" t="s">
        <v>154</v>
      </c>
      <c r="BE244" s="104">
        <f t="shared" si="49"/>
        <v>0</v>
      </c>
      <c r="BF244" s="104">
        <f t="shared" si="50"/>
        <v>0</v>
      </c>
      <c r="BG244" s="104">
        <f t="shared" si="51"/>
        <v>0</v>
      </c>
      <c r="BH244" s="104">
        <f t="shared" si="52"/>
        <v>0</v>
      </c>
      <c r="BI244" s="104">
        <f t="shared" si="53"/>
        <v>0</v>
      </c>
      <c r="BJ244" s="18" t="s">
        <v>133</v>
      </c>
      <c r="BK244" s="164">
        <f t="shared" si="54"/>
        <v>0</v>
      </c>
      <c r="BL244" s="18" t="s">
        <v>210</v>
      </c>
      <c r="BM244" s="18" t="s">
        <v>531</v>
      </c>
    </row>
    <row r="245" spans="2:65" s="1" customFormat="1" ht="25.5" customHeight="1">
      <c r="B245" s="127"/>
      <c r="C245" s="156" t="s">
        <v>532</v>
      </c>
      <c r="D245" s="156" t="s">
        <v>155</v>
      </c>
      <c r="E245" s="157" t="s">
        <v>533</v>
      </c>
      <c r="F245" s="225" t="s">
        <v>534</v>
      </c>
      <c r="G245" s="225"/>
      <c r="H245" s="225"/>
      <c r="I245" s="225"/>
      <c r="J245" s="158" t="s">
        <v>208</v>
      </c>
      <c r="K245" s="159">
        <v>80.2</v>
      </c>
      <c r="L245" s="223">
        <v>0</v>
      </c>
      <c r="M245" s="223"/>
      <c r="N245" s="218">
        <f t="shared" si="45"/>
        <v>0</v>
      </c>
      <c r="O245" s="218"/>
      <c r="P245" s="218"/>
      <c r="Q245" s="218"/>
      <c r="R245" s="130"/>
      <c r="T245" s="161" t="s">
        <v>5</v>
      </c>
      <c r="U245" s="43" t="s">
        <v>43</v>
      </c>
      <c r="V245" s="35"/>
      <c r="W245" s="162">
        <f t="shared" si="46"/>
        <v>0</v>
      </c>
      <c r="X245" s="162">
        <v>0</v>
      </c>
      <c r="Y245" s="162">
        <f t="shared" si="47"/>
        <v>0</v>
      </c>
      <c r="Z245" s="162">
        <v>2.8500000000000001E-3</v>
      </c>
      <c r="AA245" s="163">
        <f t="shared" si="48"/>
        <v>0.22857000000000002</v>
      </c>
      <c r="AR245" s="18" t="s">
        <v>210</v>
      </c>
      <c r="AT245" s="18" t="s">
        <v>155</v>
      </c>
      <c r="AU245" s="18" t="s">
        <v>133</v>
      </c>
      <c r="AY245" s="18" t="s">
        <v>154</v>
      </c>
      <c r="BE245" s="104">
        <f t="shared" si="49"/>
        <v>0</v>
      </c>
      <c r="BF245" s="104">
        <f t="shared" si="50"/>
        <v>0</v>
      </c>
      <c r="BG245" s="104">
        <f t="shared" si="51"/>
        <v>0</v>
      </c>
      <c r="BH245" s="104">
        <f t="shared" si="52"/>
        <v>0</v>
      </c>
      <c r="BI245" s="104">
        <f t="shared" si="53"/>
        <v>0</v>
      </c>
      <c r="BJ245" s="18" t="s">
        <v>133</v>
      </c>
      <c r="BK245" s="164">
        <f t="shared" si="54"/>
        <v>0</v>
      </c>
      <c r="BL245" s="18" t="s">
        <v>210</v>
      </c>
      <c r="BM245" s="18" t="s">
        <v>535</v>
      </c>
    </row>
    <row r="246" spans="2:65" s="1" customFormat="1" ht="25.5" customHeight="1">
      <c r="B246" s="127"/>
      <c r="C246" s="156" t="s">
        <v>536</v>
      </c>
      <c r="D246" s="156" t="s">
        <v>155</v>
      </c>
      <c r="E246" s="157" t="s">
        <v>537</v>
      </c>
      <c r="F246" s="225" t="s">
        <v>538</v>
      </c>
      <c r="G246" s="225"/>
      <c r="H246" s="225"/>
      <c r="I246" s="225"/>
      <c r="J246" s="158" t="s">
        <v>328</v>
      </c>
      <c r="K246" s="160">
        <v>0</v>
      </c>
      <c r="L246" s="223">
        <v>0</v>
      </c>
      <c r="M246" s="223"/>
      <c r="N246" s="218">
        <f t="shared" si="45"/>
        <v>0</v>
      </c>
      <c r="O246" s="218"/>
      <c r="P246" s="218"/>
      <c r="Q246" s="218"/>
      <c r="R246" s="130"/>
      <c r="T246" s="161" t="s">
        <v>5</v>
      </c>
      <c r="U246" s="43" t="s">
        <v>43</v>
      </c>
      <c r="V246" s="35"/>
      <c r="W246" s="162">
        <f t="shared" si="46"/>
        <v>0</v>
      </c>
      <c r="X246" s="162">
        <v>0</v>
      </c>
      <c r="Y246" s="162">
        <f t="shared" si="47"/>
        <v>0</v>
      </c>
      <c r="Z246" s="162">
        <v>0</v>
      </c>
      <c r="AA246" s="163">
        <f t="shared" si="48"/>
        <v>0</v>
      </c>
      <c r="AR246" s="18" t="s">
        <v>210</v>
      </c>
      <c r="AT246" s="18" t="s">
        <v>155</v>
      </c>
      <c r="AU246" s="18" t="s">
        <v>133</v>
      </c>
      <c r="AY246" s="18" t="s">
        <v>154</v>
      </c>
      <c r="BE246" s="104">
        <f t="shared" si="49"/>
        <v>0</v>
      </c>
      <c r="BF246" s="104">
        <f t="shared" si="50"/>
        <v>0</v>
      </c>
      <c r="BG246" s="104">
        <f t="shared" si="51"/>
        <v>0</v>
      </c>
      <c r="BH246" s="104">
        <f t="shared" si="52"/>
        <v>0</v>
      </c>
      <c r="BI246" s="104">
        <f t="shared" si="53"/>
        <v>0</v>
      </c>
      <c r="BJ246" s="18" t="s">
        <v>133</v>
      </c>
      <c r="BK246" s="164">
        <f t="shared" si="54"/>
        <v>0</v>
      </c>
      <c r="BL246" s="18" t="s">
        <v>210</v>
      </c>
      <c r="BM246" s="18" t="s">
        <v>539</v>
      </c>
    </row>
    <row r="247" spans="2:65" s="9" customFormat="1" ht="29.85" customHeight="1">
      <c r="B247" s="145"/>
      <c r="C247" s="146"/>
      <c r="D247" s="155" t="s">
        <v>126</v>
      </c>
      <c r="E247" s="155"/>
      <c r="F247" s="155"/>
      <c r="G247" s="155"/>
      <c r="H247" s="155"/>
      <c r="I247" s="155"/>
      <c r="J247" s="155"/>
      <c r="K247" s="155"/>
      <c r="L247" s="155"/>
      <c r="M247" s="155"/>
      <c r="N247" s="215">
        <f>BK247</f>
        <v>0</v>
      </c>
      <c r="O247" s="216"/>
      <c r="P247" s="216"/>
      <c r="Q247" s="216"/>
      <c r="R247" s="148"/>
      <c r="T247" s="149"/>
      <c r="U247" s="146"/>
      <c r="V247" s="146"/>
      <c r="W247" s="150">
        <f>SUM(W248:W252)</f>
        <v>0</v>
      </c>
      <c r="X247" s="146"/>
      <c r="Y247" s="150">
        <f>SUM(Y248:Y252)</f>
        <v>0.10889099999999999</v>
      </c>
      <c r="Z247" s="146"/>
      <c r="AA247" s="151">
        <f>SUM(AA248:AA252)</f>
        <v>8.9999999999999993E-3</v>
      </c>
      <c r="AR247" s="152" t="s">
        <v>133</v>
      </c>
      <c r="AT247" s="153" t="s">
        <v>75</v>
      </c>
      <c r="AU247" s="153" t="s">
        <v>84</v>
      </c>
      <c r="AY247" s="152" t="s">
        <v>154</v>
      </c>
      <c r="BK247" s="154">
        <f>SUM(BK248:BK252)</f>
        <v>0</v>
      </c>
    </row>
    <row r="248" spans="2:65" s="1" customFormat="1" ht="16.5" customHeight="1">
      <c r="B248" s="127"/>
      <c r="C248" s="156" t="s">
        <v>540</v>
      </c>
      <c r="D248" s="156" t="s">
        <v>155</v>
      </c>
      <c r="E248" s="157" t="s">
        <v>541</v>
      </c>
      <c r="F248" s="225" t="s">
        <v>542</v>
      </c>
      <c r="G248" s="225"/>
      <c r="H248" s="225"/>
      <c r="I248" s="225"/>
      <c r="J248" s="158" t="s">
        <v>158</v>
      </c>
      <c r="K248" s="159">
        <v>71.819999999999993</v>
      </c>
      <c r="L248" s="223">
        <v>0</v>
      </c>
      <c r="M248" s="223"/>
      <c r="N248" s="218">
        <f>ROUND(L248*K248,3)</f>
        <v>0</v>
      </c>
      <c r="O248" s="218"/>
      <c r="P248" s="218"/>
      <c r="Q248" s="218"/>
      <c r="R248" s="130"/>
      <c r="T248" s="161" t="s">
        <v>5</v>
      </c>
      <c r="U248" s="43" t="s">
        <v>43</v>
      </c>
      <c r="V248" s="35"/>
      <c r="W248" s="162">
        <f>V248*K248</f>
        <v>0</v>
      </c>
      <c r="X248" s="162">
        <v>3.6999999999999999E-4</v>
      </c>
      <c r="Y248" s="162">
        <f>X248*K248</f>
        <v>2.6573399999999997E-2</v>
      </c>
      <c r="Z248" s="162">
        <v>0</v>
      </c>
      <c r="AA248" s="163">
        <f>Z248*K248</f>
        <v>0</v>
      </c>
      <c r="AR248" s="18" t="s">
        <v>210</v>
      </c>
      <c r="AT248" s="18" t="s">
        <v>155</v>
      </c>
      <c r="AU248" s="18" t="s">
        <v>133</v>
      </c>
      <c r="AY248" s="18" t="s">
        <v>154</v>
      </c>
      <c r="BE248" s="104">
        <f>IF(U248="základná",N248,0)</f>
        <v>0</v>
      </c>
      <c r="BF248" s="104">
        <f>IF(U248="znížená",N248,0)</f>
        <v>0</v>
      </c>
      <c r="BG248" s="104">
        <f>IF(U248="zákl. prenesená",N248,0)</f>
        <v>0</v>
      </c>
      <c r="BH248" s="104">
        <f>IF(U248="zníž. prenesená",N248,0)</f>
        <v>0</v>
      </c>
      <c r="BI248" s="104">
        <f>IF(U248="nulová",N248,0)</f>
        <v>0</v>
      </c>
      <c r="BJ248" s="18" t="s">
        <v>133</v>
      </c>
      <c r="BK248" s="164">
        <f>ROUND(L248*K248,3)</f>
        <v>0</v>
      </c>
      <c r="BL248" s="18" t="s">
        <v>210</v>
      </c>
      <c r="BM248" s="18" t="s">
        <v>543</v>
      </c>
    </row>
    <row r="249" spans="2:65" s="1" customFormat="1" ht="25.5" customHeight="1">
      <c r="B249" s="127"/>
      <c r="C249" s="165" t="s">
        <v>544</v>
      </c>
      <c r="D249" s="165" t="s">
        <v>168</v>
      </c>
      <c r="E249" s="166" t="s">
        <v>545</v>
      </c>
      <c r="F249" s="226" t="s">
        <v>546</v>
      </c>
      <c r="G249" s="226"/>
      <c r="H249" s="226"/>
      <c r="I249" s="226"/>
      <c r="J249" s="167" t="s">
        <v>158</v>
      </c>
      <c r="K249" s="168">
        <v>71.819999999999993</v>
      </c>
      <c r="L249" s="224">
        <v>0</v>
      </c>
      <c r="M249" s="224"/>
      <c r="N249" s="217">
        <f>ROUND(L249*K249,3)</f>
        <v>0</v>
      </c>
      <c r="O249" s="218"/>
      <c r="P249" s="218"/>
      <c r="Q249" s="218"/>
      <c r="R249" s="130"/>
      <c r="T249" s="161" t="s">
        <v>5</v>
      </c>
      <c r="U249" s="43" t="s">
        <v>43</v>
      </c>
      <c r="V249" s="35"/>
      <c r="W249" s="162">
        <f>V249*K249</f>
        <v>0</v>
      </c>
      <c r="X249" s="162">
        <v>0</v>
      </c>
      <c r="Y249" s="162">
        <f>X249*K249</f>
        <v>0</v>
      </c>
      <c r="Z249" s="162">
        <v>0</v>
      </c>
      <c r="AA249" s="163">
        <f>Z249*K249</f>
        <v>0</v>
      </c>
      <c r="AR249" s="18" t="s">
        <v>272</v>
      </c>
      <c r="AT249" s="18" t="s">
        <v>168</v>
      </c>
      <c r="AU249" s="18" t="s">
        <v>133</v>
      </c>
      <c r="AY249" s="18" t="s">
        <v>154</v>
      </c>
      <c r="BE249" s="104">
        <f>IF(U249="základná",N249,0)</f>
        <v>0</v>
      </c>
      <c r="BF249" s="104">
        <f>IF(U249="znížená",N249,0)</f>
        <v>0</v>
      </c>
      <c r="BG249" s="104">
        <f>IF(U249="zákl. prenesená",N249,0)</f>
        <v>0</v>
      </c>
      <c r="BH249" s="104">
        <f>IF(U249="zníž. prenesená",N249,0)</f>
        <v>0</v>
      </c>
      <c r="BI249" s="104">
        <f>IF(U249="nulová",N249,0)</f>
        <v>0</v>
      </c>
      <c r="BJ249" s="18" t="s">
        <v>133</v>
      </c>
      <c r="BK249" s="164">
        <f>ROUND(L249*K249,3)</f>
        <v>0</v>
      </c>
      <c r="BL249" s="18" t="s">
        <v>210</v>
      </c>
      <c r="BM249" s="18" t="s">
        <v>547</v>
      </c>
    </row>
    <row r="250" spans="2:65" s="1" customFormat="1" ht="25.5" customHeight="1">
      <c r="B250" s="127"/>
      <c r="C250" s="156" t="s">
        <v>548</v>
      </c>
      <c r="D250" s="156" t="s">
        <v>155</v>
      </c>
      <c r="E250" s="157" t="s">
        <v>549</v>
      </c>
      <c r="F250" s="225" t="s">
        <v>550</v>
      </c>
      <c r="G250" s="225"/>
      <c r="H250" s="225"/>
      <c r="I250" s="225"/>
      <c r="J250" s="158" t="s">
        <v>158</v>
      </c>
      <c r="K250" s="159">
        <v>222.48</v>
      </c>
      <c r="L250" s="223">
        <v>0</v>
      </c>
      <c r="M250" s="223"/>
      <c r="N250" s="218">
        <f>ROUND(L250*K250,3)</f>
        <v>0</v>
      </c>
      <c r="O250" s="218"/>
      <c r="P250" s="218"/>
      <c r="Q250" s="218"/>
      <c r="R250" s="130"/>
      <c r="T250" s="161" t="s">
        <v>5</v>
      </c>
      <c r="U250" s="43" t="s">
        <v>43</v>
      </c>
      <c r="V250" s="35"/>
      <c r="W250" s="162">
        <f>V250*K250</f>
        <v>0</v>
      </c>
      <c r="X250" s="162">
        <v>3.6999999999999999E-4</v>
      </c>
      <c r="Y250" s="162">
        <f>X250*K250</f>
        <v>8.2317599999999991E-2</v>
      </c>
      <c r="Z250" s="162">
        <v>0</v>
      </c>
      <c r="AA250" s="163">
        <f>Z250*K250</f>
        <v>0</v>
      </c>
      <c r="AR250" s="18" t="s">
        <v>210</v>
      </c>
      <c r="AT250" s="18" t="s">
        <v>155</v>
      </c>
      <c r="AU250" s="18" t="s">
        <v>133</v>
      </c>
      <c r="AY250" s="18" t="s">
        <v>154</v>
      </c>
      <c r="BE250" s="104">
        <f>IF(U250="základná",N250,0)</f>
        <v>0</v>
      </c>
      <c r="BF250" s="104">
        <f>IF(U250="znížená",N250,0)</f>
        <v>0</v>
      </c>
      <c r="BG250" s="104">
        <f>IF(U250="zákl. prenesená",N250,0)</f>
        <v>0</v>
      </c>
      <c r="BH250" s="104">
        <f>IF(U250="zníž. prenesená",N250,0)</f>
        <v>0</v>
      </c>
      <c r="BI250" s="104">
        <f>IF(U250="nulová",N250,0)</f>
        <v>0</v>
      </c>
      <c r="BJ250" s="18" t="s">
        <v>133</v>
      </c>
      <c r="BK250" s="164">
        <f>ROUND(L250*K250,3)</f>
        <v>0</v>
      </c>
      <c r="BL250" s="18" t="s">
        <v>210</v>
      </c>
      <c r="BM250" s="18" t="s">
        <v>551</v>
      </c>
    </row>
    <row r="251" spans="2:65" s="1" customFormat="1" ht="25.5" customHeight="1">
      <c r="B251" s="127"/>
      <c r="C251" s="156" t="s">
        <v>552</v>
      </c>
      <c r="D251" s="156" t="s">
        <v>155</v>
      </c>
      <c r="E251" s="157" t="s">
        <v>553</v>
      </c>
      <c r="F251" s="225" t="s">
        <v>554</v>
      </c>
      <c r="G251" s="225"/>
      <c r="H251" s="225"/>
      <c r="I251" s="225"/>
      <c r="J251" s="158" t="s">
        <v>171</v>
      </c>
      <c r="K251" s="159">
        <v>1</v>
      </c>
      <c r="L251" s="223">
        <v>0</v>
      </c>
      <c r="M251" s="223"/>
      <c r="N251" s="218">
        <f>ROUND(L251*K251,3)</f>
        <v>0</v>
      </c>
      <c r="O251" s="218"/>
      <c r="P251" s="218"/>
      <c r="Q251" s="218"/>
      <c r="R251" s="130"/>
      <c r="T251" s="161" t="s">
        <v>5</v>
      </c>
      <c r="U251" s="43" t="s">
        <v>43</v>
      </c>
      <c r="V251" s="35"/>
      <c r="W251" s="162">
        <f>V251*K251</f>
        <v>0</v>
      </c>
      <c r="X251" s="162">
        <v>0</v>
      </c>
      <c r="Y251" s="162">
        <f>X251*K251</f>
        <v>0</v>
      </c>
      <c r="Z251" s="162">
        <v>8.9999999999999993E-3</v>
      </c>
      <c r="AA251" s="163">
        <f>Z251*K251</f>
        <v>8.9999999999999993E-3</v>
      </c>
      <c r="AR251" s="18" t="s">
        <v>210</v>
      </c>
      <c r="AT251" s="18" t="s">
        <v>155</v>
      </c>
      <c r="AU251" s="18" t="s">
        <v>133</v>
      </c>
      <c r="AY251" s="18" t="s">
        <v>154</v>
      </c>
      <c r="BE251" s="104">
        <f>IF(U251="základná",N251,0)</f>
        <v>0</v>
      </c>
      <c r="BF251" s="104">
        <f>IF(U251="znížená",N251,0)</f>
        <v>0</v>
      </c>
      <c r="BG251" s="104">
        <f>IF(U251="zákl. prenesená",N251,0)</f>
        <v>0</v>
      </c>
      <c r="BH251" s="104">
        <f>IF(U251="zníž. prenesená",N251,0)</f>
        <v>0</v>
      </c>
      <c r="BI251" s="104">
        <f>IF(U251="nulová",N251,0)</f>
        <v>0</v>
      </c>
      <c r="BJ251" s="18" t="s">
        <v>133</v>
      </c>
      <c r="BK251" s="164">
        <f>ROUND(L251*K251,3)</f>
        <v>0</v>
      </c>
      <c r="BL251" s="18" t="s">
        <v>210</v>
      </c>
      <c r="BM251" s="18" t="s">
        <v>555</v>
      </c>
    </row>
    <row r="252" spans="2:65" s="1" customFormat="1" ht="38.25" customHeight="1">
      <c r="B252" s="127"/>
      <c r="C252" s="156" t="s">
        <v>556</v>
      </c>
      <c r="D252" s="156" t="s">
        <v>155</v>
      </c>
      <c r="E252" s="157" t="s">
        <v>557</v>
      </c>
      <c r="F252" s="225" t="s">
        <v>558</v>
      </c>
      <c r="G252" s="225"/>
      <c r="H252" s="225"/>
      <c r="I252" s="225"/>
      <c r="J252" s="158" t="s">
        <v>328</v>
      </c>
      <c r="K252" s="160">
        <v>0</v>
      </c>
      <c r="L252" s="223">
        <v>0</v>
      </c>
      <c r="M252" s="223"/>
      <c r="N252" s="218">
        <f>ROUND(L252*K252,3)</f>
        <v>0</v>
      </c>
      <c r="O252" s="218"/>
      <c r="P252" s="218"/>
      <c r="Q252" s="218"/>
      <c r="R252" s="130"/>
      <c r="T252" s="161" t="s">
        <v>5</v>
      </c>
      <c r="U252" s="43" t="s">
        <v>43</v>
      </c>
      <c r="V252" s="35"/>
      <c r="W252" s="162">
        <f>V252*K252</f>
        <v>0</v>
      </c>
      <c r="X252" s="162">
        <v>0</v>
      </c>
      <c r="Y252" s="162">
        <f>X252*K252</f>
        <v>0</v>
      </c>
      <c r="Z252" s="162">
        <v>0</v>
      </c>
      <c r="AA252" s="163">
        <f>Z252*K252</f>
        <v>0</v>
      </c>
      <c r="AR252" s="18" t="s">
        <v>210</v>
      </c>
      <c r="AT252" s="18" t="s">
        <v>155</v>
      </c>
      <c r="AU252" s="18" t="s">
        <v>133</v>
      </c>
      <c r="AY252" s="18" t="s">
        <v>154</v>
      </c>
      <c r="BE252" s="104">
        <f>IF(U252="základná",N252,0)</f>
        <v>0</v>
      </c>
      <c r="BF252" s="104">
        <f>IF(U252="znížená",N252,0)</f>
        <v>0</v>
      </c>
      <c r="BG252" s="104">
        <f>IF(U252="zákl. prenesená",N252,0)</f>
        <v>0</v>
      </c>
      <c r="BH252" s="104">
        <f>IF(U252="zníž. prenesená",N252,0)</f>
        <v>0</v>
      </c>
      <c r="BI252" s="104">
        <f>IF(U252="nulová",N252,0)</f>
        <v>0</v>
      </c>
      <c r="BJ252" s="18" t="s">
        <v>133</v>
      </c>
      <c r="BK252" s="164">
        <f>ROUND(L252*K252,3)</f>
        <v>0</v>
      </c>
      <c r="BL252" s="18" t="s">
        <v>210</v>
      </c>
      <c r="BM252" s="18" t="s">
        <v>559</v>
      </c>
    </row>
    <row r="253" spans="2:65" s="9" customFormat="1" ht="29.85" customHeight="1">
      <c r="B253" s="145"/>
      <c r="C253" s="146"/>
      <c r="D253" s="155" t="s">
        <v>127</v>
      </c>
      <c r="E253" s="155"/>
      <c r="F253" s="155"/>
      <c r="G253" s="155"/>
      <c r="H253" s="155"/>
      <c r="I253" s="155"/>
      <c r="J253" s="155"/>
      <c r="K253" s="155"/>
      <c r="L253" s="155"/>
      <c r="M253" s="155"/>
      <c r="N253" s="215">
        <f>BK253</f>
        <v>0</v>
      </c>
      <c r="O253" s="216"/>
      <c r="P253" s="216"/>
      <c r="Q253" s="216"/>
      <c r="R253" s="148"/>
      <c r="T253" s="149"/>
      <c r="U253" s="146"/>
      <c r="V253" s="146"/>
      <c r="W253" s="150">
        <f>SUM(W254:W256)</f>
        <v>0</v>
      </c>
      <c r="X253" s="146"/>
      <c r="Y253" s="150">
        <f>SUM(Y254:Y256)</f>
        <v>0.10679039999999999</v>
      </c>
      <c r="Z253" s="146"/>
      <c r="AA253" s="151">
        <f>SUM(AA254:AA256)</f>
        <v>0</v>
      </c>
      <c r="AR253" s="152" t="s">
        <v>133</v>
      </c>
      <c r="AT253" s="153" t="s">
        <v>75</v>
      </c>
      <c r="AU253" s="153" t="s">
        <v>84</v>
      </c>
      <c r="AY253" s="152" t="s">
        <v>154</v>
      </c>
      <c r="BK253" s="154">
        <f>SUM(BK254:BK256)</f>
        <v>0</v>
      </c>
    </row>
    <row r="254" spans="2:65" s="1" customFormat="1" ht="38.25" customHeight="1">
      <c r="B254" s="127"/>
      <c r="C254" s="156" t="s">
        <v>560</v>
      </c>
      <c r="D254" s="156" t="s">
        <v>155</v>
      </c>
      <c r="E254" s="157" t="s">
        <v>561</v>
      </c>
      <c r="F254" s="225" t="s">
        <v>562</v>
      </c>
      <c r="G254" s="225"/>
      <c r="H254" s="225"/>
      <c r="I254" s="225"/>
      <c r="J254" s="158" t="s">
        <v>158</v>
      </c>
      <c r="K254" s="159">
        <v>444.96</v>
      </c>
      <c r="L254" s="223">
        <v>0</v>
      </c>
      <c r="M254" s="223"/>
      <c r="N254" s="218">
        <f>ROUND(L254*K254,3)</f>
        <v>0</v>
      </c>
      <c r="O254" s="218"/>
      <c r="P254" s="218"/>
      <c r="Q254" s="218"/>
      <c r="R254" s="130"/>
      <c r="T254" s="161" t="s">
        <v>5</v>
      </c>
      <c r="U254" s="43" t="s">
        <v>43</v>
      </c>
      <c r="V254" s="35"/>
      <c r="W254" s="162">
        <f>V254*K254</f>
        <v>0</v>
      </c>
      <c r="X254" s="162">
        <v>0</v>
      </c>
      <c r="Y254" s="162">
        <f>X254*K254</f>
        <v>0</v>
      </c>
      <c r="Z254" s="162">
        <v>0</v>
      </c>
      <c r="AA254" s="163">
        <f>Z254*K254</f>
        <v>0</v>
      </c>
      <c r="AR254" s="18" t="s">
        <v>210</v>
      </c>
      <c r="AT254" s="18" t="s">
        <v>155</v>
      </c>
      <c r="AU254" s="18" t="s">
        <v>133</v>
      </c>
      <c r="AY254" s="18" t="s">
        <v>154</v>
      </c>
      <c r="BE254" s="104">
        <f>IF(U254="základná",N254,0)</f>
        <v>0</v>
      </c>
      <c r="BF254" s="104">
        <f>IF(U254="znížená",N254,0)</f>
        <v>0</v>
      </c>
      <c r="BG254" s="104">
        <f>IF(U254="zákl. prenesená",N254,0)</f>
        <v>0</v>
      </c>
      <c r="BH254" s="104">
        <f>IF(U254="zníž. prenesená",N254,0)</f>
        <v>0</v>
      </c>
      <c r="BI254" s="104">
        <f>IF(U254="nulová",N254,0)</f>
        <v>0</v>
      </c>
      <c r="BJ254" s="18" t="s">
        <v>133</v>
      </c>
      <c r="BK254" s="164">
        <f>ROUND(L254*K254,3)</f>
        <v>0</v>
      </c>
      <c r="BL254" s="18" t="s">
        <v>210</v>
      </c>
      <c r="BM254" s="18" t="s">
        <v>563</v>
      </c>
    </row>
    <row r="255" spans="2:65" s="1" customFormat="1" ht="38.25" customHeight="1">
      <c r="B255" s="127"/>
      <c r="C255" s="156" t="s">
        <v>564</v>
      </c>
      <c r="D255" s="156" t="s">
        <v>155</v>
      </c>
      <c r="E255" s="157" t="s">
        <v>565</v>
      </c>
      <c r="F255" s="225" t="s">
        <v>566</v>
      </c>
      <c r="G255" s="225"/>
      <c r="H255" s="225"/>
      <c r="I255" s="225"/>
      <c r="J255" s="158" t="s">
        <v>158</v>
      </c>
      <c r="K255" s="159">
        <v>444.96</v>
      </c>
      <c r="L255" s="223">
        <v>0</v>
      </c>
      <c r="M255" s="223"/>
      <c r="N255" s="218">
        <f>ROUND(L255*K255,3)</f>
        <v>0</v>
      </c>
      <c r="O255" s="218"/>
      <c r="P255" s="218"/>
      <c r="Q255" s="218"/>
      <c r="R255" s="130"/>
      <c r="T255" s="161" t="s">
        <v>5</v>
      </c>
      <c r="U255" s="43" t="s">
        <v>43</v>
      </c>
      <c r="V255" s="35"/>
      <c r="W255" s="162">
        <f>V255*K255</f>
        <v>0</v>
      </c>
      <c r="X255" s="162">
        <v>1.6000000000000001E-4</v>
      </c>
      <c r="Y255" s="162">
        <f>X255*K255</f>
        <v>7.1193599999999996E-2</v>
      </c>
      <c r="Z255" s="162">
        <v>0</v>
      </c>
      <c r="AA255" s="163">
        <f>Z255*K255</f>
        <v>0</v>
      </c>
      <c r="AR255" s="18" t="s">
        <v>210</v>
      </c>
      <c r="AT255" s="18" t="s">
        <v>155</v>
      </c>
      <c r="AU255" s="18" t="s">
        <v>133</v>
      </c>
      <c r="AY255" s="18" t="s">
        <v>154</v>
      </c>
      <c r="BE255" s="104">
        <f>IF(U255="základná",N255,0)</f>
        <v>0</v>
      </c>
      <c r="BF255" s="104">
        <f>IF(U255="znížená",N255,0)</f>
        <v>0</v>
      </c>
      <c r="BG255" s="104">
        <f>IF(U255="zákl. prenesená",N255,0)</f>
        <v>0</v>
      </c>
      <c r="BH255" s="104">
        <f>IF(U255="zníž. prenesená",N255,0)</f>
        <v>0</v>
      </c>
      <c r="BI255" s="104">
        <f>IF(U255="nulová",N255,0)</f>
        <v>0</v>
      </c>
      <c r="BJ255" s="18" t="s">
        <v>133</v>
      </c>
      <c r="BK255" s="164">
        <f>ROUND(L255*K255,3)</f>
        <v>0</v>
      </c>
      <c r="BL255" s="18" t="s">
        <v>210</v>
      </c>
      <c r="BM255" s="18" t="s">
        <v>567</v>
      </c>
    </row>
    <row r="256" spans="2:65" s="1" customFormat="1" ht="25.5" customHeight="1">
      <c r="B256" s="127"/>
      <c r="C256" s="156" t="s">
        <v>568</v>
      </c>
      <c r="D256" s="156" t="s">
        <v>155</v>
      </c>
      <c r="E256" s="157" t="s">
        <v>569</v>
      </c>
      <c r="F256" s="225" t="s">
        <v>570</v>
      </c>
      <c r="G256" s="225"/>
      <c r="H256" s="225"/>
      <c r="I256" s="225"/>
      <c r="J256" s="158" t="s">
        <v>158</v>
      </c>
      <c r="K256" s="159">
        <v>444.96</v>
      </c>
      <c r="L256" s="223">
        <v>0</v>
      </c>
      <c r="M256" s="223"/>
      <c r="N256" s="218">
        <f>ROUND(L256*K256,3)</f>
        <v>0</v>
      </c>
      <c r="O256" s="218"/>
      <c r="P256" s="218"/>
      <c r="Q256" s="218"/>
      <c r="R256" s="130"/>
      <c r="T256" s="161" t="s">
        <v>5</v>
      </c>
      <c r="U256" s="43" t="s">
        <v>43</v>
      </c>
      <c r="V256" s="35"/>
      <c r="W256" s="162">
        <f>V256*K256</f>
        <v>0</v>
      </c>
      <c r="X256" s="162">
        <v>8.0000000000000007E-5</v>
      </c>
      <c r="Y256" s="162">
        <f>X256*K256</f>
        <v>3.5596799999999998E-2</v>
      </c>
      <c r="Z256" s="162">
        <v>0</v>
      </c>
      <c r="AA256" s="163">
        <f>Z256*K256</f>
        <v>0</v>
      </c>
      <c r="AR256" s="18" t="s">
        <v>210</v>
      </c>
      <c r="AT256" s="18" t="s">
        <v>155</v>
      </c>
      <c r="AU256" s="18" t="s">
        <v>133</v>
      </c>
      <c r="AY256" s="18" t="s">
        <v>154</v>
      </c>
      <c r="BE256" s="104">
        <f>IF(U256="základná",N256,0)</f>
        <v>0</v>
      </c>
      <c r="BF256" s="104">
        <f>IF(U256="znížená",N256,0)</f>
        <v>0</v>
      </c>
      <c r="BG256" s="104">
        <f>IF(U256="zákl. prenesená",N256,0)</f>
        <v>0</v>
      </c>
      <c r="BH256" s="104">
        <f>IF(U256="zníž. prenesená",N256,0)</f>
        <v>0</v>
      </c>
      <c r="BI256" s="104">
        <f>IF(U256="nulová",N256,0)</f>
        <v>0</v>
      </c>
      <c r="BJ256" s="18" t="s">
        <v>133</v>
      </c>
      <c r="BK256" s="164">
        <f>ROUND(L256*K256,3)</f>
        <v>0</v>
      </c>
      <c r="BL256" s="18" t="s">
        <v>210</v>
      </c>
      <c r="BM256" s="18" t="s">
        <v>571</v>
      </c>
    </row>
    <row r="257" spans="2:65" s="9" customFormat="1" ht="37.35" customHeight="1">
      <c r="B257" s="145"/>
      <c r="C257" s="146"/>
      <c r="D257" s="147" t="s">
        <v>128</v>
      </c>
      <c r="E257" s="147"/>
      <c r="F257" s="147"/>
      <c r="G257" s="147"/>
      <c r="H257" s="147"/>
      <c r="I257" s="147"/>
      <c r="J257" s="147"/>
      <c r="K257" s="147"/>
      <c r="L257" s="147"/>
      <c r="M257" s="147"/>
      <c r="N257" s="219">
        <f>BK257</f>
        <v>0</v>
      </c>
      <c r="O257" s="220"/>
      <c r="P257" s="220"/>
      <c r="Q257" s="220"/>
      <c r="R257" s="148"/>
      <c r="T257" s="149"/>
      <c r="U257" s="146"/>
      <c r="V257" s="146"/>
      <c r="W257" s="150">
        <f>W258</f>
        <v>0</v>
      </c>
      <c r="X257" s="146"/>
      <c r="Y257" s="150">
        <f>Y258</f>
        <v>0</v>
      </c>
      <c r="Z257" s="146"/>
      <c r="AA257" s="151">
        <f>AA258</f>
        <v>0</v>
      </c>
      <c r="AR257" s="152" t="s">
        <v>164</v>
      </c>
      <c r="AT257" s="153" t="s">
        <v>75</v>
      </c>
      <c r="AU257" s="153" t="s">
        <v>76</v>
      </c>
      <c r="AY257" s="152" t="s">
        <v>154</v>
      </c>
      <c r="BK257" s="154">
        <f>BK258</f>
        <v>0</v>
      </c>
    </row>
    <row r="258" spans="2:65" s="9" customFormat="1" ht="19.899999999999999" customHeight="1">
      <c r="B258" s="145"/>
      <c r="C258" s="146"/>
      <c r="D258" s="155" t="s">
        <v>129</v>
      </c>
      <c r="E258" s="155"/>
      <c r="F258" s="155"/>
      <c r="G258" s="155"/>
      <c r="H258" s="155"/>
      <c r="I258" s="155"/>
      <c r="J258" s="155"/>
      <c r="K258" s="155"/>
      <c r="L258" s="155"/>
      <c r="M258" s="155"/>
      <c r="N258" s="221">
        <f>BK258</f>
        <v>0</v>
      </c>
      <c r="O258" s="222"/>
      <c r="P258" s="222"/>
      <c r="Q258" s="222"/>
      <c r="R258" s="148"/>
      <c r="T258" s="149"/>
      <c r="U258" s="146"/>
      <c r="V258" s="146"/>
      <c r="W258" s="150">
        <f>W259</f>
        <v>0</v>
      </c>
      <c r="X258" s="146"/>
      <c r="Y258" s="150">
        <f>Y259</f>
        <v>0</v>
      </c>
      <c r="Z258" s="146"/>
      <c r="AA258" s="151">
        <f>AA259</f>
        <v>0</v>
      </c>
      <c r="AR258" s="152" t="s">
        <v>164</v>
      </c>
      <c r="AT258" s="153" t="s">
        <v>75</v>
      </c>
      <c r="AU258" s="153" t="s">
        <v>84</v>
      </c>
      <c r="AY258" s="152" t="s">
        <v>154</v>
      </c>
      <c r="BK258" s="154">
        <f>BK259</f>
        <v>0</v>
      </c>
    </row>
    <row r="259" spans="2:65" s="1" customFormat="1" ht="25.5" customHeight="1">
      <c r="B259" s="127"/>
      <c r="C259" s="156" t="s">
        <v>572</v>
      </c>
      <c r="D259" s="156" t="s">
        <v>155</v>
      </c>
      <c r="E259" s="157" t="s">
        <v>573</v>
      </c>
      <c r="F259" s="225" t="s">
        <v>574</v>
      </c>
      <c r="G259" s="225"/>
      <c r="H259" s="225"/>
      <c r="I259" s="225"/>
      <c r="J259" s="158" t="s">
        <v>254</v>
      </c>
      <c r="K259" s="159">
        <v>1</v>
      </c>
      <c r="L259" s="223">
        <v>0</v>
      </c>
      <c r="M259" s="223"/>
      <c r="N259" s="218">
        <f>ROUND(L259*K259,3)</f>
        <v>0</v>
      </c>
      <c r="O259" s="218"/>
      <c r="P259" s="218"/>
      <c r="Q259" s="218"/>
      <c r="R259" s="130"/>
      <c r="T259" s="161" t="s">
        <v>5</v>
      </c>
      <c r="U259" s="43" t="s">
        <v>43</v>
      </c>
      <c r="V259" s="35"/>
      <c r="W259" s="162">
        <f>V259*K259</f>
        <v>0</v>
      </c>
      <c r="X259" s="162">
        <v>0</v>
      </c>
      <c r="Y259" s="162">
        <f>X259*K259</f>
        <v>0</v>
      </c>
      <c r="Z259" s="162">
        <v>0</v>
      </c>
      <c r="AA259" s="163">
        <f>Z259*K259</f>
        <v>0</v>
      </c>
      <c r="AR259" s="18" t="s">
        <v>393</v>
      </c>
      <c r="AT259" s="18" t="s">
        <v>155</v>
      </c>
      <c r="AU259" s="18" t="s">
        <v>133</v>
      </c>
      <c r="AY259" s="18" t="s">
        <v>154</v>
      </c>
      <c r="BE259" s="104">
        <f>IF(U259="základná",N259,0)</f>
        <v>0</v>
      </c>
      <c r="BF259" s="104">
        <f>IF(U259="znížená",N259,0)</f>
        <v>0</v>
      </c>
      <c r="BG259" s="104">
        <f>IF(U259="zákl. prenesená",N259,0)</f>
        <v>0</v>
      </c>
      <c r="BH259" s="104">
        <f>IF(U259="zníž. prenesená",N259,0)</f>
        <v>0</v>
      </c>
      <c r="BI259" s="104">
        <f>IF(U259="nulová",N259,0)</f>
        <v>0</v>
      </c>
      <c r="BJ259" s="18" t="s">
        <v>133</v>
      </c>
      <c r="BK259" s="164">
        <f>ROUND(L259*K259,3)</f>
        <v>0</v>
      </c>
      <c r="BL259" s="18" t="s">
        <v>393</v>
      </c>
      <c r="BM259" s="18" t="s">
        <v>575</v>
      </c>
    </row>
    <row r="260" spans="2:65" s="1" customFormat="1" ht="49.9" customHeight="1">
      <c r="B260" s="34"/>
      <c r="C260" s="35"/>
      <c r="D260" s="147" t="s">
        <v>576</v>
      </c>
      <c r="E260" s="35"/>
      <c r="F260" s="35"/>
      <c r="G260" s="35"/>
      <c r="H260" s="35"/>
      <c r="I260" s="35"/>
      <c r="J260" s="35"/>
      <c r="K260" s="35"/>
      <c r="L260" s="35"/>
      <c r="M260" s="35"/>
      <c r="N260" s="219">
        <f>BK260</f>
        <v>0</v>
      </c>
      <c r="O260" s="220"/>
      <c r="P260" s="220"/>
      <c r="Q260" s="220"/>
      <c r="R260" s="36"/>
      <c r="T260" s="169"/>
      <c r="U260" s="55"/>
      <c r="V260" s="55"/>
      <c r="W260" s="55"/>
      <c r="X260" s="55"/>
      <c r="Y260" s="55"/>
      <c r="Z260" s="55"/>
      <c r="AA260" s="57"/>
      <c r="AT260" s="18" t="s">
        <v>75</v>
      </c>
      <c r="AU260" s="18" t="s">
        <v>76</v>
      </c>
      <c r="AY260" s="18" t="s">
        <v>577</v>
      </c>
      <c r="BK260" s="164">
        <v>0</v>
      </c>
    </row>
    <row r="261" spans="2:65" s="1" customFormat="1" ht="6.95" customHeight="1">
      <c r="B261" s="58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60"/>
    </row>
  </sheetData>
  <mergeCells count="432">
    <mergeCell ref="F259:I259"/>
    <mergeCell ref="N260:Q260"/>
    <mergeCell ref="N259:Q259"/>
    <mergeCell ref="N258:Q258"/>
    <mergeCell ref="L259:M259"/>
    <mergeCell ref="N254:Q254"/>
    <mergeCell ref="N255:Q255"/>
    <mergeCell ref="N256:Q256"/>
    <mergeCell ref="N257:Q257"/>
    <mergeCell ref="L254:M254"/>
    <mergeCell ref="L255:M255"/>
    <mergeCell ref="L256:M256"/>
    <mergeCell ref="F256:I256"/>
    <mergeCell ref="F254:I254"/>
    <mergeCell ref="F255:I255"/>
    <mergeCell ref="N253:Q253"/>
    <mergeCell ref="F238:I238"/>
    <mergeCell ref="F239:I239"/>
    <mergeCell ref="F240:I240"/>
    <mergeCell ref="F241:I241"/>
    <mergeCell ref="F242:I242"/>
    <mergeCell ref="L244:M244"/>
    <mergeCell ref="L245:M245"/>
    <mergeCell ref="L246:M246"/>
    <mergeCell ref="N238:Q238"/>
    <mergeCell ref="N239:Q239"/>
    <mergeCell ref="N240:Q240"/>
    <mergeCell ref="N241:Q241"/>
    <mergeCell ref="N242:Q242"/>
    <mergeCell ref="N243:Q243"/>
    <mergeCell ref="L240:M240"/>
    <mergeCell ref="F252:I252"/>
    <mergeCell ref="L250:M250"/>
    <mergeCell ref="L248:M248"/>
    <mergeCell ref="L249:M249"/>
    <mergeCell ref="L251:M251"/>
    <mergeCell ref="L252:M252"/>
    <mergeCell ref="F248:I248"/>
    <mergeCell ref="F249:I249"/>
    <mergeCell ref="N252:Q252"/>
    <mergeCell ref="N244:Q244"/>
    <mergeCell ref="N245:Q245"/>
    <mergeCell ref="N246:Q246"/>
    <mergeCell ref="N248:Q248"/>
    <mergeCell ref="N247:Q247"/>
    <mergeCell ref="F243:I243"/>
    <mergeCell ref="F244:I244"/>
    <mergeCell ref="N249:Q249"/>
    <mergeCell ref="F245:I245"/>
    <mergeCell ref="F250:I250"/>
    <mergeCell ref="F251:I251"/>
    <mergeCell ref="S2:AC2"/>
    <mergeCell ref="M27:P27"/>
    <mergeCell ref="M28:P28"/>
    <mergeCell ref="M30:P30"/>
    <mergeCell ref="O18:P18"/>
    <mergeCell ref="O20:P20"/>
    <mergeCell ref="O21:P21"/>
    <mergeCell ref="O14:P14"/>
    <mergeCell ref="F7:P7"/>
    <mergeCell ref="O9:P9"/>
    <mergeCell ref="N250:Q250"/>
    <mergeCell ref="N251:Q251"/>
    <mergeCell ref="F246:I246"/>
    <mergeCell ref="E24:L24"/>
    <mergeCell ref="M35:P35"/>
    <mergeCell ref="H36:J36"/>
    <mergeCell ref="M36:P36"/>
    <mergeCell ref="L38:P38"/>
    <mergeCell ref="N90:Q90"/>
    <mergeCell ref="H34:J34"/>
    <mergeCell ref="M34:P34"/>
    <mergeCell ref="H32:J32"/>
    <mergeCell ref="M32:P32"/>
    <mergeCell ref="H33:J33"/>
    <mergeCell ref="N92:Q92"/>
    <mergeCell ref="N98:Q98"/>
    <mergeCell ref="N99:Q99"/>
    <mergeCell ref="N100:Q100"/>
    <mergeCell ref="N93:Q93"/>
    <mergeCell ref="N96:Q96"/>
    <mergeCell ref="L241:M241"/>
    <mergeCell ref="L242:M242"/>
    <mergeCell ref="L238:M238"/>
    <mergeCell ref="L239:M239"/>
    <mergeCell ref="C86:G86"/>
    <mergeCell ref="N86:Q86"/>
    <mergeCell ref="C76:Q76"/>
    <mergeCell ref="F79:P79"/>
    <mergeCell ref="F78:P78"/>
    <mergeCell ref="M81:P81"/>
    <mergeCell ref="N91:Q91"/>
    <mergeCell ref="H1:K1"/>
    <mergeCell ref="C2:Q2"/>
    <mergeCell ref="C4:Q4"/>
    <mergeCell ref="F6:P6"/>
    <mergeCell ref="N88:Q88"/>
    <mergeCell ref="N89:Q89"/>
    <mergeCell ref="M83:Q83"/>
    <mergeCell ref="M84:Q84"/>
    <mergeCell ref="H35:J35"/>
    <mergeCell ref="M33:P33"/>
    <mergeCell ref="O11:P11"/>
    <mergeCell ref="O12:P12"/>
    <mergeCell ref="E15:L15"/>
    <mergeCell ref="O15:P15"/>
    <mergeCell ref="O17:P17"/>
    <mergeCell ref="M125:P125"/>
    <mergeCell ref="F123:P123"/>
    <mergeCell ref="N111:Q111"/>
    <mergeCell ref="N112:Q112"/>
    <mergeCell ref="N101:Q101"/>
    <mergeCell ref="D108:H108"/>
    <mergeCell ref="D107:H107"/>
    <mergeCell ref="N102:Q102"/>
    <mergeCell ref="N103:Q103"/>
    <mergeCell ref="N104:Q104"/>
    <mergeCell ref="N106:Q106"/>
    <mergeCell ref="N107:Q107"/>
    <mergeCell ref="D109:H109"/>
    <mergeCell ref="D110:H110"/>
    <mergeCell ref="D111:H111"/>
    <mergeCell ref="L114:Q114"/>
    <mergeCell ref="C120:Q120"/>
    <mergeCell ref="F122:P122"/>
    <mergeCell ref="N109:Q109"/>
    <mergeCell ref="N110:Q110"/>
    <mergeCell ref="N94:Q94"/>
    <mergeCell ref="N95:Q95"/>
    <mergeCell ref="N97:Q97"/>
    <mergeCell ref="N108:Q108"/>
    <mergeCell ref="F136:I136"/>
    <mergeCell ref="L136:M136"/>
    <mergeCell ref="N136:Q136"/>
    <mergeCell ref="M127:Q127"/>
    <mergeCell ref="M128:Q128"/>
    <mergeCell ref="F130:I130"/>
    <mergeCell ref="F134:I134"/>
    <mergeCell ref="L130:M130"/>
    <mergeCell ref="N130:Q130"/>
    <mergeCell ref="N133:Q133"/>
    <mergeCell ref="L134:M134"/>
    <mergeCell ref="N134:Q134"/>
    <mergeCell ref="N131:Q131"/>
    <mergeCell ref="N132:Q132"/>
    <mergeCell ref="L140:M140"/>
    <mergeCell ref="L148:M148"/>
    <mergeCell ref="N139:Q139"/>
    <mergeCell ref="L144:M144"/>
    <mergeCell ref="L145:M145"/>
    <mergeCell ref="L143:M143"/>
    <mergeCell ref="N135:Q135"/>
    <mergeCell ref="N140:Q140"/>
    <mergeCell ref="F148:I148"/>
    <mergeCell ref="F140:I140"/>
    <mergeCell ref="F142:I142"/>
    <mergeCell ref="F141:I141"/>
    <mergeCell ref="F143:I143"/>
    <mergeCell ref="F137:I137"/>
    <mergeCell ref="F138:I138"/>
    <mergeCell ref="L138:M138"/>
    <mergeCell ref="N138:Q138"/>
    <mergeCell ref="L137:M137"/>
    <mergeCell ref="N137:Q137"/>
    <mergeCell ref="F144:I144"/>
    <mergeCell ref="F145:I145"/>
    <mergeCell ref="F149:I149"/>
    <mergeCell ref="N141:Q141"/>
    <mergeCell ref="N142:Q142"/>
    <mergeCell ref="N143:Q143"/>
    <mergeCell ref="N144:Q144"/>
    <mergeCell ref="N145:Q145"/>
    <mergeCell ref="L141:M141"/>
    <mergeCell ref="L142:M142"/>
    <mergeCell ref="F146:I146"/>
    <mergeCell ref="L146:M146"/>
    <mergeCell ref="L147:M147"/>
    <mergeCell ref="F147:I147"/>
    <mergeCell ref="F160:I160"/>
    <mergeCell ref="F161:I161"/>
    <mergeCell ref="F155:I155"/>
    <mergeCell ref="N146:Q146"/>
    <mergeCell ref="N149:Q149"/>
    <mergeCell ref="N147:Q147"/>
    <mergeCell ref="N148:Q148"/>
    <mergeCell ref="N151:Q151"/>
    <mergeCell ref="N152:Q152"/>
    <mergeCell ref="N153:Q153"/>
    <mergeCell ref="L149:M149"/>
    <mergeCell ref="N154:Q154"/>
    <mergeCell ref="N150:Q150"/>
    <mergeCell ref="L151:M151"/>
    <mergeCell ref="L155:M155"/>
    <mergeCell ref="L152:M152"/>
    <mergeCell ref="L153:M153"/>
    <mergeCell ref="L154:M154"/>
    <mergeCell ref="N155:Q155"/>
    <mergeCell ref="N160:Q160"/>
    <mergeCell ref="N161:Q161"/>
    <mergeCell ref="L156:M156"/>
    <mergeCell ref="L157:M157"/>
    <mergeCell ref="L159:M159"/>
    <mergeCell ref="L160:M160"/>
    <mergeCell ref="L161:M161"/>
    <mergeCell ref="L158:M158"/>
    <mergeCell ref="N156:Q156"/>
    <mergeCell ref="N157:Q157"/>
    <mergeCell ref="N158:Q158"/>
    <mergeCell ref="N159:Q159"/>
    <mergeCell ref="F151:I151"/>
    <mergeCell ref="F152:I152"/>
    <mergeCell ref="F153:I153"/>
    <mergeCell ref="F154:I154"/>
    <mergeCell ref="F156:I156"/>
    <mergeCell ref="F157:I157"/>
    <mergeCell ref="F158:I158"/>
    <mergeCell ref="F159:I159"/>
    <mergeCell ref="F164:I164"/>
    <mergeCell ref="F168:I168"/>
    <mergeCell ref="N169:Q169"/>
    <mergeCell ref="N162:Q162"/>
    <mergeCell ref="L166:M166"/>
    <mergeCell ref="L167:M167"/>
    <mergeCell ref="L168:M168"/>
    <mergeCell ref="L169:M169"/>
    <mergeCell ref="L162:M162"/>
    <mergeCell ref="L163:M163"/>
    <mergeCell ref="L164:M164"/>
    <mergeCell ref="F162:I162"/>
    <mergeCell ref="F163:I163"/>
    <mergeCell ref="N166:Q166"/>
    <mergeCell ref="N163:Q163"/>
    <mergeCell ref="N164:Q164"/>
    <mergeCell ref="N165:Q165"/>
    <mergeCell ref="L165:M165"/>
    <mergeCell ref="N170:Q170"/>
    <mergeCell ref="F165:I165"/>
    <mergeCell ref="N171:Q171"/>
    <mergeCell ref="N172:Q172"/>
    <mergeCell ref="L171:M171"/>
    <mergeCell ref="L172:M172"/>
    <mergeCell ref="F171:I171"/>
    <mergeCell ref="F172:I172"/>
    <mergeCell ref="F169:I169"/>
    <mergeCell ref="F170:I170"/>
    <mergeCell ref="F166:I166"/>
    <mergeCell ref="F167:I167"/>
    <mergeCell ref="L170:M170"/>
    <mergeCell ref="N167:Q167"/>
    <mergeCell ref="N168:Q168"/>
    <mergeCell ref="F175:I175"/>
    <mergeCell ref="F176:I176"/>
    <mergeCell ref="F177:I177"/>
    <mergeCell ref="F179:I179"/>
    <mergeCell ref="L176:M176"/>
    <mergeCell ref="N177:Q177"/>
    <mergeCell ref="N179:Q179"/>
    <mergeCell ref="N182:Q182"/>
    <mergeCell ref="N173:Q173"/>
    <mergeCell ref="N174:Q174"/>
    <mergeCell ref="N175:Q175"/>
    <mergeCell ref="N176:Q176"/>
    <mergeCell ref="L177:M177"/>
    <mergeCell ref="L179:M179"/>
    <mergeCell ref="F173:I173"/>
    <mergeCell ref="F174:I174"/>
    <mergeCell ref="L175:M175"/>
    <mergeCell ref="L173:M173"/>
    <mergeCell ref="L174:M174"/>
    <mergeCell ref="N191:Q191"/>
    <mergeCell ref="F191:I191"/>
    <mergeCell ref="F192:I192"/>
    <mergeCell ref="F193:I193"/>
    <mergeCell ref="F182:I182"/>
    <mergeCell ref="F183:I183"/>
    <mergeCell ref="F189:I189"/>
    <mergeCell ref="L182:M182"/>
    <mergeCell ref="L183:M183"/>
    <mergeCell ref="L193:M193"/>
    <mergeCell ref="L194:M194"/>
    <mergeCell ref="L195:M195"/>
    <mergeCell ref="N200:Q200"/>
    <mergeCell ref="L200:M200"/>
    <mergeCell ref="L201:M201"/>
    <mergeCell ref="F196:I196"/>
    <mergeCell ref="F184:I184"/>
    <mergeCell ref="F186:I186"/>
    <mergeCell ref="F187:I187"/>
    <mergeCell ref="F188:I188"/>
    <mergeCell ref="L184:M184"/>
    <mergeCell ref="L186:M186"/>
    <mergeCell ref="L187:M187"/>
    <mergeCell ref="L191:M191"/>
    <mergeCell ref="L192:M192"/>
    <mergeCell ref="L188:M188"/>
    <mergeCell ref="L189:M189"/>
    <mergeCell ref="L190:M190"/>
    <mergeCell ref="F190:I190"/>
    <mergeCell ref="N193:Q193"/>
    <mergeCell ref="N192:Q192"/>
    <mergeCell ref="N189:Q189"/>
    <mergeCell ref="N190:Q190"/>
    <mergeCell ref="N195:Q195"/>
    <mergeCell ref="N194:Q194"/>
    <mergeCell ref="N201:Q201"/>
    <mergeCell ref="N198:Q198"/>
    <mergeCell ref="N199:Q199"/>
    <mergeCell ref="F194:I194"/>
    <mergeCell ref="F195:I195"/>
    <mergeCell ref="F197:I197"/>
    <mergeCell ref="N203:Q203"/>
    <mergeCell ref="N196:Q196"/>
    <mergeCell ref="N197:Q197"/>
    <mergeCell ref="L203:M203"/>
    <mergeCell ref="L205:M205"/>
    <mergeCell ref="F205:I205"/>
    <mergeCell ref="L206:M206"/>
    <mergeCell ref="L207:M207"/>
    <mergeCell ref="N204:Q204"/>
    <mergeCell ref="L196:M196"/>
    <mergeCell ref="L197:M197"/>
    <mergeCell ref="L198:M198"/>
    <mergeCell ref="L199:M199"/>
    <mergeCell ref="N202:Q202"/>
    <mergeCell ref="L204:M204"/>
    <mergeCell ref="L202:M202"/>
    <mergeCell ref="F200:I200"/>
    <mergeCell ref="F201:I201"/>
    <mergeCell ref="F202:I202"/>
    <mergeCell ref="F198:I198"/>
    <mergeCell ref="F199:I199"/>
    <mergeCell ref="F203:I203"/>
    <mergeCell ref="F204:I204"/>
    <mergeCell ref="L208:M208"/>
    <mergeCell ref="L209:M209"/>
    <mergeCell ref="F209:I209"/>
    <mergeCell ref="F210:I210"/>
    <mergeCell ref="L210:M210"/>
    <mergeCell ref="F211:I211"/>
    <mergeCell ref="F213:I213"/>
    <mergeCell ref="F206:I206"/>
    <mergeCell ref="F207:I207"/>
    <mergeCell ref="F208:I208"/>
    <mergeCell ref="N209:Q209"/>
    <mergeCell ref="N210:Q210"/>
    <mergeCell ref="N227:Q227"/>
    <mergeCell ref="N225:Q225"/>
    <mergeCell ref="N226:Q226"/>
    <mergeCell ref="N205:Q205"/>
    <mergeCell ref="N206:Q206"/>
    <mergeCell ref="N207:Q207"/>
    <mergeCell ref="N208:Q208"/>
    <mergeCell ref="N214:Q214"/>
    <mergeCell ref="N212:Q212"/>
    <mergeCell ref="F216:I216"/>
    <mergeCell ref="F217:I217"/>
    <mergeCell ref="F218:I218"/>
    <mergeCell ref="F219:I219"/>
    <mergeCell ref="N216:Q216"/>
    <mergeCell ref="N217:Q217"/>
    <mergeCell ref="N218:Q218"/>
    <mergeCell ref="N219:Q219"/>
    <mergeCell ref="F214:I214"/>
    <mergeCell ref="F215:I215"/>
    <mergeCell ref="L216:M216"/>
    <mergeCell ref="L225:M225"/>
    <mergeCell ref="L226:M226"/>
    <mergeCell ref="L217:M217"/>
    <mergeCell ref="L218:M218"/>
    <mergeCell ref="L220:M220"/>
    <mergeCell ref="L221:M221"/>
    <mergeCell ref="L219:M219"/>
    <mergeCell ref="N215:Q215"/>
    <mergeCell ref="L236:M236"/>
    <mergeCell ref="L227:M227"/>
    <mergeCell ref="L222:M222"/>
    <mergeCell ref="F220:I220"/>
    <mergeCell ref="F226:I226"/>
    <mergeCell ref="F221:I221"/>
    <mergeCell ref="F222:I222"/>
    <mergeCell ref="F223:I223"/>
    <mergeCell ref="F225:I225"/>
    <mergeCell ref="L223:M223"/>
    <mergeCell ref="F227:I227"/>
    <mergeCell ref="N221:Q221"/>
    <mergeCell ref="N222:Q222"/>
    <mergeCell ref="N223:Q223"/>
    <mergeCell ref="N211:Q211"/>
    <mergeCell ref="N213:Q213"/>
    <mergeCell ref="L230:M230"/>
    <mergeCell ref="L231:M231"/>
    <mergeCell ref="L232:M232"/>
    <mergeCell ref="F237:I237"/>
    <mergeCell ref="L235:M235"/>
    <mergeCell ref="F233:I233"/>
    <mergeCell ref="F234:I234"/>
    <mergeCell ref="F235:I235"/>
    <mergeCell ref="F236:I236"/>
    <mergeCell ref="F231:I231"/>
    <mergeCell ref="L237:M237"/>
    <mergeCell ref="N237:Q237"/>
    <mergeCell ref="F230:I230"/>
    <mergeCell ref="L228:M228"/>
    <mergeCell ref="F228:I228"/>
    <mergeCell ref="N228:Q228"/>
    <mergeCell ref="F232:I232"/>
    <mergeCell ref="L233:M233"/>
    <mergeCell ref="L234:M234"/>
    <mergeCell ref="N229:Q229"/>
    <mergeCell ref="N220:Q220"/>
    <mergeCell ref="N178:Q178"/>
    <mergeCell ref="N180:Q180"/>
    <mergeCell ref="N181:Q181"/>
    <mergeCell ref="N185:Q185"/>
    <mergeCell ref="N183:Q183"/>
    <mergeCell ref="L243:M243"/>
    <mergeCell ref="N184:Q184"/>
    <mergeCell ref="N186:Q186"/>
    <mergeCell ref="N187:Q187"/>
    <mergeCell ref="N188:Q188"/>
    <mergeCell ref="N235:Q235"/>
    <mergeCell ref="N236:Q236"/>
    <mergeCell ref="N230:Q230"/>
    <mergeCell ref="N231:Q231"/>
    <mergeCell ref="N232:Q232"/>
    <mergeCell ref="N233:Q233"/>
    <mergeCell ref="N234:Q234"/>
    <mergeCell ref="N224:Q224"/>
    <mergeCell ref="L211:M211"/>
    <mergeCell ref="L213:M213"/>
    <mergeCell ref="L214:M214"/>
    <mergeCell ref="L215:M215"/>
  </mergeCells>
  <phoneticPr fontId="34" type="noConversion"/>
  <hyperlinks>
    <hyperlink ref="F1:G1" location="C2" display="1) Krycí list rozpočtu" xr:uid="{00000000-0004-0000-0100-000000000000}"/>
    <hyperlink ref="H1:K1" location="C86" display="2) Rekapitulácia rozpočtu" xr:uid="{00000000-0004-0000-0100-000001000000}"/>
    <hyperlink ref="L1" location="C130" display="3) Rozpočet" xr:uid="{00000000-0004-0000-0100-000002000000}"/>
    <hyperlink ref="S1:T1" location="'Rekapitulácia stavby'!C2" display="Rekapitulácia stavby" xr:uid="{00000000-0004-0000-0100-000003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N203"/>
  <sheetViews>
    <sheetView showGridLines="0" workbookViewId="0">
      <pane ySplit="1" topLeftCell="A133" activePane="bottomLeft" state="frozen"/>
      <selection activeCell="C5" sqref="C5"/>
      <selection pane="bottomLeft" activeCell="C5" sqref="C5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1" spans="1:66" ht="21.75" customHeight="1">
      <c r="A1" s="112"/>
      <c r="B1" s="11"/>
      <c r="C1" s="11"/>
      <c r="D1" s="12" t="s">
        <v>1</v>
      </c>
      <c r="E1" s="11"/>
      <c r="F1" s="13" t="s">
        <v>98</v>
      </c>
      <c r="G1" s="13"/>
      <c r="H1" s="247" t="s">
        <v>99</v>
      </c>
      <c r="I1" s="247"/>
      <c r="J1" s="247"/>
      <c r="K1" s="247"/>
      <c r="L1" s="13" t="s">
        <v>100</v>
      </c>
      <c r="M1" s="11"/>
      <c r="N1" s="11"/>
      <c r="O1" s="12" t="s">
        <v>101</v>
      </c>
      <c r="P1" s="11"/>
      <c r="Q1" s="11"/>
      <c r="R1" s="11"/>
      <c r="S1" s="13" t="s">
        <v>102</v>
      </c>
      <c r="T1" s="13"/>
      <c r="U1" s="112"/>
      <c r="V1" s="112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207" t="s">
        <v>7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S2" s="200" t="s">
        <v>8</v>
      </c>
      <c r="T2" s="201"/>
      <c r="U2" s="201"/>
      <c r="V2" s="201"/>
      <c r="W2" s="201"/>
      <c r="X2" s="201"/>
      <c r="Y2" s="201"/>
      <c r="Z2" s="201"/>
      <c r="AA2" s="201"/>
      <c r="AB2" s="201"/>
      <c r="AC2" s="201"/>
      <c r="AT2" s="18" t="s">
        <v>88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76</v>
      </c>
    </row>
    <row r="4" spans="1:66" ht="36.950000000000003" customHeight="1">
      <c r="B4" s="22"/>
      <c r="C4" s="196" t="s">
        <v>103</v>
      </c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23"/>
      <c r="T4" s="17" t="s">
        <v>12</v>
      </c>
      <c r="AT4" s="18" t="s">
        <v>6</v>
      </c>
    </row>
    <row r="5" spans="1:66" ht="6.95" customHeight="1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ht="25.35" customHeight="1">
      <c r="B6" s="22"/>
      <c r="C6" s="25"/>
      <c r="D6" s="29" t="s">
        <v>17</v>
      </c>
      <c r="E6" s="25"/>
      <c r="F6" s="236" t="str">
        <f>'Rekapitulácia stavby'!K6</f>
        <v>Zateplenie objektov ZŠ Drieňová 16, Bratislava</v>
      </c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5"/>
      <c r="R6" s="23"/>
    </row>
    <row r="7" spans="1:66" s="1" customFormat="1" ht="32.85" customHeight="1">
      <c r="B7" s="34"/>
      <c r="C7" s="35"/>
      <c r="D7" s="28" t="s">
        <v>104</v>
      </c>
      <c r="E7" s="35"/>
      <c r="F7" s="204" t="s">
        <v>578</v>
      </c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35"/>
      <c r="R7" s="36"/>
    </row>
    <row r="8" spans="1:66" s="1" customFormat="1" ht="14.45" customHeight="1">
      <c r="B8" s="34"/>
      <c r="C8" s="35"/>
      <c r="D8" s="29" t="s">
        <v>19</v>
      </c>
      <c r="E8" s="35"/>
      <c r="F8" s="27" t="s">
        <v>5</v>
      </c>
      <c r="G8" s="35"/>
      <c r="H8" s="35"/>
      <c r="I8" s="35"/>
      <c r="J8" s="35"/>
      <c r="K8" s="35"/>
      <c r="L8" s="35"/>
      <c r="M8" s="29" t="s">
        <v>20</v>
      </c>
      <c r="N8" s="35"/>
      <c r="O8" s="27" t="s">
        <v>5</v>
      </c>
      <c r="P8" s="35"/>
      <c r="Q8" s="35"/>
      <c r="R8" s="36"/>
    </row>
    <row r="9" spans="1:66" s="1" customFormat="1" ht="14.45" customHeight="1">
      <c r="B9" s="34"/>
      <c r="C9" s="35"/>
      <c r="D9" s="29" t="s">
        <v>21</v>
      </c>
      <c r="E9" s="35"/>
      <c r="F9" s="27" t="s">
        <v>106</v>
      </c>
      <c r="G9" s="35"/>
      <c r="H9" s="35"/>
      <c r="I9" s="35"/>
      <c r="J9" s="35"/>
      <c r="K9" s="35"/>
      <c r="L9" s="35"/>
      <c r="M9" s="29" t="s">
        <v>23</v>
      </c>
      <c r="N9" s="35"/>
      <c r="O9" s="253">
        <f>'Rekapitulácia stavby'!AN8</f>
        <v>0</v>
      </c>
      <c r="P9" s="242"/>
      <c r="Q9" s="35"/>
      <c r="R9" s="36"/>
    </row>
    <row r="10" spans="1:66" s="1" customFormat="1" ht="10.9" customHeight="1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6"/>
    </row>
    <row r="11" spans="1:66" s="1" customFormat="1" ht="14.45" customHeight="1">
      <c r="B11" s="34"/>
      <c r="C11" s="35"/>
      <c r="D11" s="29" t="s">
        <v>24</v>
      </c>
      <c r="E11" s="35"/>
      <c r="F11" s="35"/>
      <c r="G11" s="35"/>
      <c r="H11" s="35"/>
      <c r="I11" s="35"/>
      <c r="J11" s="35"/>
      <c r="K11" s="35"/>
      <c r="L11" s="35"/>
      <c r="M11" s="29" t="s">
        <v>25</v>
      </c>
      <c r="N11" s="35"/>
      <c r="O11" s="202" t="s">
        <v>5</v>
      </c>
      <c r="P11" s="202"/>
      <c r="Q11" s="35"/>
      <c r="R11" s="36"/>
    </row>
    <row r="12" spans="1:66" s="1" customFormat="1" ht="18" customHeight="1">
      <c r="B12" s="34"/>
      <c r="C12" s="35"/>
      <c r="D12" s="35"/>
      <c r="E12" s="27" t="s">
        <v>107</v>
      </c>
      <c r="F12" s="35"/>
      <c r="G12" s="35"/>
      <c r="H12" s="35"/>
      <c r="I12" s="35"/>
      <c r="J12" s="35"/>
      <c r="K12" s="35"/>
      <c r="L12" s="35"/>
      <c r="M12" s="29" t="s">
        <v>27</v>
      </c>
      <c r="N12" s="35"/>
      <c r="O12" s="202" t="s">
        <v>5</v>
      </c>
      <c r="P12" s="202"/>
      <c r="Q12" s="35"/>
      <c r="R12" s="36"/>
    </row>
    <row r="13" spans="1:66" s="1" customFormat="1" ht="6.95" customHeight="1"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6"/>
    </row>
    <row r="14" spans="1:66" s="1" customFormat="1" ht="14.45" customHeight="1">
      <c r="B14" s="34"/>
      <c r="C14" s="35"/>
      <c r="D14" s="29" t="s">
        <v>28</v>
      </c>
      <c r="E14" s="35"/>
      <c r="F14" s="35"/>
      <c r="G14" s="35"/>
      <c r="H14" s="35"/>
      <c r="I14" s="35"/>
      <c r="J14" s="35"/>
      <c r="K14" s="35"/>
      <c r="L14" s="35"/>
      <c r="M14" s="29" t="s">
        <v>25</v>
      </c>
      <c r="N14" s="35"/>
      <c r="O14" s="250" t="str">
        <f>IF('Rekapitulácia stavby'!AN13="","",'Rekapitulácia stavby'!AN13)</f>
        <v>Vyplň údaj</v>
      </c>
      <c r="P14" s="202"/>
      <c r="Q14" s="35"/>
      <c r="R14" s="36"/>
    </row>
    <row r="15" spans="1:66" s="1" customFormat="1" ht="18" customHeight="1">
      <c r="B15" s="34"/>
      <c r="C15" s="35"/>
      <c r="D15" s="35"/>
      <c r="E15" s="250" t="str">
        <f>IF('Rekapitulácia stavby'!E14="","",'Rekapitulácia stavby'!E14)</f>
        <v>Vyplň údaj</v>
      </c>
      <c r="F15" s="251"/>
      <c r="G15" s="251"/>
      <c r="H15" s="251"/>
      <c r="I15" s="251"/>
      <c r="J15" s="251"/>
      <c r="K15" s="251"/>
      <c r="L15" s="251"/>
      <c r="M15" s="29" t="s">
        <v>27</v>
      </c>
      <c r="N15" s="35"/>
      <c r="O15" s="250" t="str">
        <f>IF('Rekapitulácia stavby'!AN14="","",'Rekapitulácia stavby'!AN14)</f>
        <v>Vyplň údaj</v>
      </c>
      <c r="P15" s="202"/>
      <c r="Q15" s="35"/>
      <c r="R15" s="36"/>
    </row>
    <row r="16" spans="1:66" s="1" customFormat="1" ht="6.95" customHeight="1"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6"/>
    </row>
    <row r="17" spans="2:18" s="1" customFormat="1" ht="14.45" customHeight="1">
      <c r="B17" s="34"/>
      <c r="C17" s="35"/>
      <c r="D17" s="29" t="s">
        <v>30</v>
      </c>
      <c r="E17" s="35"/>
      <c r="F17" s="35"/>
      <c r="G17" s="35"/>
      <c r="H17" s="35"/>
      <c r="I17" s="35"/>
      <c r="J17" s="35"/>
      <c r="K17" s="35"/>
      <c r="L17" s="35"/>
      <c r="M17" s="29" t="s">
        <v>25</v>
      </c>
      <c r="N17" s="35"/>
      <c r="O17" s="202" t="str">
        <f>IF('Rekapitulácia stavby'!AN16="","",'Rekapitulácia stavby'!AN16)</f>
        <v/>
      </c>
      <c r="P17" s="202"/>
      <c r="Q17" s="35"/>
      <c r="R17" s="36"/>
    </row>
    <row r="18" spans="2:18" s="1" customFormat="1" ht="18" customHeight="1">
      <c r="B18" s="34"/>
      <c r="C18" s="35"/>
      <c r="D18" s="35"/>
      <c r="E18" s="27" t="str">
        <f>IF('Rekapitulácia stavby'!E17="","",'Rekapitulácia stavby'!E17)</f>
        <v xml:space="preserve"> </v>
      </c>
      <c r="F18" s="35"/>
      <c r="G18" s="35"/>
      <c r="H18" s="35"/>
      <c r="I18" s="35"/>
      <c r="J18" s="35"/>
      <c r="K18" s="35"/>
      <c r="L18" s="35"/>
      <c r="M18" s="29" t="s">
        <v>27</v>
      </c>
      <c r="N18" s="35"/>
      <c r="O18" s="202" t="str">
        <f>IF('Rekapitulácia stavby'!AN17="","",'Rekapitulácia stavby'!AN17)</f>
        <v/>
      </c>
      <c r="P18" s="202"/>
      <c r="Q18" s="35"/>
      <c r="R18" s="36"/>
    </row>
    <row r="19" spans="2:18" s="1" customFormat="1" ht="6.95" customHeight="1"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6"/>
    </row>
    <row r="20" spans="2:18" s="1" customFormat="1" ht="14.45" customHeight="1">
      <c r="B20" s="34"/>
      <c r="C20" s="35"/>
      <c r="D20" s="29" t="s">
        <v>34</v>
      </c>
      <c r="E20" s="35"/>
      <c r="F20" s="35"/>
      <c r="G20" s="35"/>
      <c r="H20" s="35"/>
      <c r="I20" s="35"/>
      <c r="J20" s="35"/>
      <c r="K20" s="35"/>
      <c r="L20" s="35"/>
      <c r="M20" s="29" t="s">
        <v>25</v>
      </c>
      <c r="N20" s="35"/>
      <c r="O20" s="202" t="s">
        <v>5</v>
      </c>
      <c r="P20" s="202"/>
      <c r="Q20" s="35"/>
      <c r="R20" s="36"/>
    </row>
    <row r="21" spans="2:18" s="1" customFormat="1" ht="18" customHeight="1">
      <c r="B21" s="34"/>
      <c r="C21" s="35"/>
      <c r="D21" s="35"/>
      <c r="E21" s="27" t="s">
        <v>35</v>
      </c>
      <c r="F21" s="35"/>
      <c r="G21" s="35"/>
      <c r="H21" s="35"/>
      <c r="I21" s="35"/>
      <c r="J21" s="35"/>
      <c r="K21" s="35"/>
      <c r="L21" s="35"/>
      <c r="M21" s="29" t="s">
        <v>27</v>
      </c>
      <c r="N21" s="35"/>
      <c r="O21" s="202" t="s">
        <v>5</v>
      </c>
      <c r="P21" s="202"/>
      <c r="Q21" s="35"/>
      <c r="R21" s="36"/>
    </row>
    <row r="22" spans="2:18" s="1" customFormat="1" ht="6.95" customHeight="1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6"/>
    </row>
    <row r="23" spans="2:18" s="1" customFormat="1" ht="14.45" customHeight="1">
      <c r="B23" s="34"/>
      <c r="C23" s="35"/>
      <c r="D23" s="29" t="s">
        <v>36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6"/>
    </row>
    <row r="24" spans="2:18" s="1" customFormat="1" ht="16.5" customHeight="1">
      <c r="B24" s="34"/>
      <c r="C24" s="35"/>
      <c r="D24" s="35"/>
      <c r="E24" s="213" t="s">
        <v>5</v>
      </c>
      <c r="F24" s="213"/>
      <c r="G24" s="213"/>
      <c r="H24" s="213"/>
      <c r="I24" s="213"/>
      <c r="J24" s="213"/>
      <c r="K24" s="213"/>
      <c r="L24" s="213"/>
      <c r="M24" s="35"/>
      <c r="N24" s="35"/>
      <c r="O24" s="35"/>
      <c r="P24" s="35"/>
      <c r="Q24" s="35"/>
      <c r="R24" s="36"/>
    </row>
    <row r="25" spans="2:18" s="1" customFormat="1" ht="6.95" customHeight="1">
      <c r="B25" s="34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/>
    </row>
    <row r="26" spans="2:18" s="1" customFormat="1" ht="6.95" customHeight="1">
      <c r="B26" s="34"/>
      <c r="C26" s="35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35"/>
      <c r="R26" s="36"/>
    </row>
    <row r="27" spans="2:18" s="1" customFormat="1" ht="14.45" customHeight="1">
      <c r="B27" s="34"/>
      <c r="C27" s="35"/>
      <c r="D27" s="113" t="s">
        <v>108</v>
      </c>
      <c r="E27" s="35"/>
      <c r="F27" s="35"/>
      <c r="G27" s="35"/>
      <c r="H27" s="35"/>
      <c r="I27" s="35"/>
      <c r="J27" s="35"/>
      <c r="K27" s="35"/>
      <c r="L27" s="35"/>
      <c r="M27" s="214">
        <f>N88</f>
        <v>0</v>
      </c>
      <c r="N27" s="214"/>
      <c r="O27" s="214"/>
      <c r="P27" s="214"/>
      <c r="Q27" s="35"/>
      <c r="R27" s="36"/>
    </row>
    <row r="28" spans="2:18" s="1" customFormat="1" ht="14.45" customHeight="1">
      <c r="B28" s="34"/>
      <c r="C28" s="35"/>
      <c r="D28" s="33" t="s">
        <v>92</v>
      </c>
      <c r="E28" s="35"/>
      <c r="F28" s="35"/>
      <c r="G28" s="35"/>
      <c r="H28" s="35"/>
      <c r="I28" s="35"/>
      <c r="J28" s="35"/>
      <c r="K28" s="35"/>
      <c r="L28" s="35"/>
      <c r="M28" s="214">
        <f>N104</f>
        <v>0</v>
      </c>
      <c r="N28" s="214"/>
      <c r="O28" s="214"/>
      <c r="P28" s="214"/>
      <c r="Q28" s="35"/>
      <c r="R28" s="36"/>
    </row>
    <row r="29" spans="2:18" s="1" customFormat="1" ht="6.95" customHeight="1"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6"/>
    </row>
    <row r="30" spans="2:18" s="1" customFormat="1" ht="25.35" customHeight="1">
      <c r="B30" s="34"/>
      <c r="C30" s="35"/>
      <c r="D30" s="114" t="s">
        <v>39</v>
      </c>
      <c r="E30" s="35"/>
      <c r="F30" s="35"/>
      <c r="G30" s="35"/>
      <c r="H30" s="35"/>
      <c r="I30" s="35"/>
      <c r="J30" s="35"/>
      <c r="K30" s="35"/>
      <c r="L30" s="35"/>
      <c r="M30" s="252">
        <f>ROUND(M27+M28,2)</f>
        <v>0</v>
      </c>
      <c r="N30" s="235"/>
      <c r="O30" s="235"/>
      <c r="P30" s="235"/>
      <c r="Q30" s="35"/>
      <c r="R30" s="36"/>
    </row>
    <row r="31" spans="2:18" s="1" customFormat="1" ht="6.95" customHeight="1">
      <c r="B31" s="34"/>
      <c r="C31" s="35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35"/>
      <c r="R31" s="36"/>
    </row>
    <row r="32" spans="2:18" s="1" customFormat="1" ht="14.45" customHeight="1">
      <c r="B32" s="34"/>
      <c r="C32" s="35"/>
      <c r="D32" s="41" t="s">
        <v>40</v>
      </c>
      <c r="E32" s="41" t="s">
        <v>41</v>
      </c>
      <c r="F32" s="42">
        <v>0.2</v>
      </c>
      <c r="G32" s="115" t="s">
        <v>42</v>
      </c>
      <c r="H32" s="248">
        <f>(SUM(BE104:BE111)+SUM(BE129:BE201))</f>
        <v>0</v>
      </c>
      <c r="I32" s="235"/>
      <c r="J32" s="235"/>
      <c r="K32" s="35"/>
      <c r="L32" s="35"/>
      <c r="M32" s="248">
        <f>ROUND((SUM(BE104:BE111)+SUM(BE129:BE201)), 2)*F32</f>
        <v>0</v>
      </c>
      <c r="N32" s="235"/>
      <c r="O32" s="235"/>
      <c r="P32" s="235"/>
      <c r="Q32" s="35"/>
      <c r="R32" s="36"/>
    </row>
    <row r="33" spans="2:18" s="1" customFormat="1" ht="14.45" customHeight="1">
      <c r="B33" s="34"/>
      <c r="C33" s="35"/>
      <c r="D33" s="35"/>
      <c r="E33" s="41" t="s">
        <v>43</v>
      </c>
      <c r="F33" s="42">
        <v>0.2</v>
      </c>
      <c r="G33" s="115" t="s">
        <v>42</v>
      </c>
      <c r="H33" s="248">
        <f>(SUM(BF104:BF111)+SUM(BF129:BF201))</f>
        <v>0</v>
      </c>
      <c r="I33" s="235"/>
      <c r="J33" s="235"/>
      <c r="K33" s="35"/>
      <c r="L33" s="35"/>
      <c r="M33" s="248">
        <f>ROUND((SUM(BF104:BF111)+SUM(BF129:BF201)), 2)*F33</f>
        <v>0</v>
      </c>
      <c r="N33" s="235"/>
      <c r="O33" s="235"/>
      <c r="P33" s="235"/>
      <c r="Q33" s="35"/>
      <c r="R33" s="36"/>
    </row>
    <row r="34" spans="2:18" s="1" customFormat="1" ht="14.45" hidden="1" customHeight="1">
      <c r="B34" s="34"/>
      <c r="C34" s="35"/>
      <c r="D34" s="35"/>
      <c r="E34" s="41" t="s">
        <v>44</v>
      </c>
      <c r="F34" s="42">
        <v>0.2</v>
      </c>
      <c r="G34" s="115" t="s">
        <v>42</v>
      </c>
      <c r="H34" s="248">
        <f>(SUM(BG104:BG111)+SUM(BG129:BG201))</f>
        <v>0</v>
      </c>
      <c r="I34" s="235"/>
      <c r="J34" s="235"/>
      <c r="K34" s="35"/>
      <c r="L34" s="35"/>
      <c r="M34" s="248">
        <v>0</v>
      </c>
      <c r="N34" s="235"/>
      <c r="O34" s="235"/>
      <c r="P34" s="235"/>
      <c r="Q34" s="35"/>
      <c r="R34" s="36"/>
    </row>
    <row r="35" spans="2:18" s="1" customFormat="1" ht="14.45" hidden="1" customHeight="1">
      <c r="B35" s="34"/>
      <c r="C35" s="35"/>
      <c r="D35" s="35"/>
      <c r="E35" s="41" t="s">
        <v>45</v>
      </c>
      <c r="F35" s="42">
        <v>0.2</v>
      </c>
      <c r="G35" s="115" t="s">
        <v>42</v>
      </c>
      <c r="H35" s="248">
        <f>(SUM(BH104:BH111)+SUM(BH129:BH201))</f>
        <v>0</v>
      </c>
      <c r="I35" s="235"/>
      <c r="J35" s="235"/>
      <c r="K35" s="35"/>
      <c r="L35" s="35"/>
      <c r="M35" s="248">
        <v>0</v>
      </c>
      <c r="N35" s="235"/>
      <c r="O35" s="235"/>
      <c r="P35" s="235"/>
      <c r="Q35" s="35"/>
      <c r="R35" s="36"/>
    </row>
    <row r="36" spans="2:18" s="1" customFormat="1" ht="14.45" hidden="1" customHeight="1">
      <c r="B36" s="34"/>
      <c r="C36" s="35"/>
      <c r="D36" s="35"/>
      <c r="E36" s="41" t="s">
        <v>46</v>
      </c>
      <c r="F36" s="42">
        <v>0</v>
      </c>
      <c r="G36" s="115" t="s">
        <v>42</v>
      </c>
      <c r="H36" s="248">
        <f>(SUM(BI104:BI111)+SUM(BI129:BI201))</f>
        <v>0</v>
      </c>
      <c r="I36" s="235"/>
      <c r="J36" s="235"/>
      <c r="K36" s="35"/>
      <c r="L36" s="35"/>
      <c r="M36" s="248">
        <v>0</v>
      </c>
      <c r="N36" s="235"/>
      <c r="O36" s="235"/>
      <c r="P36" s="235"/>
      <c r="Q36" s="35"/>
      <c r="R36" s="36"/>
    </row>
    <row r="37" spans="2:18" s="1" customFormat="1" ht="6.95" customHeight="1"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6"/>
    </row>
    <row r="38" spans="2:18" s="1" customFormat="1" ht="25.35" customHeight="1">
      <c r="B38" s="34"/>
      <c r="C38" s="45"/>
      <c r="D38" s="46" t="s">
        <v>47</v>
      </c>
      <c r="E38" s="47"/>
      <c r="F38" s="47"/>
      <c r="G38" s="116" t="s">
        <v>48</v>
      </c>
      <c r="H38" s="48" t="s">
        <v>49</v>
      </c>
      <c r="I38" s="47"/>
      <c r="J38" s="47"/>
      <c r="K38" s="47"/>
      <c r="L38" s="193">
        <f>SUM(M30:M36)</f>
        <v>0</v>
      </c>
      <c r="M38" s="193"/>
      <c r="N38" s="193"/>
      <c r="O38" s="193"/>
      <c r="P38" s="249"/>
      <c r="Q38" s="45"/>
      <c r="R38" s="36"/>
    </row>
    <row r="39" spans="2:18" s="1" customFormat="1" ht="14.45" customHeight="1"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6"/>
    </row>
    <row r="40" spans="2:18" s="1" customFormat="1" ht="14.45" customHeight="1"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6"/>
    </row>
    <row r="41" spans="2:18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3"/>
    </row>
    <row r="42" spans="2:18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5">
      <c r="B50" s="34"/>
      <c r="C50" s="35"/>
      <c r="D50" s="49" t="s">
        <v>50</v>
      </c>
      <c r="E50" s="50"/>
      <c r="F50" s="50"/>
      <c r="G50" s="50"/>
      <c r="H50" s="51"/>
      <c r="I50" s="35"/>
      <c r="J50" s="49" t="s">
        <v>51</v>
      </c>
      <c r="K50" s="50"/>
      <c r="L50" s="50"/>
      <c r="M50" s="50"/>
      <c r="N50" s="50"/>
      <c r="O50" s="50"/>
      <c r="P50" s="51"/>
      <c r="Q50" s="35"/>
      <c r="R50" s="36"/>
    </row>
    <row r="51" spans="2:18">
      <c r="B51" s="22"/>
      <c r="C51" s="25"/>
      <c r="D51" s="52"/>
      <c r="E51" s="25"/>
      <c r="F51" s="25"/>
      <c r="G51" s="25"/>
      <c r="H51" s="53"/>
      <c r="I51" s="25"/>
      <c r="J51" s="52"/>
      <c r="K51" s="25"/>
      <c r="L51" s="25"/>
      <c r="M51" s="25"/>
      <c r="N51" s="25"/>
      <c r="O51" s="25"/>
      <c r="P51" s="53"/>
      <c r="Q51" s="25"/>
      <c r="R51" s="23"/>
    </row>
    <row r="52" spans="2:18">
      <c r="B52" s="22"/>
      <c r="C52" s="25"/>
      <c r="D52" s="52"/>
      <c r="E52" s="25"/>
      <c r="F52" s="25"/>
      <c r="G52" s="25"/>
      <c r="H52" s="53"/>
      <c r="I52" s="25"/>
      <c r="J52" s="52"/>
      <c r="K52" s="25"/>
      <c r="L52" s="25"/>
      <c r="M52" s="25"/>
      <c r="N52" s="25"/>
      <c r="O52" s="25"/>
      <c r="P52" s="53"/>
      <c r="Q52" s="25"/>
      <c r="R52" s="23"/>
    </row>
    <row r="53" spans="2:18">
      <c r="B53" s="22"/>
      <c r="C53" s="25"/>
      <c r="D53" s="52"/>
      <c r="E53" s="25"/>
      <c r="F53" s="25"/>
      <c r="G53" s="25"/>
      <c r="H53" s="53"/>
      <c r="I53" s="25"/>
      <c r="J53" s="52"/>
      <c r="K53" s="25"/>
      <c r="L53" s="25"/>
      <c r="M53" s="25"/>
      <c r="N53" s="25"/>
      <c r="O53" s="25"/>
      <c r="P53" s="53"/>
      <c r="Q53" s="25"/>
      <c r="R53" s="23"/>
    </row>
    <row r="54" spans="2:18">
      <c r="B54" s="22"/>
      <c r="C54" s="25"/>
      <c r="D54" s="52"/>
      <c r="E54" s="25"/>
      <c r="F54" s="25"/>
      <c r="G54" s="25"/>
      <c r="H54" s="53"/>
      <c r="I54" s="25"/>
      <c r="J54" s="52"/>
      <c r="K54" s="25"/>
      <c r="L54" s="25"/>
      <c r="M54" s="25"/>
      <c r="N54" s="25"/>
      <c r="O54" s="25"/>
      <c r="P54" s="53"/>
      <c r="Q54" s="25"/>
      <c r="R54" s="23"/>
    </row>
    <row r="55" spans="2:18">
      <c r="B55" s="22"/>
      <c r="C55" s="25"/>
      <c r="D55" s="52"/>
      <c r="E55" s="25"/>
      <c r="F55" s="25"/>
      <c r="G55" s="25"/>
      <c r="H55" s="53"/>
      <c r="I55" s="25"/>
      <c r="J55" s="52"/>
      <c r="K55" s="25"/>
      <c r="L55" s="25"/>
      <c r="M55" s="25"/>
      <c r="N55" s="25"/>
      <c r="O55" s="25"/>
      <c r="P55" s="53"/>
      <c r="Q55" s="25"/>
      <c r="R55" s="23"/>
    </row>
    <row r="56" spans="2:18">
      <c r="B56" s="22"/>
      <c r="C56" s="25"/>
      <c r="D56" s="52"/>
      <c r="E56" s="25"/>
      <c r="F56" s="25"/>
      <c r="G56" s="25"/>
      <c r="H56" s="53"/>
      <c r="I56" s="25"/>
      <c r="J56" s="52"/>
      <c r="K56" s="25"/>
      <c r="L56" s="25"/>
      <c r="M56" s="25"/>
      <c r="N56" s="25"/>
      <c r="O56" s="25"/>
      <c r="P56" s="53"/>
      <c r="Q56" s="25"/>
      <c r="R56" s="23"/>
    </row>
    <row r="57" spans="2:18">
      <c r="B57" s="22"/>
      <c r="C57" s="25"/>
      <c r="D57" s="52"/>
      <c r="E57" s="25"/>
      <c r="F57" s="25"/>
      <c r="G57" s="25"/>
      <c r="H57" s="53"/>
      <c r="I57" s="25"/>
      <c r="J57" s="52"/>
      <c r="K57" s="25"/>
      <c r="L57" s="25"/>
      <c r="M57" s="25"/>
      <c r="N57" s="25"/>
      <c r="O57" s="25"/>
      <c r="P57" s="53"/>
      <c r="Q57" s="25"/>
      <c r="R57" s="23"/>
    </row>
    <row r="58" spans="2:18">
      <c r="B58" s="22"/>
      <c r="C58" s="25"/>
      <c r="D58" s="52"/>
      <c r="E58" s="25"/>
      <c r="F58" s="25"/>
      <c r="G58" s="25"/>
      <c r="H58" s="53"/>
      <c r="I58" s="25"/>
      <c r="J58" s="52"/>
      <c r="K58" s="25"/>
      <c r="L58" s="25"/>
      <c r="M58" s="25"/>
      <c r="N58" s="25"/>
      <c r="O58" s="25"/>
      <c r="P58" s="53"/>
      <c r="Q58" s="25"/>
      <c r="R58" s="23"/>
    </row>
    <row r="59" spans="2:18" s="1" customFormat="1" ht="15">
      <c r="B59" s="34"/>
      <c r="C59" s="35"/>
      <c r="D59" s="54" t="s">
        <v>52</v>
      </c>
      <c r="E59" s="55"/>
      <c r="F59" s="55"/>
      <c r="G59" s="56" t="s">
        <v>53</v>
      </c>
      <c r="H59" s="57"/>
      <c r="I59" s="35"/>
      <c r="J59" s="54" t="s">
        <v>52</v>
      </c>
      <c r="K59" s="55"/>
      <c r="L59" s="55"/>
      <c r="M59" s="55"/>
      <c r="N59" s="56" t="s">
        <v>53</v>
      </c>
      <c r="O59" s="55"/>
      <c r="P59" s="57"/>
      <c r="Q59" s="35"/>
      <c r="R59" s="36"/>
    </row>
    <row r="60" spans="2:18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5">
      <c r="B61" s="34"/>
      <c r="C61" s="35"/>
      <c r="D61" s="49" t="s">
        <v>54</v>
      </c>
      <c r="E61" s="50"/>
      <c r="F61" s="50"/>
      <c r="G61" s="50"/>
      <c r="H61" s="51"/>
      <c r="I61" s="35"/>
      <c r="J61" s="49" t="s">
        <v>55</v>
      </c>
      <c r="K61" s="50"/>
      <c r="L61" s="50"/>
      <c r="M61" s="50"/>
      <c r="N61" s="50"/>
      <c r="O61" s="50"/>
      <c r="P61" s="51"/>
      <c r="Q61" s="35"/>
      <c r="R61" s="36"/>
    </row>
    <row r="62" spans="2:18">
      <c r="B62" s="22"/>
      <c r="C62" s="25"/>
      <c r="D62" s="52"/>
      <c r="E62" s="25"/>
      <c r="F62" s="25"/>
      <c r="G62" s="25"/>
      <c r="H62" s="53"/>
      <c r="I62" s="25"/>
      <c r="J62" s="52"/>
      <c r="K62" s="25"/>
      <c r="L62" s="25"/>
      <c r="M62" s="25"/>
      <c r="N62" s="25"/>
      <c r="O62" s="25"/>
      <c r="P62" s="53"/>
      <c r="Q62" s="25"/>
      <c r="R62" s="23"/>
    </row>
    <row r="63" spans="2:18">
      <c r="B63" s="22"/>
      <c r="C63" s="25"/>
      <c r="D63" s="52"/>
      <c r="E63" s="25"/>
      <c r="F63" s="25"/>
      <c r="G63" s="25"/>
      <c r="H63" s="53"/>
      <c r="I63" s="25"/>
      <c r="J63" s="52"/>
      <c r="K63" s="25"/>
      <c r="L63" s="25"/>
      <c r="M63" s="25"/>
      <c r="N63" s="25"/>
      <c r="O63" s="25"/>
      <c r="P63" s="53"/>
      <c r="Q63" s="25"/>
      <c r="R63" s="23"/>
    </row>
    <row r="64" spans="2:18">
      <c r="B64" s="22"/>
      <c r="C64" s="25"/>
      <c r="D64" s="52"/>
      <c r="E64" s="25"/>
      <c r="F64" s="25"/>
      <c r="G64" s="25"/>
      <c r="H64" s="53"/>
      <c r="I64" s="25"/>
      <c r="J64" s="52"/>
      <c r="K64" s="25"/>
      <c r="L64" s="25"/>
      <c r="M64" s="25"/>
      <c r="N64" s="25"/>
      <c r="O64" s="25"/>
      <c r="P64" s="53"/>
      <c r="Q64" s="25"/>
      <c r="R64" s="23"/>
    </row>
    <row r="65" spans="2:18">
      <c r="B65" s="22"/>
      <c r="C65" s="25"/>
      <c r="D65" s="52"/>
      <c r="E65" s="25"/>
      <c r="F65" s="25"/>
      <c r="G65" s="25"/>
      <c r="H65" s="53"/>
      <c r="I65" s="25"/>
      <c r="J65" s="52"/>
      <c r="K65" s="25"/>
      <c r="L65" s="25"/>
      <c r="M65" s="25"/>
      <c r="N65" s="25"/>
      <c r="O65" s="25"/>
      <c r="P65" s="53"/>
      <c r="Q65" s="25"/>
      <c r="R65" s="23"/>
    </row>
    <row r="66" spans="2:18">
      <c r="B66" s="22"/>
      <c r="C66" s="25"/>
      <c r="D66" s="52"/>
      <c r="E66" s="25"/>
      <c r="F66" s="25"/>
      <c r="G66" s="25"/>
      <c r="H66" s="53"/>
      <c r="I66" s="25"/>
      <c r="J66" s="52"/>
      <c r="K66" s="25"/>
      <c r="L66" s="25"/>
      <c r="M66" s="25"/>
      <c r="N66" s="25"/>
      <c r="O66" s="25"/>
      <c r="P66" s="53"/>
      <c r="Q66" s="25"/>
      <c r="R66" s="23"/>
    </row>
    <row r="67" spans="2:18">
      <c r="B67" s="22"/>
      <c r="C67" s="25"/>
      <c r="D67" s="52"/>
      <c r="E67" s="25"/>
      <c r="F67" s="25"/>
      <c r="G67" s="25"/>
      <c r="H67" s="53"/>
      <c r="I67" s="25"/>
      <c r="J67" s="52"/>
      <c r="K67" s="25"/>
      <c r="L67" s="25"/>
      <c r="M67" s="25"/>
      <c r="N67" s="25"/>
      <c r="O67" s="25"/>
      <c r="P67" s="53"/>
      <c r="Q67" s="25"/>
      <c r="R67" s="23"/>
    </row>
    <row r="68" spans="2:18">
      <c r="B68" s="22"/>
      <c r="C68" s="25"/>
      <c r="D68" s="52"/>
      <c r="E68" s="25"/>
      <c r="F68" s="25"/>
      <c r="G68" s="25"/>
      <c r="H68" s="53"/>
      <c r="I68" s="25"/>
      <c r="J68" s="52"/>
      <c r="K68" s="25"/>
      <c r="L68" s="25"/>
      <c r="M68" s="25"/>
      <c r="N68" s="25"/>
      <c r="O68" s="25"/>
      <c r="P68" s="53"/>
      <c r="Q68" s="25"/>
      <c r="R68" s="23"/>
    </row>
    <row r="69" spans="2:18">
      <c r="B69" s="22"/>
      <c r="C69" s="25"/>
      <c r="D69" s="52"/>
      <c r="E69" s="25"/>
      <c r="F69" s="25"/>
      <c r="G69" s="25"/>
      <c r="H69" s="53"/>
      <c r="I69" s="25"/>
      <c r="J69" s="52"/>
      <c r="K69" s="25"/>
      <c r="L69" s="25"/>
      <c r="M69" s="25"/>
      <c r="N69" s="25"/>
      <c r="O69" s="25"/>
      <c r="P69" s="53"/>
      <c r="Q69" s="25"/>
      <c r="R69" s="23"/>
    </row>
    <row r="70" spans="2:18" s="1" customFormat="1" ht="15">
      <c r="B70" s="34"/>
      <c r="C70" s="35"/>
      <c r="D70" s="54" t="s">
        <v>52</v>
      </c>
      <c r="E70" s="55"/>
      <c r="F70" s="55"/>
      <c r="G70" s="56" t="s">
        <v>53</v>
      </c>
      <c r="H70" s="57"/>
      <c r="I70" s="35"/>
      <c r="J70" s="54" t="s">
        <v>52</v>
      </c>
      <c r="K70" s="55"/>
      <c r="L70" s="55"/>
      <c r="M70" s="55"/>
      <c r="N70" s="56" t="s">
        <v>53</v>
      </c>
      <c r="O70" s="55"/>
      <c r="P70" s="57"/>
      <c r="Q70" s="35"/>
      <c r="R70" s="36"/>
    </row>
    <row r="71" spans="2:18" s="1" customFormat="1" ht="14.45" customHeight="1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60"/>
    </row>
    <row r="75" spans="2:18" s="1" customFormat="1" ht="6.95" customHeight="1"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3"/>
    </row>
    <row r="76" spans="2:18" s="1" customFormat="1" ht="36.950000000000003" customHeight="1">
      <c r="B76" s="34"/>
      <c r="C76" s="196" t="s">
        <v>109</v>
      </c>
      <c r="D76" s="197"/>
      <c r="E76" s="197"/>
      <c r="F76" s="197"/>
      <c r="G76" s="197"/>
      <c r="H76" s="197"/>
      <c r="I76" s="197"/>
      <c r="J76" s="197"/>
      <c r="K76" s="197"/>
      <c r="L76" s="197"/>
      <c r="M76" s="197"/>
      <c r="N76" s="197"/>
      <c r="O76" s="197"/>
      <c r="P76" s="197"/>
      <c r="Q76" s="197"/>
      <c r="R76" s="36"/>
    </row>
    <row r="77" spans="2:18" s="1" customFormat="1" ht="6.95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6"/>
    </row>
    <row r="78" spans="2:18" s="1" customFormat="1" ht="30" customHeight="1">
      <c r="B78" s="34"/>
      <c r="C78" s="29" t="s">
        <v>17</v>
      </c>
      <c r="D78" s="35"/>
      <c r="E78" s="35"/>
      <c r="F78" s="236" t="str">
        <f>F6</f>
        <v>Zateplenie objektov ZŠ Drieňová 16, Bratislava</v>
      </c>
      <c r="G78" s="237"/>
      <c r="H78" s="237"/>
      <c r="I78" s="237"/>
      <c r="J78" s="237"/>
      <c r="K78" s="237"/>
      <c r="L78" s="237"/>
      <c r="M78" s="237"/>
      <c r="N78" s="237"/>
      <c r="O78" s="237"/>
      <c r="P78" s="237"/>
      <c r="Q78" s="35"/>
      <c r="R78" s="36"/>
    </row>
    <row r="79" spans="2:18" s="1" customFormat="1" ht="36.950000000000003" customHeight="1">
      <c r="B79" s="34"/>
      <c r="C79" s="68" t="s">
        <v>104</v>
      </c>
      <c r="D79" s="35"/>
      <c r="E79" s="35"/>
      <c r="F79" s="198" t="str">
        <f>F7</f>
        <v>SO 02 - Zateplenie pavilónu B</v>
      </c>
      <c r="G79" s="235"/>
      <c r="H79" s="235"/>
      <c r="I79" s="235"/>
      <c r="J79" s="235"/>
      <c r="K79" s="235"/>
      <c r="L79" s="235"/>
      <c r="M79" s="235"/>
      <c r="N79" s="235"/>
      <c r="O79" s="235"/>
      <c r="P79" s="235"/>
      <c r="Q79" s="35"/>
      <c r="R79" s="36"/>
    </row>
    <row r="80" spans="2:18" s="1" customFormat="1" ht="6.95" customHeight="1">
      <c r="B80" s="34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6"/>
    </row>
    <row r="81" spans="2:47" s="1" customFormat="1" ht="18" customHeight="1">
      <c r="B81" s="34"/>
      <c r="C81" s="29" t="s">
        <v>21</v>
      </c>
      <c r="D81" s="35"/>
      <c r="E81" s="35"/>
      <c r="F81" s="27" t="str">
        <f>F9</f>
        <v>Borodáčova 2, Bratislava</v>
      </c>
      <c r="G81" s="35"/>
      <c r="H81" s="35"/>
      <c r="I81" s="35"/>
      <c r="J81" s="35"/>
      <c r="K81" s="29" t="s">
        <v>23</v>
      </c>
      <c r="L81" s="35"/>
      <c r="M81" s="242">
        <f>IF(O9="","",O9)</f>
        <v>0</v>
      </c>
      <c r="N81" s="242"/>
      <c r="O81" s="242"/>
      <c r="P81" s="242"/>
      <c r="Q81" s="35"/>
      <c r="R81" s="36"/>
    </row>
    <row r="82" spans="2:47" s="1" customFormat="1" ht="6.95" customHeight="1"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6"/>
    </row>
    <row r="83" spans="2:47" s="1" customFormat="1" ht="15">
      <c r="B83" s="34"/>
      <c r="C83" s="29" t="s">
        <v>24</v>
      </c>
      <c r="D83" s="35"/>
      <c r="E83" s="35"/>
      <c r="F83" s="27" t="str">
        <f>E12</f>
        <v>ZŠ Borodáčová 2, Bratislava</v>
      </c>
      <c r="G83" s="35"/>
      <c r="H83" s="35"/>
      <c r="I83" s="35"/>
      <c r="J83" s="35"/>
      <c r="K83" s="29" t="s">
        <v>30</v>
      </c>
      <c r="L83" s="35"/>
      <c r="M83" s="202" t="str">
        <f>E18</f>
        <v xml:space="preserve"> </v>
      </c>
      <c r="N83" s="202"/>
      <c r="O83" s="202"/>
      <c r="P83" s="202"/>
      <c r="Q83" s="202"/>
      <c r="R83" s="36"/>
    </row>
    <row r="84" spans="2:47" s="1" customFormat="1" ht="14.45" customHeight="1">
      <c r="B84" s="34"/>
      <c r="C84" s="29" t="s">
        <v>28</v>
      </c>
      <c r="D84" s="35"/>
      <c r="E84" s="35"/>
      <c r="F84" s="27" t="str">
        <f>IF(E15="","",E15)</f>
        <v>Vyplň údaj</v>
      </c>
      <c r="G84" s="35"/>
      <c r="H84" s="35"/>
      <c r="I84" s="35"/>
      <c r="J84" s="35"/>
      <c r="K84" s="29" t="s">
        <v>34</v>
      </c>
      <c r="L84" s="35"/>
      <c r="M84" s="202" t="str">
        <f>E21</f>
        <v>Ing. Ľ.Šáriczká</v>
      </c>
      <c r="N84" s="202"/>
      <c r="O84" s="202"/>
      <c r="P84" s="202"/>
      <c r="Q84" s="202"/>
      <c r="R84" s="36"/>
    </row>
    <row r="85" spans="2:47" s="1" customFormat="1" ht="10.35" customHeight="1">
      <c r="B85" s="34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6"/>
    </row>
    <row r="86" spans="2:47" s="1" customFormat="1" ht="29.25" customHeight="1">
      <c r="B86" s="34"/>
      <c r="C86" s="245" t="s">
        <v>110</v>
      </c>
      <c r="D86" s="246"/>
      <c r="E86" s="246"/>
      <c r="F86" s="246"/>
      <c r="G86" s="246"/>
      <c r="H86" s="45"/>
      <c r="I86" s="45"/>
      <c r="J86" s="45"/>
      <c r="K86" s="45"/>
      <c r="L86" s="45"/>
      <c r="M86" s="45"/>
      <c r="N86" s="245" t="s">
        <v>111</v>
      </c>
      <c r="O86" s="246"/>
      <c r="P86" s="246"/>
      <c r="Q86" s="246"/>
      <c r="R86" s="36"/>
    </row>
    <row r="87" spans="2:47" s="1" customFormat="1" ht="10.35" customHeight="1">
      <c r="B87" s="34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6"/>
    </row>
    <row r="88" spans="2:47" s="1" customFormat="1" ht="29.25" customHeight="1">
      <c r="B88" s="34"/>
      <c r="C88" s="117" t="s">
        <v>112</v>
      </c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176">
        <f>N129</f>
        <v>0</v>
      </c>
      <c r="O88" s="243"/>
      <c r="P88" s="243"/>
      <c r="Q88" s="243"/>
      <c r="R88" s="36"/>
      <c r="AU88" s="18" t="s">
        <v>113</v>
      </c>
    </row>
    <row r="89" spans="2:47" s="6" customFormat="1" ht="24.95" customHeight="1">
      <c r="B89" s="118"/>
      <c r="C89" s="119"/>
      <c r="D89" s="120" t="s">
        <v>114</v>
      </c>
      <c r="E89" s="119"/>
      <c r="F89" s="119"/>
      <c r="G89" s="119"/>
      <c r="H89" s="119"/>
      <c r="I89" s="119"/>
      <c r="J89" s="119"/>
      <c r="K89" s="119"/>
      <c r="L89" s="119"/>
      <c r="M89" s="119"/>
      <c r="N89" s="240">
        <f>N130</f>
        <v>0</v>
      </c>
      <c r="O89" s="241"/>
      <c r="P89" s="241"/>
      <c r="Q89" s="241"/>
      <c r="R89" s="121"/>
    </row>
    <row r="90" spans="2:47" s="7" customFormat="1" ht="19.899999999999999" customHeight="1">
      <c r="B90" s="122"/>
      <c r="C90" s="123"/>
      <c r="D90" s="100" t="s">
        <v>115</v>
      </c>
      <c r="E90" s="123"/>
      <c r="F90" s="123"/>
      <c r="G90" s="123"/>
      <c r="H90" s="123"/>
      <c r="I90" s="123"/>
      <c r="J90" s="123"/>
      <c r="K90" s="123"/>
      <c r="L90" s="123"/>
      <c r="M90" s="123"/>
      <c r="N90" s="173">
        <f>N131</f>
        <v>0</v>
      </c>
      <c r="O90" s="239"/>
      <c r="P90" s="239"/>
      <c r="Q90" s="239"/>
      <c r="R90" s="124"/>
    </row>
    <row r="91" spans="2:47" s="7" customFormat="1" ht="19.899999999999999" customHeight="1">
      <c r="B91" s="122"/>
      <c r="C91" s="123"/>
      <c r="D91" s="100" t="s">
        <v>116</v>
      </c>
      <c r="E91" s="123"/>
      <c r="F91" s="123"/>
      <c r="G91" s="123"/>
      <c r="H91" s="123"/>
      <c r="I91" s="123"/>
      <c r="J91" s="123"/>
      <c r="K91" s="123"/>
      <c r="L91" s="123"/>
      <c r="M91" s="123"/>
      <c r="N91" s="173">
        <f>N133</f>
        <v>0</v>
      </c>
      <c r="O91" s="239"/>
      <c r="P91" s="239"/>
      <c r="Q91" s="239"/>
      <c r="R91" s="124"/>
    </row>
    <row r="92" spans="2:47" s="7" customFormat="1" ht="19.899999999999999" customHeight="1">
      <c r="B92" s="122"/>
      <c r="C92" s="123"/>
      <c r="D92" s="100" t="s">
        <v>117</v>
      </c>
      <c r="E92" s="123"/>
      <c r="F92" s="123"/>
      <c r="G92" s="123"/>
      <c r="H92" s="123"/>
      <c r="I92" s="123"/>
      <c r="J92" s="123"/>
      <c r="K92" s="123"/>
      <c r="L92" s="123"/>
      <c r="M92" s="123"/>
      <c r="N92" s="173">
        <f>N137</f>
        <v>0</v>
      </c>
      <c r="O92" s="239"/>
      <c r="P92" s="239"/>
      <c r="Q92" s="239"/>
      <c r="R92" s="124"/>
    </row>
    <row r="93" spans="2:47" s="7" customFormat="1" ht="19.899999999999999" customHeight="1">
      <c r="B93" s="122"/>
      <c r="C93" s="123"/>
      <c r="D93" s="100" t="s">
        <v>118</v>
      </c>
      <c r="E93" s="123"/>
      <c r="F93" s="123"/>
      <c r="G93" s="123"/>
      <c r="H93" s="123"/>
      <c r="I93" s="123"/>
      <c r="J93" s="123"/>
      <c r="K93" s="123"/>
      <c r="L93" s="123"/>
      <c r="M93" s="123"/>
      <c r="N93" s="173">
        <f>N146</f>
        <v>0</v>
      </c>
      <c r="O93" s="239"/>
      <c r="P93" s="239"/>
      <c r="Q93" s="239"/>
      <c r="R93" s="124"/>
    </row>
    <row r="94" spans="2:47" s="7" customFormat="1" ht="19.899999999999999" customHeight="1">
      <c r="B94" s="122"/>
      <c r="C94" s="123"/>
      <c r="D94" s="100" t="s">
        <v>119</v>
      </c>
      <c r="E94" s="123"/>
      <c r="F94" s="123"/>
      <c r="G94" s="123"/>
      <c r="H94" s="123"/>
      <c r="I94" s="123"/>
      <c r="J94" s="123"/>
      <c r="K94" s="123"/>
      <c r="L94" s="123"/>
      <c r="M94" s="123"/>
      <c r="N94" s="173">
        <f>N169</f>
        <v>0</v>
      </c>
      <c r="O94" s="239"/>
      <c r="P94" s="239"/>
      <c r="Q94" s="239"/>
      <c r="R94" s="124"/>
    </row>
    <row r="95" spans="2:47" s="6" customFormat="1" ht="24.95" customHeight="1">
      <c r="B95" s="118"/>
      <c r="C95" s="119"/>
      <c r="D95" s="120" t="s">
        <v>120</v>
      </c>
      <c r="E95" s="119"/>
      <c r="F95" s="119"/>
      <c r="G95" s="119"/>
      <c r="H95" s="119"/>
      <c r="I95" s="119"/>
      <c r="J95" s="119"/>
      <c r="K95" s="119"/>
      <c r="L95" s="119"/>
      <c r="M95" s="119"/>
      <c r="N95" s="240">
        <f>N171</f>
        <v>0</v>
      </c>
      <c r="O95" s="241"/>
      <c r="P95" s="241"/>
      <c r="Q95" s="241"/>
      <c r="R95" s="121"/>
    </row>
    <row r="96" spans="2:47" s="7" customFormat="1" ht="19.899999999999999" customHeight="1">
      <c r="B96" s="122"/>
      <c r="C96" s="123"/>
      <c r="D96" s="100" t="s">
        <v>121</v>
      </c>
      <c r="E96" s="123"/>
      <c r="F96" s="123"/>
      <c r="G96" s="123"/>
      <c r="H96" s="123"/>
      <c r="I96" s="123"/>
      <c r="J96" s="123"/>
      <c r="K96" s="123"/>
      <c r="L96" s="123"/>
      <c r="M96" s="123"/>
      <c r="N96" s="173">
        <f>N172</f>
        <v>0</v>
      </c>
      <c r="O96" s="239"/>
      <c r="P96" s="239"/>
      <c r="Q96" s="239"/>
      <c r="R96" s="124"/>
    </row>
    <row r="97" spans="2:65" s="7" customFormat="1" ht="19.899999999999999" customHeight="1">
      <c r="B97" s="122"/>
      <c r="C97" s="123"/>
      <c r="D97" s="100" t="s">
        <v>122</v>
      </c>
      <c r="E97" s="123"/>
      <c r="F97" s="123"/>
      <c r="G97" s="123"/>
      <c r="H97" s="123"/>
      <c r="I97" s="123"/>
      <c r="J97" s="123"/>
      <c r="K97" s="123"/>
      <c r="L97" s="123"/>
      <c r="M97" s="123"/>
      <c r="N97" s="173">
        <f>N176</f>
        <v>0</v>
      </c>
      <c r="O97" s="239"/>
      <c r="P97" s="239"/>
      <c r="Q97" s="239"/>
      <c r="R97" s="124"/>
    </row>
    <row r="98" spans="2:65" s="7" customFormat="1" ht="19.899999999999999" customHeight="1">
      <c r="B98" s="122"/>
      <c r="C98" s="123"/>
      <c r="D98" s="100" t="s">
        <v>123</v>
      </c>
      <c r="E98" s="123"/>
      <c r="F98" s="123"/>
      <c r="G98" s="123"/>
      <c r="H98" s="123"/>
      <c r="I98" s="123"/>
      <c r="J98" s="123"/>
      <c r="K98" s="123"/>
      <c r="L98" s="123"/>
      <c r="M98" s="123"/>
      <c r="N98" s="173">
        <f>N183</f>
        <v>0</v>
      </c>
      <c r="O98" s="239"/>
      <c r="P98" s="239"/>
      <c r="Q98" s="239"/>
      <c r="R98" s="124"/>
    </row>
    <row r="99" spans="2:65" s="7" customFormat="1" ht="19.899999999999999" customHeight="1">
      <c r="B99" s="122"/>
      <c r="C99" s="123"/>
      <c r="D99" s="100" t="s">
        <v>125</v>
      </c>
      <c r="E99" s="123"/>
      <c r="F99" s="123"/>
      <c r="G99" s="123"/>
      <c r="H99" s="123"/>
      <c r="I99" s="123"/>
      <c r="J99" s="123"/>
      <c r="K99" s="123"/>
      <c r="L99" s="123"/>
      <c r="M99" s="123"/>
      <c r="N99" s="173">
        <f>N187</f>
        <v>0</v>
      </c>
      <c r="O99" s="239"/>
      <c r="P99" s="239"/>
      <c r="Q99" s="239"/>
      <c r="R99" s="124"/>
    </row>
    <row r="100" spans="2:65" s="7" customFormat="1" ht="19.899999999999999" customHeight="1">
      <c r="B100" s="122"/>
      <c r="C100" s="123"/>
      <c r="D100" s="100" t="s">
        <v>126</v>
      </c>
      <c r="E100" s="123"/>
      <c r="F100" s="123"/>
      <c r="G100" s="123"/>
      <c r="H100" s="123"/>
      <c r="I100" s="123"/>
      <c r="J100" s="123"/>
      <c r="K100" s="123"/>
      <c r="L100" s="123"/>
      <c r="M100" s="123"/>
      <c r="N100" s="173">
        <f>N195</f>
        <v>0</v>
      </c>
      <c r="O100" s="239"/>
      <c r="P100" s="239"/>
      <c r="Q100" s="239"/>
      <c r="R100" s="124"/>
    </row>
    <row r="101" spans="2:65" s="6" customFormat="1" ht="24.95" customHeight="1">
      <c r="B101" s="118"/>
      <c r="C101" s="119"/>
      <c r="D101" s="120" t="s">
        <v>128</v>
      </c>
      <c r="E101" s="119"/>
      <c r="F101" s="119"/>
      <c r="G101" s="119"/>
      <c r="H101" s="119"/>
      <c r="I101" s="119"/>
      <c r="J101" s="119"/>
      <c r="K101" s="119"/>
      <c r="L101" s="119"/>
      <c r="M101" s="119"/>
      <c r="N101" s="240">
        <f>N199</f>
        <v>0</v>
      </c>
      <c r="O101" s="241"/>
      <c r="P101" s="241"/>
      <c r="Q101" s="241"/>
      <c r="R101" s="121"/>
    </row>
    <row r="102" spans="2:65" s="7" customFormat="1" ht="19.899999999999999" customHeight="1">
      <c r="B102" s="122"/>
      <c r="C102" s="123"/>
      <c r="D102" s="100" t="s">
        <v>129</v>
      </c>
      <c r="E102" s="123"/>
      <c r="F102" s="123"/>
      <c r="G102" s="123"/>
      <c r="H102" s="123"/>
      <c r="I102" s="123"/>
      <c r="J102" s="123"/>
      <c r="K102" s="123"/>
      <c r="L102" s="123"/>
      <c r="M102" s="123"/>
      <c r="N102" s="173">
        <f>N200</f>
        <v>0</v>
      </c>
      <c r="O102" s="239"/>
      <c r="P102" s="239"/>
      <c r="Q102" s="239"/>
      <c r="R102" s="124"/>
    </row>
    <row r="103" spans="2:65" s="1" customFormat="1" ht="21.75" customHeight="1">
      <c r="B103" s="34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6"/>
    </row>
    <row r="104" spans="2:65" s="1" customFormat="1" ht="29.25" customHeight="1">
      <c r="B104" s="34"/>
      <c r="C104" s="117" t="s">
        <v>130</v>
      </c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243">
        <f>ROUND(N105+N106+N107+N108+N109+N110,2)</f>
        <v>0</v>
      </c>
      <c r="O104" s="244"/>
      <c r="P104" s="244"/>
      <c r="Q104" s="244"/>
      <c r="R104" s="36"/>
      <c r="T104" s="125"/>
      <c r="U104" s="126" t="s">
        <v>40</v>
      </c>
    </row>
    <row r="105" spans="2:65" s="1" customFormat="1" ht="18" customHeight="1">
      <c r="B105" s="127"/>
      <c r="C105" s="128"/>
      <c r="D105" s="170" t="s">
        <v>131</v>
      </c>
      <c r="E105" s="234"/>
      <c r="F105" s="234"/>
      <c r="G105" s="234"/>
      <c r="H105" s="234"/>
      <c r="I105" s="128"/>
      <c r="J105" s="128"/>
      <c r="K105" s="128"/>
      <c r="L105" s="128"/>
      <c r="M105" s="128"/>
      <c r="N105" s="172">
        <f>ROUND(N88*T105,2)</f>
        <v>0</v>
      </c>
      <c r="O105" s="238"/>
      <c r="P105" s="238"/>
      <c r="Q105" s="238"/>
      <c r="R105" s="130"/>
      <c r="S105" s="131"/>
      <c r="T105" s="132"/>
      <c r="U105" s="133" t="s">
        <v>43</v>
      </c>
      <c r="V105" s="131"/>
      <c r="W105" s="131"/>
      <c r="X105" s="131"/>
      <c r="Y105" s="131"/>
      <c r="Z105" s="131"/>
      <c r="AA105" s="131"/>
      <c r="AB105" s="131"/>
      <c r="AC105" s="131"/>
      <c r="AD105" s="131"/>
      <c r="AE105" s="131"/>
      <c r="AF105" s="131"/>
      <c r="AG105" s="131"/>
      <c r="AH105" s="131"/>
      <c r="AI105" s="131"/>
      <c r="AJ105" s="131"/>
      <c r="AK105" s="131"/>
      <c r="AL105" s="131"/>
      <c r="AM105" s="131"/>
      <c r="AN105" s="131"/>
      <c r="AO105" s="131"/>
      <c r="AP105" s="131"/>
      <c r="AQ105" s="131"/>
      <c r="AR105" s="131"/>
      <c r="AS105" s="131"/>
      <c r="AT105" s="131"/>
      <c r="AU105" s="131"/>
      <c r="AV105" s="131"/>
      <c r="AW105" s="131"/>
      <c r="AX105" s="131"/>
      <c r="AY105" s="134" t="s">
        <v>132</v>
      </c>
      <c r="AZ105" s="131"/>
      <c r="BA105" s="131"/>
      <c r="BB105" s="131"/>
      <c r="BC105" s="131"/>
      <c r="BD105" s="131"/>
      <c r="BE105" s="135">
        <f t="shared" ref="BE105:BE110" si="0">IF(U105="základná",N105,0)</f>
        <v>0</v>
      </c>
      <c r="BF105" s="135">
        <f t="shared" ref="BF105:BF110" si="1">IF(U105="znížená",N105,0)</f>
        <v>0</v>
      </c>
      <c r="BG105" s="135">
        <f t="shared" ref="BG105:BG110" si="2">IF(U105="zákl. prenesená",N105,0)</f>
        <v>0</v>
      </c>
      <c r="BH105" s="135">
        <f t="shared" ref="BH105:BH110" si="3">IF(U105="zníž. prenesená",N105,0)</f>
        <v>0</v>
      </c>
      <c r="BI105" s="135">
        <f t="shared" ref="BI105:BI110" si="4">IF(U105="nulová",N105,0)</f>
        <v>0</v>
      </c>
      <c r="BJ105" s="134" t="s">
        <v>133</v>
      </c>
      <c r="BK105" s="131"/>
      <c r="BL105" s="131"/>
      <c r="BM105" s="131"/>
    </row>
    <row r="106" spans="2:65" s="1" customFormat="1" ht="18" customHeight="1">
      <c r="B106" s="127"/>
      <c r="C106" s="128"/>
      <c r="D106" s="170" t="s">
        <v>134</v>
      </c>
      <c r="E106" s="234"/>
      <c r="F106" s="234"/>
      <c r="G106" s="234"/>
      <c r="H106" s="234"/>
      <c r="I106" s="128"/>
      <c r="J106" s="128"/>
      <c r="K106" s="128"/>
      <c r="L106" s="128"/>
      <c r="M106" s="128"/>
      <c r="N106" s="172">
        <f>ROUND(N88*T106,2)</f>
        <v>0</v>
      </c>
      <c r="O106" s="238"/>
      <c r="P106" s="238"/>
      <c r="Q106" s="238"/>
      <c r="R106" s="130"/>
      <c r="S106" s="131"/>
      <c r="T106" s="132"/>
      <c r="U106" s="133" t="s">
        <v>43</v>
      </c>
      <c r="V106" s="131"/>
      <c r="W106" s="131"/>
      <c r="X106" s="131"/>
      <c r="Y106" s="131"/>
      <c r="Z106" s="131"/>
      <c r="AA106" s="131"/>
      <c r="AB106" s="131"/>
      <c r="AC106" s="131"/>
      <c r="AD106" s="131"/>
      <c r="AE106" s="131"/>
      <c r="AF106" s="131"/>
      <c r="AG106" s="131"/>
      <c r="AH106" s="131"/>
      <c r="AI106" s="131"/>
      <c r="AJ106" s="131"/>
      <c r="AK106" s="131"/>
      <c r="AL106" s="131"/>
      <c r="AM106" s="131"/>
      <c r="AN106" s="131"/>
      <c r="AO106" s="131"/>
      <c r="AP106" s="131"/>
      <c r="AQ106" s="131"/>
      <c r="AR106" s="131"/>
      <c r="AS106" s="131"/>
      <c r="AT106" s="131"/>
      <c r="AU106" s="131"/>
      <c r="AV106" s="131"/>
      <c r="AW106" s="131"/>
      <c r="AX106" s="131"/>
      <c r="AY106" s="134" t="s">
        <v>132</v>
      </c>
      <c r="AZ106" s="131"/>
      <c r="BA106" s="131"/>
      <c r="BB106" s="131"/>
      <c r="BC106" s="131"/>
      <c r="BD106" s="131"/>
      <c r="BE106" s="135">
        <f t="shared" si="0"/>
        <v>0</v>
      </c>
      <c r="BF106" s="135">
        <f t="shared" si="1"/>
        <v>0</v>
      </c>
      <c r="BG106" s="135">
        <f t="shared" si="2"/>
        <v>0</v>
      </c>
      <c r="BH106" s="135">
        <f t="shared" si="3"/>
        <v>0</v>
      </c>
      <c r="BI106" s="135">
        <f t="shared" si="4"/>
        <v>0</v>
      </c>
      <c r="BJ106" s="134" t="s">
        <v>133</v>
      </c>
      <c r="BK106" s="131"/>
      <c r="BL106" s="131"/>
      <c r="BM106" s="131"/>
    </row>
    <row r="107" spans="2:65" s="1" customFormat="1" ht="18" customHeight="1">
      <c r="B107" s="127"/>
      <c r="C107" s="128"/>
      <c r="D107" s="170" t="s">
        <v>135</v>
      </c>
      <c r="E107" s="234"/>
      <c r="F107" s="234"/>
      <c r="G107" s="234"/>
      <c r="H107" s="234"/>
      <c r="I107" s="128"/>
      <c r="J107" s="128"/>
      <c r="K107" s="128"/>
      <c r="L107" s="128"/>
      <c r="M107" s="128"/>
      <c r="N107" s="172">
        <f>ROUND(N88*T107,2)</f>
        <v>0</v>
      </c>
      <c r="O107" s="238"/>
      <c r="P107" s="238"/>
      <c r="Q107" s="238"/>
      <c r="R107" s="130"/>
      <c r="S107" s="131"/>
      <c r="T107" s="132"/>
      <c r="U107" s="133" t="s">
        <v>43</v>
      </c>
      <c r="V107" s="131"/>
      <c r="W107" s="131"/>
      <c r="X107" s="131"/>
      <c r="Y107" s="131"/>
      <c r="Z107" s="131"/>
      <c r="AA107" s="131"/>
      <c r="AB107" s="131"/>
      <c r="AC107" s="131"/>
      <c r="AD107" s="131"/>
      <c r="AE107" s="131"/>
      <c r="AF107" s="131"/>
      <c r="AG107" s="131"/>
      <c r="AH107" s="131"/>
      <c r="AI107" s="131"/>
      <c r="AJ107" s="131"/>
      <c r="AK107" s="131"/>
      <c r="AL107" s="131"/>
      <c r="AM107" s="131"/>
      <c r="AN107" s="131"/>
      <c r="AO107" s="131"/>
      <c r="AP107" s="131"/>
      <c r="AQ107" s="131"/>
      <c r="AR107" s="131"/>
      <c r="AS107" s="131"/>
      <c r="AT107" s="131"/>
      <c r="AU107" s="131"/>
      <c r="AV107" s="131"/>
      <c r="AW107" s="131"/>
      <c r="AX107" s="131"/>
      <c r="AY107" s="134" t="s">
        <v>132</v>
      </c>
      <c r="AZ107" s="131"/>
      <c r="BA107" s="131"/>
      <c r="BB107" s="131"/>
      <c r="BC107" s="131"/>
      <c r="BD107" s="131"/>
      <c r="BE107" s="135">
        <f t="shared" si="0"/>
        <v>0</v>
      </c>
      <c r="BF107" s="135">
        <f t="shared" si="1"/>
        <v>0</v>
      </c>
      <c r="BG107" s="135">
        <f t="shared" si="2"/>
        <v>0</v>
      </c>
      <c r="BH107" s="135">
        <f t="shared" si="3"/>
        <v>0</v>
      </c>
      <c r="BI107" s="135">
        <f t="shared" si="4"/>
        <v>0</v>
      </c>
      <c r="BJ107" s="134" t="s">
        <v>133</v>
      </c>
      <c r="BK107" s="131"/>
      <c r="BL107" s="131"/>
      <c r="BM107" s="131"/>
    </row>
    <row r="108" spans="2:65" s="1" customFormat="1" ht="18" customHeight="1">
      <c r="B108" s="127"/>
      <c r="C108" s="128"/>
      <c r="D108" s="170" t="s">
        <v>136</v>
      </c>
      <c r="E108" s="234"/>
      <c r="F108" s="234"/>
      <c r="G108" s="234"/>
      <c r="H108" s="234"/>
      <c r="I108" s="128"/>
      <c r="J108" s="128"/>
      <c r="K108" s="128"/>
      <c r="L108" s="128"/>
      <c r="M108" s="128"/>
      <c r="N108" s="172">
        <f>ROUND(N88*T108,2)</f>
        <v>0</v>
      </c>
      <c r="O108" s="238"/>
      <c r="P108" s="238"/>
      <c r="Q108" s="238"/>
      <c r="R108" s="130"/>
      <c r="S108" s="131"/>
      <c r="T108" s="132"/>
      <c r="U108" s="133" t="s">
        <v>43</v>
      </c>
      <c r="V108" s="131"/>
      <c r="W108" s="131"/>
      <c r="X108" s="131"/>
      <c r="Y108" s="131"/>
      <c r="Z108" s="131"/>
      <c r="AA108" s="131"/>
      <c r="AB108" s="131"/>
      <c r="AC108" s="131"/>
      <c r="AD108" s="131"/>
      <c r="AE108" s="131"/>
      <c r="AF108" s="131"/>
      <c r="AG108" s="131"/>
      <c r="AH108" s="131"/>
      <c r="AI108" s="131"/>
      <c r="AJ108" s="131"/>
      <c r="AK108" s="131"/>
      <c r="AL108" s="131"/>
      <c r="AM108" s="131"/>
      <c r="AN108" s="131"/>
      <c r="AO108" s="131"/>
      <c r="AP108" s="131"/>
      <c r="AQ108" s="131"/>
      <c r="AR108" s="131"/>
      <c r="AS108" s="131"/>
      <c r="AT108" s="131"/>
      <c r="AU108" s="131"/>
      <c r="AV108" s="131"/>
      <c r="AW108" s="131"/>
      <c r="AX108" s="131"/>
      <c r="AY108" s="134" t="s">
        <v>132</v>
      </c>
      <c r="AZ108" s="131"/>
      <c r="BA108" s="131"/>
      <c r="BB108" s="131"/>
      <c r="BC108" s="131"/>
      <c r="BD108" s="131"/>
      <c r="BE108" s="135">
        <f t="shared" si="0"/>
        <v>0</v>
      </c>
      <c r="BF108" s="135">
        <f t="shared" si="1"/>
        <v>0</v>
      </c>
      <c r="BG108" s="135">
        <f t="shared" si="2"/>
        <v>0</v>
      </c>
      <c r="BH108" s="135">
        <f t="shared" si="3"/>
        <v>0</v>
      </c>
      <c r="BI108" s="135">
        <f t="shared" si="4"/>
        <v>0</v>
      </c>
      <c r="BJ108" s="134" t="s">
        <v>133</v>
      </c>
      <c r="BK108" s="131"/>
      <c r="BL108" s="131"/>
      <c r="BM108" s="131"/>
    </row>
    <row r="109" spans="2:65" s="1" customFormat="1" ht="18" customHeight="1">
      <c r="B109" s="127"/>
      <c r="C109" s="128"/>
      <c r="D109" s="170" t="s">
        <v>137</v>
      </c>
      <c r="E109" s="234"/>
      <c r="F109" s="234"/>
      <c r="G109" s="234"/>
      <c r="H109" s="234"/>
      <c r="I109" s="128"/>
      <c r="J109" s="128"/>
      <c r="K109" s="128"/>
      <c r="L109" s="128"/>
      <c r="M109" s="128"/>
      <c r="N109" s="172">
        <f>ROUND(N88*T109,2)</f>
        <v>0</v>
      </c>
      <c r="O109" s="238"/>
      <c r="P109" s="238"/>
      <c r="Q109" s="238"/>
      <c r="R109" s="130"/>
      <c r="S109" s="131"/>
      <c r="T109" s="132"/>
      <c r="U109" s="133" t="s">
        <v>43</v>
      </c>
      <c r="V109" s="131"/>
      <c r="W109" s="131"/>
      <c r="X109" s="131"/>
      <c r="Y109" s="131"/>
      <c r="Z109" s="131"/>
      <c r="AA109" s="131"/>
      <c r="AB109" s="131"/>
      <c r="AC109" s="131"/>
      <c r="AD109" s="131"/>
      <c r="AE109" s="131"/>
      <c r="AF109" s="131"/>
      <c r="AG109" s="131"/>
      <c r="AH109" s="131"/>
      <c r="AI109" s="131"/>
      <c r="AJ109" s="131"/>
      <c r="AK109" s="131"/>
      <c r="AL109" s="131"/>
      <c r="AM109" s="131"/>
      <c r="AN109" s="131"/>
      <c r="AO109" s="131"/>
      <c r="AP109" s="131"/>
      <c r="AQ109" s="131"/>
      <c r="AR109" s="131"/>
      <c r="AS109" s="131"/>
      <c r="AT109" s="131"/>
      <c r="AU109" s="131"/>
      <c r="AV109" s="131"/>
      <c r="AW109" s="131"/>
      <c r="AX109" s="131"/>
      <c r="AY109" s="134" t="s">
        <v>132</v>
      </c>
      <c r="AZ109" s="131"/>
      <c r="BA109" s="131"/>
      <c r="BB109" s="131"/>
      <c r="BC109" s="131"/>
      <c r="BD109" s="131"/>
      <c r="BE109" s="135">
        <f t="shared" si="0"/>
        <v>0</v>
      </c>
      <c r="BF109" s="135">
        <f t="shared" si="1"/>
        <v>0</v>
      </c>
      <c r="BG109" s="135">
        <f t="shared" si="2"/>
        <v>0</v>
      </c>
      <c r="BH109" s="135">
        <f t="shared" si="3"/>
        <v>0</v>
      </c>
      <c r="BI109" s="135">
        <f t="shared" si="4"/>
        <v>0</v>
      </c>
      <c r="BJ109" s="134" t="s">
        <v>133</v>
      </c>
      <c r="BK109" s="131"/>
      <c r="BL109" s="131"/>
      <c r="BM109" s="131"/>
    </row>
    <row r="110" spans="2:65" s="1" customFormat="1" ht="18" customHeight="1">
      <c r="B110" s="127"/>
      <c r="C110" s="128"/>
      <c r="D110" s="129" t="s">
        <v>138</v>
      </c>
      <c r="E110" s="128"/>
      <c r="F110" s="128"/>
      <c r="G110" s="128"/>
      <c r="H110" s="128"/>
      <c r="I110" s="128"/>
      <c r="J110" s="128"/>
      <c r="K110" s="128"/>
      <c r="L110" s="128"/>
      <c r="M110" s="128"/>
      <c r="N110" s="172">
        <f>ROUND(N88*T110,2)</f>
        <v>0</v>
      </c>
      <c r="O110" s="238"/>
      <c r="P110" s="238"/>
      <c r="Q110" s="238"/>
      <c r="R110" s="130"/>
      <c r="S110" s="131"/>
      <c r="T110" s="136"/>
      <c r="U110" s="137" t="s">
        <v>43</v>
      </c>
      <c r="V110" s="131"/>
      <c r="W110" s="131"/>
      <c r="X110" s="131"/>
      <c r="Y110" s="131"/>
      <c r="Z110" s="131"/>
      <c r="AA110" s="131"/>
      <c r="AB110" s="131"/>
      <c r="AC110" s="131"/>
      <c r="AD110" s="131"/>
      <c r="AE110" s="131"/>
      <c r="AF110" s="131"/>
      <c r="AG110" s="131"/>
      <c r="AH110" s="131"/>
      <c r="AI110" s="131"/>
      <c r="AJ110" s="131"/>
      <c r="AK110" s="131"/>
      <c r="AL110" s="131"/>
      <c r="AM110" s="131"/>
      <c r="AN110" s="131"/>
      <c r="AO110" s="131"/>
      <c r="AP110" s="131"/>
      <c r="AQ110" s="131"/>
      <c r="AR110" s="131"/>
      <c r="AS110" s="131"/>
      <c r="AT110" s="131"/>
      <c r="AU110" s="131"/>
      <c r="AV110" s="131"/>
      <c r="AW110" s="131"/>
      <c r="AX110" s="131"/>
      <c r="AY110" s="134" t="s">
        <v>139</v>
      </c>
      <c r="AZ110" s="131"/>
      <c r="BA110" s="131"/>
      <c r="BB110" s="131"/>
      <c r="BC110" s="131"/>
      <c r="BD110" s="131"/>
      <c r="BE110" s="135">
        <f t="shared" si="0"/>
        <v>0</v>
      </c>
      <c r="BF110" s="135">
        <f t="shared" si="1"/>
        <v>0</v>
      </c>
      <c r="BG110" s="135">
        <f t="shared" si="2"/>
        <v>0</v>
      </c>
      <c r="BH110" s="135">
        <f t="shared" si="3"/>
        <v>0</v>
      </c>
      <c r="BI110" s="135">
        <f t="shared" si="4"/>
        <v>0</v>
      </c>
      <c r="BJ110" s="134" t="s">
        <v>133</v>
      </c>
      <c r="BK110" s="131"/>
      <c r="BL110" s="131"/>
      <c r="BM110" s="131"/>
    </row>
    <row r="111" spans="2:65" s="1" customFormat="1">
      <c r="B111" s="34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6"/>
    </row>
    <row r="112" spans="2:65" s="1" customFormat="1" ht="29.25" customHeight="1">
      <c r="B112" s="34"/>
      <c r="C112" s="111" t="s">
        <v>97</v>
      </c>
      <c r="D112" s="45"/>
      <c r="E112" s="45"/>
      <c r="F112" s="45"/>
      <c r="G112" s="45"/>
      <c r="H112" s="45"/>
      <c r="I112" s="45"/>
      <c r="J112" s="45"/>
      <c r="K112" s="45"/>
      <c r="L112" s="190">
        <f>ROUND(SUM(N88+N104),2)</f>
        <v>0</v>
      </c>
      <c r="M112" s="190"/>
      <c r="N112" s="190"/>
      <c r="O112" s="190"/>
      <c r="P112" s="190"/>
      <c r="Q112" s="190"/>
      <c r="R112" s="36"/>
    </row>
    <row r="113" spans="2:27" s="1" customFormat="1" ht="6.95" customHeight="1">
      <c r="B113" s="58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60"/>
    </row>
    <row r="117" spans="2:27" s="1" customFormat="1" ht="6.95" customHeight="1">
      <c r="B117" s="61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3"/>
    </row>
    <row r="118" spans="2:27" s="1" customFormat="1" ht="36.950000000000003" customHeight="1">
      <c r="B118" s="34"/>
      <c r="C118" s="196" t="s">
        <v>140</v>
      </c>
      <c r="D118" s="235"/>
      <c r="E118" s="235"/>
      <c r="F118" s="235"/>
      <c r="G118" s="235"/>
      <c r="H118" s="235"/>
      <c r="I118" s="235"/>
      <c r="J118" s="235"/>
      <c r="K118" s="235"/>
      <c r="L118" s="235"/>
      <c r="M118" s="235"/>
      <c r="N118" s="235"/>
      <c r="O118" s="235"/>
      <c r="P118" s="235"/>
      <c r="Q118" s="235"/>
      <c r="R118" s="36"/>
    </row>
    <row r="119" spans="2:27" s="1" customFormat="1" ht="6.95" customHeight="1">
      <c r="B119" s="34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6"/>
    </row>
    <row r="120" spans="2:27" s="1" customFormat="1" ht="30" customHeight="1">
      <c r="B120" s="34"/>
      <c r="C120" s="29" t="s">
        <v>17</v>
      </c>
      <c r="D120" s="35"/>
      <c r="E120" s="35"/>
      <c r="F120" s="236" t="str">
        <f>F6</f>
        <v>Zateplenie objektov ZŠ Drieňová 16, Bratislava</v>
      </c>
      <c r="G120" s="237"/>
      <c r="H120" s="237"/>
      <c r="I120" s="237"/>
      <c r="J120" s="237"/>
      <c r="K120" s="237"/>
      <c r="L120" s="237"/>
      <c r="M120" s="237"/>
      <c r="N120" s="237"/>
      <c r="O120" s="237"/>
      <c r="P120" s="237"/>
      <c r="Q120" s="35"/>
      <c r="R120" s="36"/>
    </row>
    <row r="121" spans="2:27" s="1" customFormat="1" ht="36.950000000000003" customHeight="1">
      <c r="B121" s="34"/>
      <c r="C121" s="68" t="s">
        <v>104</v>
      </c>
      <c r="D121" s="35"/>
      <c r="E121" s="35"/>
      <c r="F121" s="198" t="str">
        <f>F7</f>
        <v>SO 02 - Zateplenie pavilónu B</v>
      </c>
      <c r="G121" s="235"/>
      <c r="H121" s="235"/>
      <c r="I121" s="235"/>
      <c r="J121" s="235"/>
      <c r="K121" s="235"/>
      <c r="L121" s="235"/>
      <c r="M121" s="235"/>
      <c r="N121" s="235"/>
      <c r="O121" s="235"/>
      <c r="P121" s="235"/>
      <c r="Q121" s="35"/>
      <c r="R121" s="36"/>
    </row>
    <row r="122" spans="2:27" s="1" customFormat="1" ht="6.95" customHeight="1">
      <c r="B122" s="34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6"/>
    </row>
    <row r="123" spans="2:27" s="1" customFormat="1" ht="18" customHeight="1">
      <c r="B123" s="34"/>
      <c r="C123" s="29" t="s">
        <v>21</v>
      </c>
      <c r="D123" s="35"/>
      <c r="E123" s="35"/>
      <c r="F123" s="27" t="str">
        <f>F9</f>
        <v>Borodáčova 2, Bratislava</v>
      </c>
      <c r="G123" s="35"/>
      <c r="H123" s="35"/>
      <c r="I123" s="35"/>
      <c r="J123" s="35"/>
      <c r="K123" s="29" t="s">
        <v>23</v>
      </c>
      <c r="L123" s="35"/>
      <c r="M123" s="242">
        <f>IF(O9="","",O9)</f>
        <v>0</v>
      </c>
      <c r="N123" s="242"/>
      <c r="O123" s="242"/>
      <c r="P123" s="242"/>
      <c r="Q123" s="35"/>
      <c r="R123" s="36"/>
    </row>
    <row r="124" spans="2:27" s="1" customFormat="1" ht="6.95" customHeight="1">
      <c r="B124" s="34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6"/>
    </row>
    <row r="125" spans="2:27" s="1" customFormat="1" ht="15">
      <c r="B125" s="34"/>
      <c r="C125" s="29" t="s">
        <v>24</v>
      </c>
      <c r="D125" s="35"/>
      <c r="E125" s="35"/>
      <c r="F125" s="27" t="str">
        <f>E12</f>
        <v>ZŠ Borodáčová 2, Bratislava</v>
      </c>
      <c r="G125" s="35"/>
      <c r="H125" s="35"/>
      <c r="I125" s="35"/>
      <c r="J125" s="35"/>
      <c r="K125" s="29" t="s">
        <v>30</v>
      </c>
      <c r="L125" s="35"/>
      <c r="M125" s="202" t="str">
        <f>E18</f>
        <v xml:space="preserve"> </v>
      </c>
      <c r="N125" s="202"/>
      <c r="O125" s="202"/>
      <c r="P125" s="202"/>
      <c r="Q125" s="202"/>
      <c r="R125" s="36"/>
    </row>
    <row r="126" spans="2:27" s="1" customFormat="1" ht="14.45" customHeight="1">
      <c r="B126" s="34"/>
      <c r="C126" s="29" t="s">
        <v>28</v>
      </c>
      <c r="D126" s="35"/>
      <c r="E126" s="35"/>
      <c r="F126" s="27" t="str">
        <f>IF(E15="","",E15)</f>
        <v>Vyplň údaj</v>
      </c>
      <c r="G126" s="35"/>
      <c r="H126" s="35"/>
      <c r="I126" s="35"/>
      <c r="J126" s="35"/>
      <c r="K126" s="29" t="s">
        <v>34</v>
      </c>
      <c r="L126" s="35"/>
      <c r="M126" s="202" t="str">
        <f>E21</f>
        <v>Ing. Ľ.Šáriczká</v>
      </c>
      <c r="N126" s="202"/>
      <c r="O126" s="202"/>
      <c r="P126" s="202"/>
      <c r="Q126" s="202"/>
      <c r="R126" s="36"/>
    </row>
    <row r="127" spans="2:27" s="1" customFormat="1" ht="10.35" customHeight="1">
      <c r="B127" s="34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6"/>
    </row>
    <row r="128" spans="2:27" s="8" customFormat="1" ht="29.25" customHeight="1">
      <c r="B128" s="138"/>
      <c r="C128" s="139" t="s">
        <v>141</v>
      </c>
      <c r="D128" s="140" t="s">
        <v>142</v>
      </c>
      <c r="E128" s="140" t="s">
        <v>58</v>
      </c>
      <c r="F128" s="232" t="s">
        <v>143</v>
      </c>
      <c r="G128" s="232"/>
      <c r="H128" s="232"/>
      <c r="I128" s="232"/>
      <c r="J128" s="140" t="s">
        <v>144</v>
      </c>
      <c r="K128" s="140" t="s">
        <v>145</v>
      </c>
      <c r="L128" s="232" t="s">
        <v>146</v>
      </c>
      <c r="M128" s="232"/>
      <c r="N128" s="232" t="s">
        <v>111</v>
      </c>
      <c r="O128" s="232"/>
      <c r="P128" s="232"/>
      <c r="Q128" s="233"/>
      <c r="R128" s="141"/>
      <c r="T128" s="74" t="s">
        <v>147</v>
      </c>
      <c r="U128" s="75" t="s">
        <v>40</v>
      </c>
      <c r="V128" s="75" t="s">
        <v>148</v>
      </c>
      <c r="W128" s="75" t="s">
        <v>149</v>
      </c>
      <c r="X128" s="75" t="s">
        <v>150</v>
      </c>
      <c r="Y128" s="75" t="s">
        <v>151</v>
      </c>
      <c r="Z128" s="75" t="s">
        <v>152</v>
      </c>
      <c r="AA128" s="76" t="s">
        <v>153</v>
      </c>
    </row>
    <row r="129" spans="2:65" s="1" customFormat="1" ht="29.25" customHeight="1">
      <c r="B129" s="34"/>
      <c r="C129" s="78" t="s">
        <v>108</v>
      </c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228">
        <f>BK129</f>
        <v>0</v>
      </c>
      <c r="O129" s="229"/>
      <c r="P129" s="229"/>
      <c r="Q129" s="229"/>
      <c r="R129" s="36"/>
      <c r="T129" s="77"/>
      <c r="U129" s="50"/>
      <c r="V129" s="50"/>
      <c r="W129" s="142">
        <f>W130+W171+W199+W202</f>
        <v>0</v>
      </c>
      <c r="X129" s="50"/>
      <c r="Y129" s="142">
        <f>Y130+Y171+Y199+Y202</f>
        <v>182.91583688000003</v>
      </c>
      <c r="Z129" s="50"/>
      <c r="AA129" s="143">
        <f>AA130+AA171+AA199+AA202</f>
        <v>69.676909699999996</v>
      </c>
      <c r="AT129" s="18" t="s">
        <v>75</v>
      </c>
      <c r="AU129" s="18" t="s">
        <v>113</v>
      </c>
      <c r="BK129" s="144">
        <f>BK130+BK171+BK199+BK202</f>
        <v>0</v>
      </c>
    </row>
    <row r="130" spans="2:65" s="9" customFormat="1" ht="37.35" customHeight="1">
      <c r="B130" s="145"/>
      <c r="C130" s="146"/>
      <c r="D130" s="147" t="s">
        <v>114</v>
      </c>
      <c r="E130" s="147"/>
      <c r="F130" s="147"/>
      <c r="G130" s="147"/>
      <c r="H130" s="147"/>
      <c r="I130" s="147"/>
      <c r="J130" s="147"/>
      <c r="K130" s="147"/>
      <c r="L130" s="147"/>
      <c r="M130" s="147"/>
      <c r="N130" s="230">
        <f>BK130</f>
        <v>0</v>
      </c>
      <c r="O130" s="231"/>
      <c r="P130" s="231"/>
      <c r="Q130" s="231"/>
      <c r="R130" s="148"/>
      <c r="T130" s="149"/>
      <c r="U130" s="146"/>
      <c r="V130" s="146"/>
      <c r="W130" s="150">
        <f>W131+W133+W137+W146+W169</f>
        <v>0</v>
      </c>
      <c r="X130" s="146"/>
      <c r="Y130" s="150">
        <f>Y131+Y133+Y137+Y146+Y169</f>
        <v>180.59759933000004</v>
      </c>
      <c r="Z130" s="146"/>
      <c r="AA130" s="151">
        <f>AA131+AA133+AA137+AA146+AA169</f>
        <v>68.937207000000001</v>
      </c>
      <c r="AR130" s="152" t="s">
        <v>84</v>
      </c>
      <c r="AT130" s="153" t="s">
        <v>75</v>
      </c>
      <c r="AU130" s="153" t="s">
        <v>76</v>
      </c>
      <c r="AY130" s="152" t="s">
        <v>154</v>
      </c>
      <c r="BK130" s="154">
        <f>BK131+BK133+BK137+BK146+BK169</f>
        <v>0</v>
      </c>
    </row>
    <row r="131" spans="2:65" s="9" customFormat="1" ht="19.899999999999999" customHeight="1">
      <c r="B131" s="145"/>
      <c r="C131" s="146"/>
      <c r="D131" s="155" t="s">
        <v>115</v>
      </c>
      <c r="E131" s="155"/>
      <c r="F131" s="155"/>
      <c r="G131" s="155"/>
      <c r="H131" s="155"/>
      <c r="I131" s="155"/>
      <c r="J131" s="155"/>
      <c r="K131" s="155"/>
      <c r="L131" s="155"/>
      <c r="M131" s="155"/>
      <c r="N131" s="221">
        <f>BK131</f>
        <v>0</v>
      </c>
      <c r="O131" s="222"/>
      <c r="P131" s="222"/>
      <c r="Q131" s="222"/>
      <c r="R131" s="148"/>
      <c r="T131" s="149"/>
      <c r="U131" s="146"/>
      <c r="V131" s="146"/>
      <c r="W131" s="150">
        <f>W132</f>
        <v>0</v>
      </c>
      <c r="X131" s="146"/>
      <c r="Y131" s="150">
        <f>Y132</f>
        <v>0</v>
      </c>
      <c r="Z131" s="146"/>
      <c r="AA131" s="151">
        <f>AA132</f>
        <v>25.425000000000001</v>
      </c>
      <c r="AR131" s="152" t="s">
        <v>84</v>
      </c>
      <c r="AT131" s="153" t="s">
        <v>75</v>
      </c>
      <c r="AU131" s="153" t="s">
        <v>84</v>
      </c>
      <c r="AY131" s="152" t="s">
        <v>154</v>
      </c>
      <c r="BK131" s="154">
        <f>BK132</f>
        <v>0</v>
      </c>
    </row>
    <row r="132" spans="2:65" s="1" customFormat="1" ht="38.25" customHeight="1">
      <c r="B132" s="127"/>
      <c r="C132" s="156" t="s">
        <v>84</v>
      </c>
      <c r="D132" s="156" t="s">
        <v>155</v>
      </c>
      <c r="E132" s="157" t="s">
        <v>156</v>
      </c>
      <c r="F132" s="225" t="s">
        <v>157</v>
      </c>
      <c r="G132" s="225"/>
      <c r="H132" s="225"/>
      <c r="I132" s="225"/>
      <c r="J132" s="158" t="s">
        <v>158</v>
      </c>
      <c r="K132" s="159">
        <v>113</v>
      </c>
      <c r="L132" s="223">
        <v>0</v>
      </c>
      <c r="M132" s="223"/>
      <c r="N132" s="218">
        <f>ROUND(L132*K132,3)</f>
        <v>0</v>
      </c>
      <c r="O132" s="218"/>
      <c r="P132" s="218"/>
      <c r="Q132" s="218"/>
      <c r="R132" s="130"/>
      <c r="T132" s="161" t="s">
        <v>5</v>
      </c>
      <c r="U132" s="43" t="s">
        <v>43</v>
      </c>
      <c r="V132" s="35"/>
      <c r="W132" s="162">
        <f>V132*K132</f>
        <v>0</v>
      </c>
      <c r="X132" s="162">
        <v>0</v>
      </c>
      <c r="Y132" s="162">
        <f>X132*K132</f>
        <v>0</v>
      </c>
      <c r="Z132" s="162">
        <v>0.22500000000000001</v>
      </c>
      <c r="AA132" s="163">
        <f>Z132*K132</f>
        <v>25.425000000000001</v>
      </c>
      <c r="AR132" s="18" t="s">
        <v>159</v>
      </c>
      <c r="AT132" s="18" t="s">
        <v>155</v>
      </c>
      <c r="AU132" s="18" t="s">
        <v>133</v>
      </c>
      <c r="AY132" s="18" t="s">
        <v>154</v>
      </c>
      <c r="BE132" s="104">
        <f>IF(U132="základná",N132,0)</f>
        <v>0</v>
      </c>
      <c r="BF132" s="104">
        <f>IF(U132="znížená",N132,0)</f>
        <v>0</v>
      </c>
      <c r="BG132" s="104">
        <f>IF(U132="zákl. prenesená",N132,0)</f>
        <v>0</v>
      </c>
      <c r="BH132" s="104">
        <f>IF(U132="zníž. prenesená",N132,0)</f>
        <v>0</v>
      </c>
      <c r="BI132" s="104">
        <f>IF(U132="nulová",N132,0)</f>
        <v>0</v>
      </c>
      <c r="BJ132" s="18" t="s">
        <v>133</v>
      </c>
      <c r="BK132" s="164">
        <f>ROUND(L132*K132,3)</f>
        <v>0</v>
      </c>
      <c r="BL132" s="18" t="s">
        <v>159</v>
      </c>
      <c r="BM132" s="18" t="s">
        <v>579</v>
      </c>
    </row>
    <row r="133" spans="2:65" s="9" customFormat="1" ht="29.85" customHeight="1">
      <c r="B133" s="145"/>
      <c r="C133" s="146"/>
      <c r="D133" s="155" t="s">
        <v>116</v>
      </c>
      <c r="E133" s="155"/>
      <c r="F133" s="155"/>
      <c r="G133" s="155"/>
      <c r="H133" s="155"/>
      <c r="I133" s="155"/>
      <c r="J133" s="155"/>
      <c r="K133" s="155"/>
      <c r="L133" s="155"/>
      <c r="M133" s="155"/>
      <c r="N133" s="215">
        <f>BK133</f>
        <v>0</v>
      </c>
      <c r="O133" s="216"/>
      <c r="P133" s="216"/>
      <c r="Q133" s="216"/>
      <c r="R133" s="148"/>
      <c r="T133" s="149"/>
      <c r="U133" s="146"/>
      <c r="V133" s="146"/>
      <c r="W133" s="150">
        <f>SUM(W134:W136)</f>
        <v>0</v>
      </c>
      <c r="X133" s="146"/>
      <c r="Y133" s="150">
        <f>SUM(Y134:Y136)</f>
        <v>32.623468500000001</v>
      </c>
      <c r="Z133" s="146"/>
      <c r="AA133" s="151">
        <f>SUM(AA134:AA136)</f>
        <v>0</v>
      </c>
      <c r="AR133" s="152" t="s">
        <v>84</v>
      </c>
      <c r="AT133" s="153" t="s">
        <v>75</v>
      </c>
      <c r="AU133" s="153" t="s">
        <v>84</v>
      </c>
      <c r="AY133" s="152" t="s">
        <v>154</v>
      </c>
      <c r="BK133" s="154">
        <f>SUM(BK134:BK136)</f>
        <v>0</v>
      </c>
    </row>
    <row r="134" spans="2:65" s="1" customFormat="1" ht="25.5" customHeight="1">
      <c r="B134" s="127"/>
      <c r="C134" s="156" t="s">
        <v>133</v>
      </c>
      <c r="D134" s="156" t="s">
        <v>155</v>
      </c>
      <c r="E134" s="157" t="s">
        <v>161</v>
      </c>
      <c r="F134" s="225" t="s">
        <v>162</v>
      </c>
      <c r="G134" s="225"/>
      <c r="H134" s="225"/>
      <c r="I134" s="225"/>
      <c r="J134" s="158" t="s">
        <v>158</v>
      </c>
      <c r="K134" s="159">
        <v>79.55</v>
      </c>
      <c r="L134" s="223">
        <v>0</v>
      </c>
      <c r="M134" s="223"/>
      <c r="N134" s="218">
        <f>ROUND(L134*K134,3)</f>
        <v>0</v>
      </c>
      <c r="O134" s="218"/>
      <c r="P134" s="218"/>
      <c r="Q134" s="218"/>
      <c r="R134" s="130"/>
      <c r="T134" s="161" t="s">
        <v>5</v>
      </c>
      <c r="U134" s="43" t="s">
        <v>43</v>
      </c>
      <c r="V134" s="35"/>
      <c r="W134" s="162">
        <f>V134*K134</f>
        <v>0</v>
      </c>
      <c r="X134" s="162">
        <v>0.18906999999999999</v>
      </c>
      <c r="Y134" s="162">
        <f>X134*K134</f>
        <v>15.040518499999999</v>
      </c>
      <c r="Z134" s="162">
        <v>0</v>
      </c>
      <c r="AA134" s="163">
        <f>Z134*K134</f>
        <v>0</v>
      </c>
      <c r="AR134" s="18" t="s">
        <v>159</v>
      </c>
      <c r="AT134" s="18" t="s">
        <v>155</v>
      </c>
      <c r="AU134" s="18" t="s">
        <v>133</v>
      </c>
      <c r="AY134" s="18" t="s">
        <v>154</v>
      </c>
      <c r="BE134" s="104">
        <f>IF(U134="základná",N134,0)</f>
        <v>0</v>
      </c>
      <c r="BF134" s="104">
        <f>IF(U134="znížená",N134,0)</f>
        <v>0</v>
      </c>
      <c r="BG134" s="104">
        <f>IF(U134="zákl. prenesená",N134,0)</f>
        <v>0</v>
      </c>
      <c r="BH134" s="104">
        <f>IF(U134="zníž. prenesená",N134,0)</f>
        <v>0</v>
      </c>
      <c r="BI134" s="104">
        <f>IF(U134="nulová",N134,0)</f>
        <v>0</v>
      </c>
      <c r="BJ134" s="18" t="s">
        <v>133</v>
      </c>
      <c r="BK134" s="164">
        <f>ROUND(L134*K134,3)</f>
        <v>0</v>
      </c>
      <c r="BL134" s="18" t="s">
        <v>159</v>
      </c>
      <c r="BM134" s="18" t="s">
        <v>580</v>
      </c>
    </row>
    <row r="135" spans="2:65" s="1" customFormat="1" ht="38.25" customHeight="1">
      <c r="B135" s="127"/>
      <c r="C135" s="156" t="s">
        <v>164</v>
      </c>
      <c r="D135" s="156" t="s">
        <v>155</v>
      </c>
      <c r="E135" s="157" t="s">
        <v>165</v>
      </c>
      <c r="F135" s="225" t="s">
        <v>166</v>
      </c>
      <c r="G135" s="225"/>
      <c r="H135" s="225"/>
      <c r="I135" s="225"/>
      <c r="J135" s="158" t="s">
        <v>158</v>
      </c>
      <c r="K135" s="159">
        <v>79.55</v>
      </c>
      <c r="L135" s="223">
        <v>0</v>
      </c>
      <c r="M135" s="223"/>
      <c r="N135" s="218">
        <f>ROUND(L135*K135,3)</f>
        <v>0</v>
      </c>
      <c r="O135" s="218"/>
      <c r="P135" s="218"/>
      <c r="Q135" s="218"/>
      <c r="R135" s="130"/>
      <c r="T135" s="161" t="s">
        <v>5</v>
      </c>
      <c r="U135" s="43" t="s">
        <v>43</v>
      </c>
      <c r="V135" s="35"/>
      <c r="W135" s="162">
        <f>V135*K135</f>
        <v>0</v>
      </c>
      <c r="X135" s="162">
        <v>0.10100000000000001</v>
      </c>
      <c r="Y135" s="162">
        <f>X135*K135</f>
        <v>8.0345499999999994</v>
      </c>
      <c r="Z135" s="162">
        <v>0</v>
      </c>
      <c r="AA135" s="163">
        <f>Z135*K135</f>
        <v>0</v>
      </c>
      <c r="AR135" s="18" t="s">
        <v>159</v>
      </c>
      <c r="AT135" s="18" t="s">
        <v>155</v>
      </c>
      <c r="AU135" s="18" t="s">
        <v>133</v>
      </c>
      <c r="AY135" s="18" t="s">
        <v>154</v>
      </c>
      <c r="BE135" s="104">
        <f>IF(U135="základná",N135,0)</f>
        <v>0</v>
      </c>
      <c r="BF135" s="104">
        <f>IF(U135="znížená",N135,0)</f>
        <v>0</v>
      </c>
      <c r="BG135" s="104">
        <f>IF(U135="zákl. prenesená",N135,0)</f>
        <v>0</v>
      </c>
      <c r="BH135" s="104">
        <f>IF(U135="zníž. prenesená",N135,0)</f>
        <v>0</v>
      </c>
      <c r="BI135" s="104">
        <f>IF(U135="nulová",N135,0)</f>
        <v>0</v>
      </c>
      <c r="BJ135" s="18" t="s">
        <v>133</v>
      </c>
      <c r="BK135" s="164">
        <f>ROUND(L135*K135,3)</f>
        <v>0</v>
      </c>
      <c r="BL135" s="18" t="s">
        <v>159</v>
      </c>
      <c r="BM135" s="18" t="s">
        <v>581</v>
      </c>
    </row>
    <row r="136" spans="2:65" s="1" customFormat="1" ht="25.5" customHeight="1">
      <c r="B136" s="127"/>
      <c r="C136" s="165" t="s">
        <v>159</v>
      </c>
      <c r="D136" s="165" t="s">
        <v>168</v>
      </c>
      <c r="E136" s="166" t="s">
        <v>169</v>
      </c>
      <c r="F136" s="226" t="s">
        <v>170</v>
      </c>
      <c r="G136" s="226"/>
      <c r="H136" s="226"/>
      <c r="I136" s="226"/>
      <c r="J136" s="167" t="s">
        <v>171</v>
      </c>
      <c r="K136" s="168">
        <v>327</v>
      </c>
      <c r="L136" s="224">
        <v>0</v>
      </c>
      <c r="M136" s="224"/>
      <c r="N136" s="217">
        <f>ROUND(L136*K136,3)</f>
        <v>0</v>
      </c>
      <c r="O136" s="218"/>
      <c r="P136" s="218"/>
      <c r="Q136" s="218"/>
      <c r="R136" s="130"/>
      <c r="T136" s="161" t="s">
        <v>5</v>
      </c>
      <c r="U136" s="43" t="s">
        <v>43</v>
      </c>
      <c r="V136" s="35"/>
      <c r="W136" s="162">
        <f>V136*K136</f>
        <v>0</v>
      </c>
      <c r="X136" s="162">
        <v>2.92E-2</v>
      </c>
      <c r="Y136" s="162">
        <f>X136*K136</f>
        <v>9.5484000000000009</v>
      </c>
      <c r="Z136" s="162">
        <v>0</v>
      </c>
      <c r="AA136" s="163">
        <f>Z136*K136</f>
        <v>0</v>
      </c>
      <c r="AR136" s="18" t="s">
        <v>172</v>
      </c>
      <c r="AT136" s="18" t="s">
        <v>168</v>
      </c>
      <c r="AU136" s="18" t="s">
        <v>133</v>
      </c>
      <c r="AY136" s="18" t="s">
        <v>154</v>
      </c>
      <c r="BE136" s="104">
        <f>IF(U136="základná",N136,0)</f>
        <v>0</v>
      </c>
      <c r="BF136" s="104">
        <f>IF(U136="znížená",N136,0)</f>
        <v>0</v>
      </c>
      <c r="BG136" s="104">
        <f>IF(U136="zákl. prenesená",N136,0)</f>
        <v>0</v>
      </c>
      <c r="BH136" s="104">
        <f>IF(U136="zníž. prenesená",N136,0)</f>
        <v>0</v>
      </c>
      <c r="BI136" s="104">
        <f>IF(U136="nulová",N136,0)</f>
        <v>0</v>
      </c>
      <c r="BJ136" s="18" t="s">
        <v>133</v>
      </c>
      <c r="BK136" s="164">
        <f>ROUND(L136*K136,3)</f>
        <v>0</v>
      </c>
      <c r="BL136" s="18" t="s">
        <v>159</v>
      </c>
      <c r="BM136" s="18" t="s">
        <v>582</v>
      </c>
    </row>
    <row r="137" spans="2:65" s="9" customFormat="1" ht="29.85" customHeight="1">
      <c r="B137" s="145"/>
      <c r="C137" s="146"/>
      <c r="D137" s="155" t="s">
        <v>117</v>
      </c>
      <c r="E137" s="155"/>
      <c r="F137" s="155"/>
      <c r="G137" s="155"/>
      <c r="H137" s="155"/>
      <c r="I137" s="155"/>
      <c r="J137" s="155"/>
      <c r="K137" s="155"/>
      <c r="L137" s="155"/>
      <c r="M137" s="155"/>
      <c r="N137" s="215">
        <f>BK137</f>
        <v>0</v>
      </c>
      <c r="O137" s="216"/>
      <c r="P137" s="216"/>
      <c r="Q137" s="216"/>
      <c r="R137" s="148"/>
      <c r="T137" s="149"/>
      <c r="U137" s="146"/>
      <c r="V137" s="146"/>
      <c r="W137" s="150">
        <f>SUM(W138:W145)</f>
        <v>0</v>
      </c>
      <c r="X137" s="146"/>
      <c r="Y137" s="150">
        <f>SUM(Y138:Y145)</f>
        <v>65.955611660000002</v>
      </c>
      <c r="Z137" s="146"/>
      <c r="AA137" s="151">
        <f>SUM(AA138:AA145)</f>
        <v>0</v>
      </c>
      <c r="AR137" s="152" t="s">
        <v>84</v>
      </c>
      <c r="AT137" s="153" t="s">
        <v>75</v>
      </c>
      <c r="AU137" s="153" t="s">
        <v>84</v>
      </c>
      <c r="AY137" s="152" t="s">
        <v>154</v>
      </c>
      <c r="BK137" s="154">
        <f>SUM(BK138:BK145)</f>
        <v>0</v>
      </c>
    </row>
    <row r="138" spans="2:65" s="1" customFormat="1" ht="38.25" customHeight="1">
      <c r="B138" s="127"/>
      <c r="C138" s="156" t="s">
        <v>174</v>
      </c>
      <c r="D138" s="156" t="s">
        <v>155</v>
      </c>
      <c r="E138" s="157" t="s">
        <v>179</v>
      </c>
      <c r="F138" s="225" t="s">
        <v>180</v>
      </c>
      <c r="G138" s="225"/>
      <c r="H138" s="225"/>
      <c r="I138" s="225"/>
      <c r="J138" s="158" t="s">
        <v>158</v>
      </c>
      <c r="K138" s="159">
        <v>1100.431</v>
      </c>
      <c r="L138" s="223">
        <v>0</v>
      </c>
      <c r="M138" s="223"/>
      <c r="N138" s="218">
        <f t="shared" ref="N138:N145" si="5">ROUND(L138*K138,3)</f>
        <v>0</v>
      </c>
      <c r="O138" s="218"/>
      <c r="P138" s="218"/>
      <c r="Q138" s="218"/>
      <c r="R138" s="130"/>
      <c r="T138" s="161" t="s">
        <v>5</v>
      </c>
      <c r="U138" s="43" t="s">
        <v>43</v>
      </c>
      <c r="V138" s="35"/>
      <c r="W138" s="162">
        <f t="shared" ref="W138:W145" si="6">V138*K138</f>
        <v>0</v>
      </c>
      <c r="X138" s="162">
        <v>2.4670000000000001E-2</v>
      </c>
      <c r="Y138" s="162">
        <f t="shared" ref="Y138:Y145" si="7">X138*K138</f>
        <v>27.147632770000001</v>
      </c>
      <c r="Z138" s="162">
        <v>0</v>
      </c>
      <c r="AA138" s="163">
        <f t="shared" ref="AA138:AA145" si="8">Z138*K138</f>
        <v>0</v>
      </c>
      <c r="AR138" s="18" t="s">
        <v>159</v>
      </c>
      <c r="AT138" s="18" t="s">
        <v>155</v>
      </c>
      <c r="AU138" s="18" t="s">
        <v>133</v>
      </c>
      <c r="AY138" s="18" t="s">
        <v>154</v>
      </c>
      <c r="BE138" s="104">
        <f t="shared" ref="BE138:BE145" si="9">IF(U138="základná",N138,0)</f>
        <v>0</v>
      </c>
      <c r="BF138" s="104">
        <f t="shared" ref="BF138:BF145" si="10">IF(U138="znížená",N138,0)</f>
        <v>0</v>
      </c>
      <c r="BG138" s="104">
        <f t="shared" ref="BG138:BG145" si="11">IF(U138="zákl. prenesená",N138,0)</f>
        <v>0</v>
      </c>
      <c r="BH138" s="104">
        <f t="shared" ref="BH138:BH145" si="12">IF(U138="zníž. prenesená",N138,0)</f>
        <v>0</v>
      </c>
      <c r="BI138" s="104">
        <f t="shared" ref="BI138:BI145" si="13">IF(U138="nulová",N138,0)</f>
        <v>0</v>
      </c>
      <c r="BJ138" s="18" t="s">
        <v>133</v>
      </c>
      <c r="BK138" s="164">
        <f t="shared" ref="BK138:BK145" si="14">ROUND(L138*K138,3)</f>
        <v>0</v>
      </c>
      <c r="BL138" s="18" t="s">
        <v>159</v>
      </c>
      <c r="BM138" s="18" t="s">
        <v>583</v>
      </c>
    </row>
    <row r="139" spans="2:65" s="1" customFormat="1" ht="38.25" customHeight="1">
      <c r="B139" s="127"/>
      <c r="C139" s="156" t="s">
        <v>178</v>
      </c>
      <c r="D139" s="156" t="s">
        <v>155</v>
      </c>
      <c r="E139" s="157" t="s">
        <v>183</v>
      </c>
      <c r="F139" s="227" t="s">
        <v>676</v>
      </c>
      <c r="G139" s="225"/>
      <c r="H139" s="225"/>
      <c r="I139" s="225"/>
      <c r="J139" s="158" t="s">
        <v>158</v>
      </c>
      <c r="K139" s="159">
        <v>1100.431</v>
      </c>
      <c r="L139" s="223">
        <v>0</v>
      </c>
      <c r="M139" s="223"/>
      <c r="N139" s="218">
        <f t="shared" si="5"/>
        <v>0</v>
      </c>
      <c r="O139" s="218"/>
      <c r="P139" s="218"/>
      <c r="Q139" s="218"/>
      <c r="R139" s="130"/>
      <c r="T139" s="161" t="s">
        <v>5</v>
      </c>
      <c r="U139" s="43" t="s">
        <v>43</v>
      </c>
      <c r="V139" s="35"/>
      <c r="W139" s="162">
        <f t="shared" si="6"/>
        <v>0</v>
      </c>
      <c r="X139" s="162">
        <v>2.8999999999999998E-3</v>
      </c>
      <c r="Y139" s="162">
        <f t="shared" si="7"/>
        <v>3.1912498999999999</v>
      </c>
      <c r="Z139" s="162">
        <v>0</v>
      </c>
      <c r="AA139" s="163">
        <f t="shared" si="8"/>
        <v>0</v>
      </c>
      <c r="AR139" s="18" t="s">
        <v>159</v>
      </c>
      <c r="AT139" s="18" t="s">
        <v>155</v>
      </c>
      <c r="AU139" s="18" t="s">
        <v>133</v>
      </c>
      <c r="AY139" s="18" t="s">
        <v>154</v>
      </c>
      <c r="BE139" s="104">
        <f t="shared" si="9"/>
        <v>0</v>
      </c>
      <c r="BF139" s="104">
        <f t="shared" si="10"/>
        <v>0</v>
      </c>
      <c r="BG139" s="104">
        <f t="shared" si="11"/>
        <v>0</v>
      </c>
      <c r="BH139" s="104">
        <f t="shared" si="12"/>
        <v>0</v>
      </c>
      <c r="BI139" s="104">
        <f t="shared" si="13"/>
        <v>0</v>
      </c>
      <c r="BJ139" s="18" t="s">
        <v>133</v>
      </c>
      <c r="BK139" s="164">
        <f t="shared" si="14"/>
        <v>0</v>
      </c>
      <c r="BL139" s="18" t="s">
        <v>159</v>
      </c>
      <c r="BM139" s="18" t="s">
        <v>584</v>
      </c>
    </row>
    <row r="140" spans="2:65" s="1" customFormat="1" ht="38.25" customHeight="1">
      <c r="B140" s="127"/>
      <c r="C140" s="156" t="s">
        <v>182</v>
      </c>
      <c r="D140" s="156" t="s">
        <v>155</v>
      </c>
      <c r="E140" s="157" t="s">
        <v>185</v>
      </c>
      <c r="F140" s="227" t="s">
        <v>677</v>
      </c>
      <c r="G140" s="225"/>
      <c r="H140" s="225"/>
      <c r="I140" s="225"/>
      <c r="J140" s="158" t="s">
        <v>158</v>
      </c>
      <c r="K140" s="159">
        <v>47.13</v>
      </c>
      <c r="L140" s="223">
        <v>0</v>
      </c>
      <c r="M140" s="223"/>
      <c r="N140" s="218">
        <f t="shared" si="5"/>
        <v>0</v>
      </c>
      <c r="O140" s="218"/>
      <c r="P140" s="218"/>
      <c r="Q140" s="218"/>
      <c r="R140" s="130"/>
      <c r="T140" s="161" t="s">
        <v>5</v>
      </c>
      <c r="U140" s="43" t="s">
        <v>43</v>
      </c>
      <c r="V140" s="35"/>
      <c r="W140" s="162">
        <f t="shared" si="6"/>
        <v>0</v>
      </c>
      <c r="X140" s="162">
        <v>5.8999999999999999E-3</v>
      </c>
      <c r="Y140" s="162">
        <f t="shared" si="7"/>
        <v>0.27806700000000001</v>
      </c>
      <c r="Z140" s="162">
        <v>0</v>
      </c>
      <c r="AA140" s="163">
        <f t="shared" si="8"/>
        <v>0</v>
      </c>
      <c r="AR140" s="18" t="s">
        <v>159</v>
      </c>
      <c r="AT140" s="18" t="s">
        <v>155</v>
      </c>
      <c r="AU140" s="18" t="s">
        <v>133</v>
      </c>
      <c r="AY140" s="18" t="s">
        <v>154</v>
      </c>
      <c r="BE140" s="104">
        <f t="shared" si="9"/>
        <v>0</v>
      </c>
      <c r="BF140" s="104">
        <f t="shared" si="10"/>
        <v>0</v>
      </c>
      <c r="BG140" s="104">
        <f t="shared" si="11"/>
        <v>0</v>
      </c>
      <c r="BH140" s="104">
        <f t="shared" si="12"/>
        <v>0</v>
      </c>
      <c r="BI140" s="104">
        <f t="shared" si="13"/>
        <v>0</v>
      </c>
      <c r="BJ140" s="18" t="s">
        <v>133</v>
      </c>
      <c r="BK140" s="164">
        <f t="shared" si="14"/>
        <v>0</v>
      </c>
      <c r="BL140" s="18" t="s">
        <v>159</v>
      </c>
      <c r="BM140" s="18" t="s">
        <v>585</v>
      </c>
    </row>
    <row r="141" spans="2:65" s="1" customFormat="1" ht="38.25" customHeight="1">
      <c r="B141" s="127"/>
      <c r="C141" s="156" t="s">
        <v>172</v>
      </c>
      <c r="D141" s="156" t="s">
        <v>155</v>
      </c>
      <c r="E141" s="157" t="s">
        <v>188</v>
      </c>
      <c r="F141" s="227" t="s">
        <v>672</v>
      </c>
      <c r="G141" s="225"/>
      <c r="H141" s="225"/>
      <c r="I141" s="225"/>
      <c r="J141" s="158" t="s">
        <v>158</v>
      </c>
      <c r="K141" s="159">
        <v>52.826000000000001</v>
      </c>
      <c r="L141" s="223">
        <v>0</v>
      </c>
      <c r="M141" s="223"/>
      <c r="N141" s="218">
        <f t="shared" si="5"/>
        <v>0</v>
      </c>
      <c r="O141" s="218"/>
      <c r="P141" s="218"/>
      <c r="Q141" s="218"/>
      <c r="R141" s="130"/>
      <c r="T141" s="161" t="s">
        <v>5</v>
      </c>
      <c r="U141" s="43" t="s">
        <v>43</v>
      </c>
      <c r="V141" s="35"/>
      <c r="W141" s="162">
        <f t="shared" si="6"/>
        <v>0</v>
      </c>
      <c r="X141" s="162">
        <v>1.976E-2</v>
      </c>
      <c r="Y141" s="162">
        <f t="shared" si="7"/>
        <v>1.0438417600000001</v>
      </c>
      <c r="Z141" s="162">
        <v>0</v>
      </c>
      <c r="AA141" s="163">
        <f t="shared" si="8"/>
        <v>0</v>
      </c>
      <c r="AR141" s="18" t="s">
        <v>159</v>
      </c>
      <c r="AT141" s="18" t="s">
        <v>155</v>
      </c>
      <c r="AU141" s="18" t="s">
        <v>133</v>
      </c>
      <c r="AY141" s="18" t="s">
        <v>154</v>
      </c>
      <c r="BE141" s="104">
        <f t="shared" si="9"/>
        <v>0</v>
      </c>
      <c r="BF141" s="104">
        <f t="shared" si="10"/>
        <v>0</v>
      </c>
      <c r="BG141" s="104">
        <f t="shared" si="11"/>
        <v>0</v>
      </c>
      <c r="BH141" s="104">
        <f t="shared" si="12"/>
        <v>0</v>
      </c>
      <c r="BI141" s="104">
        <f t="shared" si="13"/>
        <v>0</v>
      </c>
      <c r="BJ141" s="18" t="s">
        <v>133</v>
      </c>
      <c r="BK141" s="164">
        <f t="shared" si="14"/>
        <v>0</v>
      </c>
      <c r="BL141" s="18" t="s">
        <v>159</v>
      </c>
      <c r="BM141" s="18" t="s">
        <v>586</v>
      </c>
    </row>
    <row r="142" spans="2:65" s="1" customFormat="1" ht="38.25" customHeight="1">
      <c r="B142" s="127"/>
      <c r="C142" s="156" t="s">
        <v>187</v>
      </c>
      <c r="D142" s="156" t="s">
        <v>155</v>
      </c>
      <c r="E142" s="157" t="s">
        <v>194</v>
      </c>
      <c r="F142" s="227" t="s">
        <v>673</v>
      </c>
      <c r="G142" s="225"/>
      <c r="H142" s="225"/>
      <c r="I142" s="225"/>
      <c r="J142" s="158" t="s">
        <v>158</v>
      </c>
      <c r="K142" s="159">
        <v>29.513999999999999</v>
      </c>
      <c r="L142" s="223">
        <v>0</v>
      </c>
      <c r="M142" s="223"/>
      <c r="N142" s="218">
        <f t="shared" si="5"/>
        <v>0</v>
      </c>
      <c r="O142" s="218"/>
      <c r="P142" s="218"/>
      <c r="Q142" s="218"/>
      <c r="R142" s="130"/>
      <c r="T142" s="161" t="s">
        <v>5</v>
      </c>
      <c r="U142" s="43" t="s">
        <v>43</v>
      </c>
      <c r="V142" s="35"/>
      <c r="W142" s="162">
        <f t="shared" si="6"/>
        <v>0</v>
      </c>
      <c r="X142" s="162">
        <v>2.5170000000000001E-2</v>
      </c>
      <c r="Y142" s="162">
        <f t="shared" si="7"/>
        <v>0.74286738000000008</v>
      </c>
      <c r="Z142" s="162">
        <v>0</v>
      </c>
      <c r="AA142" s="163">
        <f t="shared" si="8"/>
        <v>0</v>
      </c>
      <c r="AR142" s="18" t="s">
        <v>159</v>
      </c>
      <c r="AT142" s="18" t="s">
        <v>155</v>
      </c>
      <c r="AU142" s="18" t="s">
        <v>133</v>
      </c>
      <c r="AY142" s="18" t="s">
        <v>154</v>
      </c>
      <c r="BE142" s="104">
        <f t="shared" si="9"/>
        <v>0</v>
      </c>
      <c r="BF142" s="104">
        <f t="shared" si="10"/>
        <v>0</v>
      </c>
      <c r="BG142" s="104">
        <f t="shared" si="11"/>
        <v>0</v>
      </c>
      <c r="BH142" s="104">
        <f t="shared" si="12"/>
        <v>0</v>
      </c>
      <c r="BI142" s="104">
        <f t="shared" si="13"/>
        <v>0</v>
      </c>
      <c r="BJ142" s="18" t="s">
        <v>133</v>
      </c>
      <c r="BK142" s="164">
        <f t="shared" si="14"/>
        <v>0</v>
      </c>
      <c r="BL142" s="18" t="s">
        <v>159</v>
      </c>
      <c r="BM142" s="18" t="s">
        <v>587</v>
      </c>
    </row>
    <row r="143" spans="2:65" s="1" customFormat="1" ht="38.25" customHeight="1">
      <c r="B143" s="127"/>
      <c r="C143" s="156" t="s">
        <v>190</v>
      </c>
      <c r="D143" s="156" t="s">
        <v>155</v>
      </c>
      <c r="E143" s="157" t="s">
        <v>197</v>
      </c>
      <c r="F143" s="227" t="s">
        <v>654</v>
      </c>
      <c r="G143" s="225"/>
      <c r="H143" s="225"/>
      <c r="I143" s="225"/>
      <c r="J143" s="158" t="s">
        <v>158</v>
      </c>
      <c r="K143" s="159">
        <v>969.65499999999997</v>
      </c>
      <c r="L143" s="223">
        <v>0</v>
      </c>
      <c r="M143" s="223"/>
      <c r="N143" s="218">
        <f t="shared" si="5"/>
        <v>0</v>
      </c>
      <c r="O143" s="218"/>
      <c r="P143" s="218"/>
      <c r="Q143" s="218"/>
      <c r="R143" s="130"/>
      <c r="T143" s="161" t="s">
        <v>5</v>
      </c>
      <c r="U143" s="43" t="s">
        <v>43</v>
      </c>
      <c r="V143" s="35"/>
      <c r="W143" s="162">
        <f t="shared" si="6"/>
        <v>0</v>
      </c>
      <c r="X143" s="162">
        <v>3.2469999999999999E-2</v>
      </c>
      <c r="Y143" s="162">
        <f t="shared" si="7"/>
        <v>31.484697849999996</v>
      </c>
      <c r="Z143" s="162">
        <v>0</v>
      </c>
      <c r="AA143" s="163">
        <f t="shared" si="8"/>
        <v>0</v>
      </c>
      <c r="AR143" s="18" t="s">
        <v>159</v>
      </c>
      <c r="AT143" s="18" t="s">
        <v>155</v>
      </c>
      <c r="AU143" s="18" t="s">
        <v>133</v>
      </c>
      <c r="AY143" s="18" t="s">
        <v>154</v>
      </c>
      <c r="BE143" s="104">
        <f t="shared" si="9"/>
        <v>0</v>
      </c>
      <c r="BF143" s="104">
        <f t="shared" si="10"/>
        <v>0</v>
      </c>
      <c r="BG143" s="104">
        <f t="shared" si="11"/>
        <v>0</v>
      </c>
      <c r="BH143" s="104">
        <f t="shared" si="12"/>
        <v>0</v>
      </c>
      <c r="BI143" s="104">
        <f t="shared" si="13"/>
        <v>0</v>
      </c>
      <c r="BJ143" s="18" t="s">
        <v>133</v>
      </c>
      <c r="BK143" s="164">
        <f t="shared" si="14"/>
        <v>0</v>
      </c>
      <c r="BL143" s="18" t="s">
        <v>159</v>
      </c>
      <c r="BM143" s="18" t="s">
        <v>588</v>
      </c>
    </row>
    <row r="144" spans="2:65" s="1" customFormat="1" ht="38.25" customHeight="1">
      <c r="B144" s="127"/>
      <c r="C144" s="156" t="s">
        <v>193</v>
      </c>
      <c r="D144" s="156" t="s">
        <v>155</v>
      </c>
      <c r="E144" s="157" t="s">
        <v>200</v>
      </c>
      <c r="F144" s="227" t="s">
        <v>674</v>
      </c>
      <c r="G144" s="225"/>
      <c r="H144" s="225"/>
      <c r="I144" s="225"/>
      <c r="J144" s="158" t="s">
        <v>158</v>
      </c>
      <c r="K144" s="159">
        <v>77.95</v>
      </c>
      <c r="L144" s="223">
        <v>0</v>
      </c>
      <c r="M144" s="223"/>
      <c r="N144" s="218">
        <f t="shared" si="5"/>
        <v>0</v>
      </c>
      <c r="O144" s="218"/>
      <c r="P144" s="218"/>
      <c r="Q144" s="218"/>
      <c r="R144" s="130"/>
      <c r="T144" s="161" t="s">
        <v>5</v>
      </c>
      <c r="U144" s="43" t="s">
        <v>43</v>
      </c>
      <c r="V144" s="35"/>
      <c r="W144" s="162">
        <f t="shared" si="6"/>
        <v>0</v>
      </c>
      <c r="X144" s="162">
        <v>1.8630000000000001E-2</v>
      </c>
      <c r="Y144" s="162">
        <f t="shared" si="7"/>
        <v>1.4522085</v>
      </c>
      <c r="Z144" s="162">
        <v>0</v>
      </c>
      <c r="AA144" s="163">
        <f t="shared" si="8"/>
        <v>0</v>
      </c>
      <c r="AR144" s="18" t="s">
        <v>159</v>
      </c>
      <c r="AT144" s="18" t="s">
        <v>155</v>
      </c>
      <c r="AU144" s="18" t="s">
        <v>133</v>
      </c>
      <c r="AY144" s="18" t="s">
        <v>154</v>
      </c>
      <c r="BE144" s="104">
        <f t="shared" si="9"/>
        <v>0</v>
      </c>
      <c r="BF144" s="104">
        <f t="shared" si="10"/>
        <v>0</v>
      </c>
      <c r="BG144" s="104">
        <f t="shared" si="11"/>
        <v>0</v>
      </c>
      <c r="BH144" s="104">
        <f t="shared" si="12"/>
        <v>0</v>
      </c>
      <c r="BI144" s="104">
        <f t="shared" si="13"/>
        <v>0</v>
      </c>
      <c r="BJ144" s="18" t="s">
        <v>133</v>
      </c>
      <c r="BK144" s="164">
        <f t="shared" si="14"/>
        <v>0</v>
      </c>
      <c r="BL144" s="18" t="s">
        <v>159</v>
      </c>
      <c r="BM144" s="18" t="s">
        <v>589</v>
      </c>
    </row>
    <row r="145" spans="2:65" s="1" customFormat="1" ht="38.25" customHeight="1">
      <c r="B145" s="127"/>
      <c r="C145" s="156" t="s">
        <v>196</v>
      </c>
      <c r="D145" s="156" t="s">
        <v>155</v>
      </c>
      <c r="E145" s="157" t="s">
        <v>203</v>
      </c>
      <c r="F145" s="227" t="s">
        <v>675</v>
      </c>
      <c r="G145" s="225"/>
      <c r="H145" s="225"/>
      <c r="I145" s="225"/>
      <c r="J145" s="158" t="s">
        <v>158</v>
      </c>
      <c r="K145" s="159">
        <v>47.13</v>
      </c>
      <c r="L145" s="223">
        <v>0</v>
      </c>
      <c r="M145" s="223"/>
      <c r="N145" s="218">
        <f t="shared" si="5"/>
        <v>0</v>
      </c>
      <c r="O145" s="218"/>
      <c r="P145" s="218"/>
      <c r="Q145" s="218"/>
      <c r="R145" s="130"/>
      <c r="T145" s="161" t="s">
        <v>5</v>
      </c>
      <c r="U145" s="43" t="s">
        <v>43</v>
      </c>
      <c r="V145" s="35"/>
      <c r="W145" s="162">
        <f t="shared" si="6"/>
        <v>0</v>
      </c>
      <c r="X145" s="162">
        <v>1.3050000000000001E-2</v>
      </c>
      <c r="Y145" s="162">
        <f t="shared" si="7"/>
        <v>0.61504650000000005</v>
      </c>
      <c r="Z145" s="162">
        <v>0</v>
      </c>
      <c r="AA145" s="163">
        <f t="shared" si="8"/>
        <v>0</v>
      </c>
      <c r="AR145" s="18" t="s">
        <v>159</v>
      </c>
      <c r="AT145" s="18" t="s">
        <v>155</v>
      </c>
      <c r="AU145" s="18" t="s">
        <v>133</v>
      </c>
      <c r="AY145" s="18" t="s">
        <v>154</v>
      </c>
      <c r="BE145" s="104">
        <f t="shared" si="9"/>
        <v>0</v>
      </c>
      <c r="BF145" s="104">
        <f t="shared" si="10"/>
        <v>0</v>
      </c>
      <c r="BG145" s="104">
        <f t="shared" si="11"/>
        <v>0</v>
      </c>
      <c r="BH145" s="104">
        <f t="shared" si="12"/>
        <v>0</v>
      </c>
      <c r="BI145" s="104">
        <f t="shared" si="13"/>
        <v>0</v>
      </c>
      <c r="BJ145" s="18" t="s">
        <v>133</v>
      </c>
      <c r="BK145" s="164">
        <f t="shared" si="14"/>
        <v>0</v>
      </c>
      <c r="BL145" s="18" t="s">
        <v>159</v>
      </c>
      <c r="BM145" s="18" t="s">
        <v>590</v>
      </c>
    </row>
    <row r="146" spans="2:65" s="9" customFormat="1" ht="29.85" customHeight="1">
      <c r="B146" s="145"/>
      <c r="C146" s="146"/>
      <c r="D146" s="155" t="s">
        <v>118</v>
      </c>
      <c r="E146" s="155"/>
      <c r="F146" s="155"/>
      <c r="G146" s="155"/>
      <c r="H146" s="155"/>
      <c r="I146" s="155"/>
      <c r="J146" s="155"/>
      <c r="K146" s="155"/>
      <c r="L146" s="155"/>
      <c r="M146" s="155"/>
      <c r="N146" s="215">
        <f>BK146</f>
        <v>0</v>
      </c>
      <c r="O146" s="216"/>
      <c r="P146" s="216"/>
      <c r="Q146" s="216"/>
      <c r="R146" s="148"/>
      <c r="T146" s="149"/>
      <c r="U146" s="146"/>
      <c r="V146" s="146"/>
      <c r="W146" s="150">
        <f>SUM(W147:W168)</f>
        <v>0</v>
      </c>
      <c r="X146" s="146"/>
      <c r="Y146" s="150">
        <f>SUM(Y147:Y168)</f>
        <v>82.018519170000019</v>
      </c>
      <c r="Z146" s="146"/>
      <c r="AA146" s="151">
        <f>SUM(AA147:AA168)</f>
        <v>43.512206999999997</v>
      </c>
      <c r="AR146" s="152" t="s">
        <v>84</v>
      </c>
      <c r="AT146" s="153" t="s">
        <v>75</v>
      </c>
      <c r="AU146" s="153" t="s">
        <v>84</v>
      </c>
      <c r="AY146" s="152" t="s">
        <v>154</v>
      </c>
      <c r="BK146" s="154">
        <f>SUM(BK147:BK168)</f>
        <v>0</v>
      </c>
    </row>
    <row r="147" spans="2:65" s="1" customFormat="1" ht="38.25" customHeight="1">
      <c r="B147" s="127"/>
      <c r="C147" s="156" t="s">
        <v>199</v>
      </c>
      <c r="D147" s="156" t="s">
        <v>155</v>
      </c>
      <c r="E147" s="157" t="s">
        <v>206</v>
      </c>
      <c r="F147" s="225" t="s">
        <v>207</v>
      </c>
      <c r="G147" s="225"/>
      <c r="H147" s="225"/>
      <c r="I147" s="225"/>
      <c r="J147" s="158" t="s">
        <v>208</v>
      </c>
      <c r="K147" s="159">
        <v>159.1</v>
      </c>
      <c r="L147" s="223">
        <v>0</v>
      </c>
      <c r="M147" s="223"/>
      <c r="N147" s="218">
        <f t="shared" ref="N147:N168" si="15">ROUND(L147*K147,3)</f>
        <v>0</v>
      </c>
      <c r="O147" s="218"/>
      <c r="P147" s="218"/>
      <c r="Q147" s="218"/>
      <c r="R147" s="130"/>
      <c r="T147" s="161" t="s">
        <v>5</v>
      </c>
      <c r="U147" s="43" t="s">
        <v>43</v>
      </c>
      <c r="V147" s="35"/>
      <c r="W147" s="162">
        <f t="shared" ref="W147:W168" si="16">V147*K147</f>
        <v>0</v>
      </c>
      <c r="X147" s="162">
        <v>8.2669999999999993E-2</v>
      </c>
      <c r="Y147" s="162">
        <f t="shared" ref="Y147:Y168" si="17">X147*K147</f>
        <v>13.152796999999998</v>
      </c>
      <c r="Z147" s="162">
        <v>0</v>
      </c>
      <c r="AA147" s="163">
        <f t="shared" ref="AA147:AA168" si="18">Z147*K147</f>
        <v>0</v>
      </c>
      <c r="AR147" s="18" t="s">
        <v>159</v>
      </c>
      <c r="AT147" s="18" t="s">
        <v>155</v>
      </c>
      <c r="AU147" s="18" t="s">
        <v>133</v>
      </c>
      <c r="AY147" s="18" t="s">
        <v>154</v>
      </c>
      <c r="BE147" s="104">
        <f t="shared" ref="BE147:BE168" si="19">IF(U147="základná",N147,0)</f>
        <v>0</v>
      </c>
      <c r="BF147" s="104">
        <f t="shared" ref="BF147:BF168" si="20">IF(U147="znížená",N147,0)</f>
        <v>0</v>
      </c>
      <c r="BG147" s="104">
        <f t="shared" ref="BG147:BG168" si="21">IF(U147="zákl. prenesená",N147,0)</f>
        <v>0</v>
      </c>
      <c r="BH147" s="104">
        <f t="shared" ref="BH147:BH168" si="22">IF(U147="zníž. prenesená",N147,0)</f>
        <v>0</v>
      </c>
      <c r="BI147" s="104">
        <f t="shared" ref="BI147:BI168" si="23">IF(U147="nulová",N147,0)</f>
        <v>0</v>
      </c>
      <c r="BJ147" s="18" t="s">
        <v>133</v>
      </c>
      <c r="BK147" s="164">
        <f t="shared" ref="BK147:BK168" si="24">ROUND(L147*K147,3)</f>
        <v>0</v>
      </c>
      <c r="BL147" s="18" t="s">
        <v>159</v>
      </c>
      <c r="BM147" s="18" t="s">
        <v>591</v>
      </c>
    </row>
    <row r="148" spans="2:65" s="1" customFormat="1" ht="25.5" customHeight="1">
      <c r="B148" s="127"/>
      <c r="C148" s="165" t="s">
        <v>202</v>
      </c>
      <c r="D148" s="165" t="s">
        <v>168</v>
      </c>
      <c r="E148" s="166" t="s">
        <v>211</v>
      </c>
      <c r="F148" s="226" t="s">
        <v>212</v>
      </c>
      <c r="G148" s="226"/>
      <c r="H148" s="226"/>
      <c r="I148" s="226"/>
      <c r="J148" s="167" t="s">
        <v>171</v>
      </c>
      <c r="K148" s="168">
        <v>163</v>
      </c>
      <c r="L148" s="224">
        <v>0</v>
      </c>
      <c r="M148" s="224"/>
      <c r="N148" s="217">
        <f t="shared" si="15"/>
        <v>0</v>
      </c>
      <c r="O148" s="218"/>
      <c r="P148" s="218"/>
      <c r="Q148" s="218"/>
      <c r="R148" s="130"/>
      <c r="T148" s="161" t="s">
        <v>5</v>
      </c>
      <c r="U148" s="43" t="s">
        <v>43</v>
      </c>
      <c r="V148" s="35"/>
      <c r="W148" s="162">
        <f t="shared" si="16"/>
        <v>0</v>
      </c>
      <c r="X148" s="162">
        <v>2.3E-2</v>
      </c>
      <c r="Y148" s="162">
        <f t="shared" si="17"/>
        <v>3.7490000000000001</v>
      </c>
      <c r="Z148" s="162">
        <v>0</v>
      </c>
      <c r="AA148" s="163">
        <f t="shared" si="18"/>
        <v>0</v>
      </c>
      <c r="AR148" s="18" t="s">
        <v>172</v>
      </c>
      <c r="AT148" s="18" t="s">
        <v>168</v>
      </c>
      <c r="AU148" s="18" t="s">
        <v>133</v>
      </c>
      <c r="AY148" s="18" t="s">
        <v>154</v>
      </c>
      <c r="BE148" s="104">
        <f t="shared" si="19"/>
        <v>0</v>
      </c>
      <c r="BF148" s="104">
        <f t="shared" si="20"/>
        <v>0</v>
      </c>
      <c r="BG148" s="104">
        <f t="shared" si="21"/>
        <v>0</v>
      </c>
      <c r="BH148" s="104">
        <f t="shared" si="22"/>
        <v>0</v>
      </c>
      <c r="BI148" s="104">
        <f t="shared" si="23"/>
        <v>0</v>
      </c>
      <c r="BJ148" s="18" t="s">
        <v>133</v>
      </c>
      <c r="BK148" s="164">
        <f t="shared" si="24"/>
        <v>0</v>
      </c>
      <c r="BL148" s="18" t="s">
        <v>159</v>
      </c>
      <c r="BM148" s="18" t="s">
        <v>592</v>
      </c>
    </row>
    <row r="149" spans="2:65" s="1" customFormat="1" ht="25.5" customHeight="1">
      <c r="B149" s="127"/>
      <c r="C149" s="156" t="s">
        <v>205</v>
      </c>
      <c r="D149" s="156" t="s">
        <v>155</v>
      </c>
      <c r="E149" s="157" t="s">
        <v>215</v>
      </c>
      <c r="F149" s="225" t="s">
        <v>216</v>
      </c>
      <c r="G149" s="225"/>
      <c r="H149" s="225"/>
      <c r="I149" s="225"/>
      <c r="J149" s="158" t="s">
        <v>158</v>
      </c>
      <c r="K149" s="159">
        <v>1100.431</v>
      </c>
      <c r="L149" s="223">
        <v>0</v>
      </c>
      <c r="M149" s="223"/>
      <c r="N149" s="218">
        <f t="shared" si="15"/>
        <v>0</v>
      </c>
      <c r="O149" s="218"/>
      <c r="P149" s="218"/>
      <c r="Q149" s="218"/>
      <c r="R149" s="130"/>
      <c r="T149" s="161" t="s">
        <v>5</v>
      </c>
      <c r="U149" s="43" t="s">
        <v>43</v>
      </c>
      <c r="V149" s="35"/>
      <c r="W149" s="162">
        <f t="shared" si="16"/>
        <v>0</v>
      </c>
      <c r="X149" s="162">
        <v>0</v>
      </c>
      <c r="Y149" s="162">
        <f t="shared" si="17"/>
        <v>0</v>
      </c>
      <c r="Z149" s="162">
        <v>0</v>
      </c>
      <c r="AA149" s="163">
        <f t="shared" si="18"/>
        <v>0</v>
      </c>
      <c r="AR149" s="18" t="s">
        <v>159</v>
      </c>
      <c r="AT149" s="18" t="s">
        <v>155</v>
      </c>
      <c r="AU149" s="18" t="s">
        <v>133</v>
      </c>
      <c r="AY149" s="18" t="s">
        <v>154</v>
      </c>
      <c r="BE149" s="104">
        <f t="shared" si="19"/>
        <v>0</v>
      </c>
      <c r="BF149" s="104">
        <f t="shared" si="20"/>
        <v>0</v>
      </c>
      <c r="BG149" s="104">
        <f t="shared" si="21"/>
        <v>0</v>
      </c>
      <c r="BH149" s="104">
        <f t="shared" si="22"/>
        <v>0</v>
      </c>
      <c r="BI149" s="104">
        <f t="shared" si="23"/>
        <v>0</v>
      </c>
      <c r="BJ149" s="18" t="s">
        <v>133</v>
      </c>
      <c r="BK149" s="164">
        <f t="shared" si="24"/>
        <v>0</v>
      </c>
      <c r="BL149" s="18" t="s">
        <v>159</v>
      </c>
      <c r="BM149" s="18" t="s">
        <v>593</v>
      </c>
    </row>
    <row r="150" spans="2:65" s="1" customFormat="1" ht="38.25" customHeight="1">
      <c r="B150" s="127"/>
      <c r="C150" s="156" t="s">
        <v>210</v>
      </c>
      <c r="D150" s="156" t="s">
        <v>155</v>
      </c>
      <c r="E150" s="157" t="s">
        <v>219</v>
      </c>
      <c r="F150" s="225" t="s">
        <v>220</v>
      </c>
      <c r="G150" s="225"/>
      <c r="H150" s="225"/>
      <c r="I150" s="225"/>
      <c r="J150" s="158" t="s">
        <v>158</v>
      </c>
      <c r="K150" s="159">
        <v>1263.7380000000001</v>
      </c>
      <c r="L150" s="223">
        <v>0</v>
      </c>
      <c r="M150" s="223"/>
      <c r="N150" s="218">
        <f t="shared" si="15"/>
        <v>0</v>
      </c>
      <c r="O150" s="218"/>
      <c r="P150" s="218"/>
      <c r="Q150" s="218"/>
      <c r="R150" s="130"/>
      <c r="T150" s="161" t="s">
        <v>5</v>
      </c>
      <c r="U150" s="43" t="s">
        <v>43</v>
      </c>
      <c r="V150" s="35"/>
      <c r="W150" s="162">
        <f t="shared" si="16"/>
        <v>0</v>
      </c>
      <c r="X150" s="162">
        <v>2.572E-2</v>
      </c>
      <c r="Y150" s="162">
        <f t="shared" si="17"/>
        <v>32.50334136</v>
      </c>
      <c r="Z150" s="162">
        <v>0</v>
      </c>
      <c r="AA150" s="163">
        <f t="shared" si="18"/>
        <v>0</v>
      </c>
      <c r="AR150" s="18" t="s">
        <v>159</v>
      </c>
      <c r="AT150" s="18" t="s">
        <v>155</v>
      </c>
      <c r="AU150" s="18" t="s">
        <v>133</v>
      </c>
      <c r="AY150" s="18" t="s">
        <v>154</v>
      </c>
      <c r="BE150" s="104">
        <f t="shared" si="19"/>
        <v>0</v>
      </c>
      <c r="BF150" s="104">
        <f t="shared" si="20"/>
        <v>0</v>
      </c>
      <c r="BG150" s="104">
        <f t="shared" si="21"/>
        <v>0</v>
      </c>
      <c r="BH150" s="104">
        <f t="shared" si="22"/>
        <v>0</v>
      </c>
      <c r="BI150" s="104">
        <f t="shared" si="23"/>
        <v>0</v>
      </c>
      <c r="BJ150" s="18" t="s">
        <v>133</v>
      </c>
      <c r="BK150" s="164">
        <f t="shared" si="24"/>
        <v>0</v>
      </c>
      <c r="BL150" s="18" t="s">
        <v>159</v>
      </c>
      <c r="BM150" s="18" t="s">
        <v>594</v>
      </c>
    </row>
    <row r="151" spans="2:65" s="1" customFormat="1" ht="51" customHeight="1">
      <c r="B151" s="127"/>
      <c r="C151" s="156" t="s">
        <v>214</v>
      </c>
      <c r="D151" s="156" t="s">
        <v>155</v>
      </c>
      <c r="E151" s="157" t="s">
        <v>223</v>
      </c>
      <c r="F151" s="225" t="s">
        <v>224</v>
      </c>
      <c r="G151" s="225"/>
      <c r="H151" s="225"/>
      <c r="I151" s="225"/>
      <c r="J151" s="158" t="s">
        <v>158</v>
      </c>
      <c r="K151" s="159">
        <v>6318.69</v>
      </c>
      <c r="L151" s="223">
        <v>0</v>
      </c>
      <c r="M151" s="223"/>
      <c r="N151" s="218">
        <f t="shared" si="15"/>
        <v>0</v>
      </c>
      <c r="O151" s="218"/>
      <c r="P151" s="218"/>
      <c r="Q151" s="218"/>
      <c r="R151" s="130"/>
      <c r="T151" s="161" t="s">
        <v>5</v>
      </c>
      <c r="U151" s="43" t="s">
        <v>43</v>
      </c>
      <c r="V151" s="35"/>
      <c r="W151" s="162">
        <f t="shared" si="16"/>
        <v>0</v>
      </c>
      <c r="X151" s="162">
        <v>0</v>
      </c>
      <c r="Y151" s="162">
        <f t="shared" si="17"/>
        <v>0</v>
      </c>
      <c r="Z151" s="162">
        <v>0</v>
      </c>
      <c r="AA151" s="163">
        <f t="shared" si="18"/>
        <v>0</v>
      </c>
      <c r="AR151" s="18" t="s">
        <v>159</v>
      </c>
      <c r="AT151" s="18" t="s">
        <v>155</v>
      </c>
      <c r="AU151" s="18" t="s">
        <v>133</v>
      </c>
      <c r="AY151" s="18" t="s">
        <v>154</v>
      </c>
      <c r="BE151" s="104">
        <f t="shared" si="19"/>
        <v>0</v>
      </c>
      <c r="BF151" s="104">
        <f t="shared" si="20"/>
        <v>0</v>
      </c>
      <c r="BG151" s="104">
        <f t="shared" si="21"/>
        <v>0</v>
      </c>
      <c r="BH151" s="104">
        <f t="shared" si="22"/>
        <v>0</v>
      </c>
      <c r="BI151" s="104">
        <f t="shared" si="23"/>
        <v>0</v>
      </c>
      <c r="BJ151" s="18" t="s">
        <v>133</v>
      </c>
      <c r="BK151" s="164">
        <f t="shared" si="24"/>
        <v>0</v>
      </c>
      <c r="BL151" s="18" t="s">
        <v>159</v>
      </c>
      <c r="BM151" s="18" t="s">
        <v>595</v>
      </c>
    </row>
    <row r="152" spans="2:65" s="1" customFormat="1" ht="38.25" customHeight="1">
      <c r="B152" s="127"/>
      <c r="C152" s="156" t="s">
        <v>218</v>
      </c>
      <c r="D152" s="156" t="s">
        <v>155</v>
      </c>
      <c r="E152" s="157" t="s">
        <v>226</v>
      </c>
      <c r="F152" s="225" t="s">
        <v>227</v>
      </c>
      <c r="G152" s="225"/>
      <c r="H152" s="225"/>
      <c r="I152" s="225"/>
      <c r="J152" s="158" t="s">
        <v>158</v>
      </c>
      <c r="K152" s="159">
        <v>1263.7380000000001</v>
      </c>
      <c r="L152" s="223">
        <v>0</v>
      </c>
      <c r="M152" s="223"/>
      <c r="N152" s="218">
        <f t="shared" si="15"/>
        <v>0</v>
      </c>
      <c r="O152" s="218"/>
      <c r="P152" s="218"/>
      <c r="Q152" s="218"/>
      <c r="R152" s="130"/>
      <c r="T152" s="161" t="s">
        <v>5</v>
      </c>
      <c r="U152" s="43" t="s">
        <v>43</v>
      </c>
      <c r="V152" s="35"/>
      <c r="W152" s="162">
        <f t="shared" si="16"/>
        <v>0</v>
      </c>
      <c r="X152" s="162">
        <v>2.572E-2</v>
      </c>
      <c r="Y152" s="162">
        <f t="shared" si="17"/>
        <v>32.50334136</v>
      </c>
      <c r="Z152" s="162">
        <v>0</v>
      </c>
      <c r="AA152" s="163">
        <f t="shared" si="18"/>
        <v>0</v>
      </c>
      <c r="AR152" s="18" t="s">
        <v>159</v>
      </c>
      <c r="AT152" s="18" t="s">
        <v>155</v>
      </c>
      <c r="AU152" s="18" t="s">
        <v>133</v>
      </c>
      <c r="AY152" s="18" t="s">
        <v>154</v>
      </c>
      <c r="BE152" s="104">
        <f t="shared" si="19"/>
        <v>0</v>
      </c>
      <c r="BF152" s="104">
        <f t="shared" si="20"/>
        <v>0</v>
      </c>
      <c r="BG152" s="104">
        <f t="shared" si="21"/>
        <v>0</v>
      </c>
      <c r="BH152" s="104">
        <f t="shared" si="22"/>
        <v>0</v>
      </c>
      <c r="BI152" s="104">
        <f t="shared" si="23"/>
        <v>0</v>
      </c>
      <c r="BJ152" s="18" t="s">
        <v>133</v>
      </c>
      <c r="BK152" s="164">
        <f t="shared" si="24"/>
        <v>0</v>
      </c>
      <c r="BL152" s="18" t="s">
        <v>159</v>
      </c>
      <c r="BM152" s="18" t="s">
        <v>596</v>
      </c>
    </row>
    <row r="153" spans="2:65" s="1" customFormat="1" ht="16.5" customHeight="1">
      <c r="B153" s="127"/>
      <c r="C153" s="156" t="s">
        <v>222</v>
      </c>
      <c r="D153" s="156" t="s">
        <v>155</v>
      </c>
      <c r="E153" s="157" t="s">
        <v>230</v>
      </c>
      <c r="F153" s="227" t="s">
        <v>657</v>
      </c>
      <c r="G153" s="225"/>
      <c r="H153" s="225"/>
      <c r="I153" s="225"/>
      <c r="J153" s="158" t="s">
        <v>208</v>
      </c>
      <c r="K153" s="159">
        <v>152.26</v>
      </c>
      <c r="L153" s="223">
        <v>0</v>
      </c>
      <c r="M153" s="223"/>
      <c r="N153" s="218">
        <f t="shared" si="15"/>
        <v>0</v>
      </c>
      <c r="O153" s="218"/>
      <c r="P153" s="218"/>
      <c r="Q153" s="218"/>
      <c r="R153" s="130"/>
      <c r="T153" s="161" t="s">
        <v>5</v>
      </c>
      <c r="U153" s="43" t="s">
        <v>43</v>
      </c>
      <c r="V153" s="35"/>
      <c r="W153" s="162">
        <f t="shared" si="16"/>
        <v>0</v>
      </c>
      <c r="X153" s="162">
        <v>3.8000000000000002E-4</v>
      </c>
      <c r="Y153" s="162">
        <f t="shared" si="17"/>
        <v>5.7858800000000002E-2</v>
      </c>
      <c r="Z153" s="162">
        <v>0</v>
      </c>
      <c r="AA153" s="163">
        <f t="shared" si="18"/>
        <v>0</v>
      </c>
      <c r="AR153" s="18" t="s">
        <v>159</v>
      </c>
      <c r="AT153" s="18" t="s">
        <v>155</v>
      </c>
      <c r="AU153" s="18" t="s">
        <v>133</v>
      </c>
      <c r="AY153" s="18" t="s">
        <v>154</v>
      </c>
      <c r="BE153" s="104">
        <f t="shared" si="19"/>
        <v>0</v>
      </c>
      <c r="BF153" s="104">
        <f t="shared" si="20"/>
        <v>0</v>
      </c>
      <c r="BG153" s="104">
        <f t="shared" si="21"/>
        <v>0</v>
      </c>
      <c r="BH153" s="104">
        <f t="shared" si="22"/>
        <v>0</v>
      </c>
      <c r="BI153" s="104">
        <f t="shared" si="23"/>
        <v>0</v>
      </c>
      <c r="BJ153" s="18" t="s">
        <v>133</v>
      </c>
      <c r="BK153" s="164">
        <f t="shared" si="24"/>
        <v>0</v>
      </c>
      <c r="BL153" s="18" t="s">
        <v>159</v>
      </c>
      <c r="BM153" s="18" t="s">
        <v>597</v>
      </c>
    </row>
    <row r="154" spans="2:65" s="1" customFormat="1" ht="16.5" customHeight="1">
      <c r="B154" s="127"/>
      <c r="C154" s="156" t="s">
        <v>10</v>
      </c>
      <c r="D154" s="156" t="s">
        <v>155</v>
      </c>
      <c r="E154" s="157" t="s">
        <v>233</v>
      </c>
      <c r="F154" s="227" t="s">
        <v>658</v>
      </c>
      <c r="G154" s="225"/>
      <c r="H154" s="225"/>
      <c r="I154" s="225"/>
      <c r="J154" s="158" t="s">
        <v>208</v>
      </c>
      <c r="K154" s="159">
        <v>220.01</v>
      </c>
      <c r="L154" s="223">
        <v>0</v>
      </c>
      <c r="M154" s="223"/>
      <c r="N154" s="218">
        <f t="shared" si="15"/>
        <v>0</v>
      </c>
      <c r="O154" s="218"/>
      <c r="P154" s="218"/>
      <c r="Q154" s="218"/>
      <c r="R154" s="130"/>
      <c r="T154" s="161" t="s">
        <v>5</v>
      </c>
      <c r="U154" s="43" t="s">
        <v>43</v>
      </c>
      <c r="V154" s="35"/>
      <c r="W154" s="162">
        <f t="shared" si="16"/>
        <v>0</v>
      </c>
      <c r="X154" s="162">
        <v>3.0000000000000001E-5</v>
      </c>
      <c r="Y154" s="162">
        <f t="shared" si="17"/>
        <v>6.6002999999999999E-3</v>
      </c>
      <c r="Z154" s="162">
        <v>0</v>
      </c>
      <c r="AA154" s="163">
        <f t="shared" si="18"/>
        <v>0</v>
      </c>
      <c r="AR154" s="18" t="s">
        <v>159</v>
      </c>
      <c r="AT154" s="18" t="s">
        <v>155</v>
      </c>
      <c r="AU154" s="18" t="s">
        <v>133</v>
      </c>
      <c r="AY154" s="18" t="s">
        <v>154</v>
      </c>
      <c r="BE154" s="104">
        <f t="shared" si="19"/>
        <v>0</v>
      </c>
      <c r="BF154" s="104">
        <f t="shared" si="20"/>
        <v>0</v>
      </c>
      <c r="BG154" s="104">
        <f t="shared" si="21"/>
        <v>0</v>
      </c>
      <c r="BH154" s="104">
        <f t="shared" si="22"/>
        <v>0</v>
      </c>
      <c r="BI154" s="104">
        <f t="shared" si="23"/>
        <v>0</v>
      </c>
      <c r="BJ154" s="18" t="s">
        <v>133</v>
      </c>
      <c r="BK154" s="164">
        <f t="shared" si="24"/>
        <v>0</v>
      </c>
      <c r="BL154" s="18" t="s">
        <v>159</v>
      </c>
      <c r="BM154" s="18" t="s">
        <v>598</v>
      </c>
    </row>
    <row r="155" spans="2:65" s="1" customFormat="1" ht="25.5" customHeight="1">
      <c r="B155" s="127"/>
      <c r="C155" s="156" t="s">
        <v>229</v>
      </c>
      <c r="D155" s="156" t="s">
        <v>155</v>
      </c>
      <c r="E155" s="157" t="s">
        <v>236</v>
      </c>
      <c r="F155" s="227" t="s">
        <v>659</v>
      </c>
      <c r="G155" s="225"/>
      <c r="H155" s="225"/>
      <c r="I155" s="225"/>
      <c r="J155" s="158" t="s">
        <v>208</v>
      </c>
      <c r="K155" s="159">
        <v>184.49</v>
      </c>
      <c r="L155" s="223">
        <v>0</v>
      </c>
      <c r="M155" s="223"/>
      <c r="N155" s="218">
        <f t="shared" si="15"/>
        <v>0</v>
      </c>
      <c r="O155" s="218"/>
      <c r="P155" s="218"/>
      <c r="Q155" s="218"/>
      <c r="R155" s="130"/>
      <c r="T155" s="161" t="s">
        <v>5</v>
      </c>
      <c r="U155" s="43" t="s">
        <v>43</v>
      </c>
      <c r="V155" s="35"/>
      <c r="W155" s="162">
        <f t="shared" si="16"/>
        <v>0</v>
      </c>
      <c r="X155" s="162">
        <v>1E-4</v>
      </c>
      <c r="Y155" s="162">
        <f t="shared" si="17"/>
        <v>1.8449E-2</v>
      </c>
      <c r="Z155" s="162">
        <v>0</v>
      </c>
      <c r="AA155" s="163">
        <f t="shared" si="18"/>
        <v>0</v>
      </c>
      <c r="AR155" s="18" t="s">
        <v>159</v>
      </c>
      <c r="AT155" s="18" t="s">
        <v>155</v>
      </c>
      <c r="AU155" s="18" t="s">
        <v>133</v>
      </c>
      <c r="AY155" s="18" t="s">
        <v>154</v>
      </c>
      <c r="BE155" s="104">
        <f t="shared" si="19"/>
        <v>0</v>
      </c>
      <c r="BF155" s="104">
        <f t="shared" si="20"/>
        <v>0</v>
      </c>
      <c r="BG155" s="104">
        <f t="shared" si="21"/>
        <v>0</v>
      </c>
      <c r="BH155" s="104">
        <f t="shared" si="22"/>
        <v>0</v>
      </c>
      <c r="BI155" s="104">
        <f t="shared" si="23"/>
        <v>0</v>
      </c>
      <c r="BJ155" s="18" t="s">
        <v>133</v>
      </c>
      <c r="BK155" s="164">
        <f t="shared" si="24"/>
        <v>0</v>
      </c>
      <c r="BL155" s="18" t="s">
        <v>159</v>
      </c>
      <c r="BM155" s="18" t="s">
        <v>599</v>
      </c>
    </row>
    <row r="156" spans="2:65" s="1" customFormat="1" ht="16.5" customHeight="1">
      <c r="B156" s="127"/>
      <c r="C156" s="156" t="s">
        <v>232</v>
      </c>
      <c r="D156" s="156" t="s">
        <v>155</v>
      </c>
      <c r="E156" s="157" t="s">
        <v>239</v>
      </c>
      <c r="F156" s="225" t="s">
        <v>240</v>
      </c>
      <c r="G156" s="225"/>
      <c r="H156" s="225"/>
      <c r="I156" s="225"/>
      <c r="J156" s="158" t="s">
        <v>208</v>
      </c>
      <c r="K156" s="159">
        <v>387.30500000000001</v>
      </c>
      <c r="L156" s="223">
        <v>0</v>
      </c>
      <c r="M156" s="223"/>
      <c r="N156" s="218">
        <f t="shared" si="15"/>
        <v>0</v>
      </c>
      <c r="O156" s="218"/>
      <c r="P156" s="218"/>
      <c r="Q156" s="218"/>
      <c r="R156" s="130"/>
      <c r="T156" s="161" t="s">
        <v>5</v>
      </c>
      <c r="U156" s="43" t="s">
        <v>43</v>
      </c>
      <c r="V156" s="35"/>
      <c r="W156" s="162">
        <f t="shared" si="16"/>
        <v>0</v>
      </c>
      <c r="X156" s="162">
        <v>6.9999999999999994E-5</v>
      </c>
      <c r="Y156" s="162">
        <f t="shared" si="17"/>
        <v>2.7111349999999999E-2</v>
      </c>
      <c r="Z156" s="162">
        <v>0</v>
      </c>
      <c r="AA156" s="163">
        <f t="shared" si="18"/>
        <v>0</v>
      </c>
      <c r="AR156" s="18" t="s">
        <v>159</v>
      </c>
      <c r="AT156" s="18" t="s">
        <v>155</v>
      </c>
      <c r="AU156" s="18" t="s">
        <v>133</v>
      </c>
      <c r="AY156" s="18" t="s">
        <v>154</v>
      </c>
      <c r="BE156" s="104">
        <f t="shared" si="19"/>
        <v>0</v>
      </c>
      <c r="BF156" s="104">
        <f t="shared" si="20"/>
        <v>0</v>
      </c>
      <c r="BG156" s="104">
        <f t="shared" si="21"/>
        <v>0</v>
      </c>
      <c r="BH156" s="104">
        <f t="shared" si="22"/>
        <v>0</v>
      </c>
      <c r="BI156" s="104">
        <f t="shared" si="23"/>
        <v>0</v>
      </c>
      <c r="BJ156" s="18" t="s">
        <v>133</v>
      </c>
      <c r="BK156" s="164">
        <f t="shared" si="24"/>
        <v>0</v>
      </c>
      <c r="BL156" s="18" t="s">
        <v>159</v>
      </c>
      <c r="BM156" s="18" t="s">
        <v>600</v>
      </c>
    </row>
    <row r="157" spans="2:65" s="1" customFormat="1" ht="25.5" customHeight="1">
      <c r="B157" s="127"/>
      <c r="C157" s="156" t="s">
        <v>235</v>
      </c>
      <c r="D157" s="156" t="s">
        <v>155</v>
      </c>
      <c r="E157" s="157" t="s">
        <v>601</v>
      </c>
      <c r="F157" s="225" t="s">
        <v>602</v>
      </c>
      <c r="G157" s="225"/>
      <c r="H157" s="225"/>
      <c r="I157" s="225"/>
      <c r="J157" s="158" t="s">
        <v>254</v>
      </c>
      <c r="K157" s="159">
        <v>1</v>
      </c>
      <c r="L157" s="223">
        <v>0</v>
      </c>
      <c r="M157" s="223"/>
      <c r="N157" s="218">
        <f t="shared" si="15"/>
        <v>0</v>
      </c>
      <c r="O157" s="218"/>
      <c r="P157" s="218"/>
      <c r="Q157" s="218"/>
      <c r="R157" s="130"/>
      <c r="T157" s="161" t="s">
        <v>5</v>
      </c>
      <c r="U157" s="43" t="s">
        <v>43</v>
      </c>
      <c r="V157" s="35"/>
      <c r="W157" s="162">
        <f t="shared" si="16"/>
        <v>0</v>
      </c>
      <c r="X157" s="162">
        <v>2.0000000000000002E-5</v>
      </c>
      <c r="Y157" s="162">
        <f t="shared" si="17"/>
        <v>2.0000000000000002E-5</v>
      </c>
      <c r="Z157" s="162">
        <v>0</v>
      </c>
      <c r="AA157" s="163">
        <f t="shared" si="18"/>
        <v>0</v>
      </c>
      <c r="AR157" s="18" t="s">
        <v>159</v>
      </c>
      <c r="AT157" s="18" t="s">
        <v>155</v>
      </c>
      <c r="AU157" s="18" t="s">
        <v>133</v>
      </c>
      <c r="AY157" s="18" t="s">
        <v>154</v>
      </c>
      <c r="BE157" s="104">
        <f t="shared" si="19"/>
        <v>0</v>
      </c>
      <c r="BF157" s="104">
        <f t="shared" si="20"/>
        <v>0</v>
      </c>
      <c r="BG157" s="104">
        <f t="shared" si="21"/>
        <v>0</v>
      </c>
      <c r="BH157" s="104">
        <f t="shared" si="22"/>
        <v>0</v>
      </c>
      <c r="BI157" s="104">
        <f t="shared" si="23"/>
        <v>0</v>
      </c>
      <c r="BJ157" s="18" t="s">
        <v>133</v>
      </c>
      <c r="BK157" s="164">
        <f t="shared" si="24"/>
        <v>0</v>
      </c>
      <c r="BL157" s="18" t="s">
        <v>159</v>
      </c>
      <c r="BM157" s="18" t="s">
        <v>603</v>
      </c>
    </row>
    <row r="158" spans="2:65" s="1" customFormat="1" ht="25.5" customHeight="1">
      <c r="B158" s="127"/>
      <c r="C158" s="156" t="s">
        <v>238</v>
      </c>
      <c r="D158" s="156" t="s">
        <v>155</v>
      </c>
      <c r="E158" s="157" t="s">
        <v>604</v>
      </c>
      <c r="F158" s="225" t="s">
        <v>605</v>
      </c>
      <c r="G158" s="225"/>
      <c r="H158" s="225"/>
      <c r="I158" s="225"/>
      <c r="J158" s="158" t="s">
        <v>171</v>
      </c>
      <c r="K158" s="159">
        <v>16</v>
      </c>
      <c r="L158" s="223">
        <v>0</v>
      </c>
      <c r="M158" s="223"/>
      <c r="N158" s="218">
        <f t="shared" si="15"/>
        <v>0</v>
      </c>
      <c r="O158" s="218"/>
      <c r="P158" s="218"/>
      <c r="Q158" s="218"/>
      <c r="R158" s="130"/>
      <c r="T158" s="161" t="s">
        <v>5</v>
      </c>
      <c r="U158" s="43" t="s">
        <v>43</v>
      </c>
      <c r="V158" s="35"/>
      <c r="W158" s="162">
        <f t="shared" si="16"/>
        <v>0</v>
      </c>
      <c r="X158" s="162">
        <v>0</v>
      </c>
      <c r="Y158" s="162">
        <f t="shared" si="17"/>
        <v>0</v>
      </c>
      <c r="Z158" s="162">
        <v>6.0000000000000001E-3</v>
      </c>
      <c r="AA158" s="163">
        <f t="shared" si="18"/>
        <v>9.6000000000000002E-2</v>
      </c>
      <c r="AR158" s="18" t="s">
        <v>159</v>
      </c>
      <c r="AT158" s="18" t="s">
        <v>155</v>
      </c>
      <c r="AU158" s="18" t="s">
        <v>133</v>
      </c>
      <c r="AY158" s="18" t="s">
        <v>154</v>
      </c>
      <c r="BE158" s="104">
        <f t="shared" si="19"/>
        <v>0</v>
      </c>
      <c r="BF158" s="104">
        <f t="shared" si="20"/>
        <v>0</v>
      </c>
      <c r="BG158" s="104">
        <f t="shared" si="21"/>
        <v>0</v>
      </c>
      <c r="BH158" s="104">
        <f t="shared" si="22"/>
        <v>0</v>
      </c>
      <c r="BI158" s="104">
        <f t="shared" si="23"/>
        <v>0</v>
      </c>
      <c r="BJ158" s="18" t="s">
        <v>133</v>
      </c>
      <c r="BK158" s="164">
        <f t="shared" si="24"/>
        <v>0</v>
      </c>
      <c r="BL158" s="18" t="s">
        <v>159</v>
      </c>
      <c r="BM158" s="18" t="s">
        <v>606</v>
      </c>
    </row>
    <row r="159" spans="2:65" s="1" customFormat="1" ht="25.5" customHeight="1">
      <c r="B159" s="127"/>
      <c r="C159" s="156" t="s">
        <v>242</v>
      </c>
      <c r="D159" s="156" t="s">
        <v>155</v>
      </c>
      <c r="E159" s="157" t="s">
        <v>252</v>
      </c>
      <c r="F159" s="225" t="s">
        <v>607</v>
      </c>
      <c r="G159" s="225"/>
      <c r="H159" s="225"/>
      <c r="I159" s="225"/>
      <c r="J159" s="158" t="s">
        <v>254</v>
      </c>
      <c r="K159" s="159">
        <v>1</v>
      </c>
      <c r="L159" s="223">
        <v>0</v>
      </c>
      <c r="M159" s="223"/>
      <c r="N159" s="218">
        <f t="shared" si="15"/>
        <v>0</v>
      </c>
      <c r="O159" s="218"/>
      <c r="P159" s="218"/>
      <c r="Q159" s="218"/>
      <c r="R159" s="130"/>
      <c r="T159" s="161" t="s">
        <v>5</v>
      </c>
      <c r="U159" s="43" t="s">
        <v>43</v>
      </c>
      <c r="V159" s="35"/>
      <c r="W159" s="162">
        <f t="shared" si="16"/>
        <v>0</v>
      </c>
      <c r="X159" s="162">
        <v>0</v>
      </c>
      <c r="Y159" s="162">
        <f t="shared" si="17"/>
        <v>0</v>
      </c>
      <c r="Z159" s="162">
        <v>0</v>
      </c>
      <c r="AA159" s="163">
        <f t="shared" si="18"/>
        <v>0</v>
      </c>
      <c r="AR159" s="18" t="s">
        <v>159</v>
      </c>
      <c r="AT159" s="18" t="s">
        <v>155</v>
      </c>
      <c r="AU159" s="18" t="s">
        <v>133</v>
      </c>
      <c r="AY159" s="18" t="s">
        <v>154</v>
      </c>
      <c r="BE159" s="104">
        <f t="shared" si="19"/>
        <v>0</v>
      </c>
      <c r="BF159" s="104">
        <f t="shared" si="20"/>
        <v>0</v>
      </c>
      <c r="BG159" s="104">
        <f t="shared" si="21"/>
        <v>0</v>
      </c>
      <c r="BH159" s="104">
        <f t="shared" si="22"/>
        <v>0</v>
      </c>
      <c r="BI159" s="104">
        <f t="shared" si="23"/>
        <v>0</v>
      </c>
      <c r="BJ159" s="18" t="s">
        <v>133</v>
      </c>
      <c r="BK159" s="164">
        <f t="shared" si="24"/>
        <v>0</v>
      </c>
      <c r="BL159" s="18" t="s">
        <v>159</v>
      </c>
      <c r="BM159" s="18" t="s">
        <v>608</v>
      </c>
    </row>
    <row r="160" spans="2:65" s="1" customFormat="1" ht="25.5" customHeight="1">
      <c r="B160" s="127"/>
      <c r="C160" s="156" t="s">
        <v>247</v>
      </c>
      <c r="D160" s="156" t="s">
        <v>155</v>
      </c>
      <c r="E160" s="157" t="s">
        <v>257</v>
      </c>
      <c r="F160" s="225" t="s">
        <v>609</v>
      </c>
      <c r="G160" s="225"/>
      <c r="H160" s="225"/>
      <c r="I160" s="225"/>
      <c r="J160" s="158" t="s">
        <v>254</v>
      </c>
      <c r="K160" s="159">
        <v>1</v>
      </c>
      <c r="L160" s="223">
        <v>0</v>
      </c>
      <c r="M160" s="223"/>
      <c r="N160" s="218">
        <f t="shared" si="15"/>
        <v>0</v>
      </c>
      <c r="O160" s="218"/>
      <c r="P160" s="218"/>
      <c r="Q160" s="218"/>
      <c r="R160" s="130"/>
      <c r="T160" s="161" t="s">
        <v>5</v>
      </c>
      <c r="U160" s="43" t="s">
        <v>43</v>
      </c>
      <c r="V160" s="35"/>
      <c r="W160" s="162">
        <f t="shared" si="16"/>
        <v>0</v>
      </c>
      <c r="X160" s="162">
        <v>0</v>
      </c>
      <c r="Y160" s="162">
        <f t="shared" si="17"/>
        <v>0</v>
      </c>
      <c r="Z160" s="162">
        <v>0</v>
      </c>
      <c r="AA160" s="163">
        <f t="shared" si="18"/>
        <v>0</v>
      </c>
      <c r="AR160" s="18" t="s">
        <v>159</v>
      </c>
      <c r="AT160" s="18" t="s">
        <v>155</v>
      </c>
      <c r="AU160" s="18" t="s">
        <v>133</v>
      </c>
      <c r="AY160" s="18" t="s">
        <v>154</v>
      </c>
      <c r="BE160" s="104">
        <f t="shared" si="19"/>
        <v>0</v>
      </c>
      <c r="BF160" s="104">
        <f t="shared" si="20"/>
        <v>0</v>
      </c>
      <c r="BG160" s="104">
        <f t="shared" si="21"/>
        <v>0</v>
      </c>
      <c r="BH160" s="104">
        <f t="shared" si="22"/>
        <v>0</v>
      </c>
      <c r="BI160" s="104">
        <f t="shared" si="23"/>
        <v>0</v>
      </c>
      <c r="BJ160" s="18" t="s">
        <v>133</v>
      </c>
      <c r="BK160" s="164">
        <f t="shared" si="24"/>
        <v>0</v>
      </c>
      <c r="BL160" s="18" t="s">
        <v>159</v>
      </c>
      <c r="BM160" s="18" t="s">
        <v>610</v>
      </c>
    </row>
    <row r="161" spans="2:65" s="1" customFormat="1" ht="51" customHeight="1">
      <c r="B161" s="127"/>
      <c r="C161" s="156" t="s">
        <v>251</v>
      </c>
      <c r="D161" s="156" t="s">
        <v>155</v>
      </c>
      <c r="E161" s="157" t="s">
        <v>278</v>
      </c>
      <c r="F161" s="225" t="s">
        <v>279</v>
      </c>
      <c r="G161" s="225"/>
      <c r="H161" s="225"/>
      <c r="I161" s="225"/>
      <c r="J161" s="158" t="s">
        <v>158</v>
      </c>
      <c r="K161" s="159">
        <v>1100.431</v>
      </c>
      <c r="L161" s="223">
        <v>0</v>
      </c>
      <c r="M161" s="223"/>
      <c r="N161" s="218">
        <f t="shared" si="15"/>
        <v>0</v>
      </c>
      <c r="O161" s="218"/>
      <c r="P161" s="218"/>
      <c r="Q161" s="218"/>
      <c r="R161" s="130"/>
      <c r="T161" s="161" t="s">
        <v>5</v>
      </c>
      <c r="U161" s="43" t="s">
        <v>43</v>
      </c>
      <c r="V161" s="35"/>
      <c r="W161" s="162">
        <f t="shared" si="16"/>
        <v>0</v>
      </c>
      <c r="X161" s="162">
        <v>0</v>
      </c>
      <c r="Y161" s="162">
        <f t="shared" si="17"/>
        <v>0</v>
      </c>
      <c r="Z161" s="162">
        <v>3.6999999999999998E-2</v>
      </c>
      <c r="AA161" s="163">
        <f t="shared" si="18"/>
        <v>40.715947</v>
      </c>
      <c r="AR161" s="18" t="s">
        <v>159</v>
      </c>
      <c r="AT161" s="18" t="s">
        <v>155</v>
      </c>
      <c r="AU161" s="18" t="s">
        <v>133</v>
      </c>
      <c r="AY161" s="18" t="s">
        <v>154</v>
      </c>
      <c r="BE161" s="104">
        <f t="shared" si="19"/>
        <v>0</v>
      </c>
      <c r="BF161" s="104">
        <f t="shared" si="20"/>
        <v>0</v>
      </c>
      <c r="BG161" s="104">
        <f t="shared" si="21"/>
        <v>0</v>
      </c>
      <c r="BH161" s="104">
        <f t="shared" si="22"/>
        <v>0</v>
      </c>
      <c r="BI161" s="104">
        <f t="shared" si="23"/>
        <v>0</v>
      </c>
      <c r="BJ161" s="18" t="s">
        <v>133</v>
      </c>
      <c r="BK161" s="164">
        <f t="shared" si="24"/>
        <v>0</v>
      </c>
      <c r="BL161" s="18" t="s">
        <v>159</v>
      </c>
      <c r="BM161" s="18" t="s">
        <v>611</v>
      </c>
    </row>
    <row r="162" spans="2:65" s="1" customFormat="1" ht="38.25" customHeight="1">
      <c r="B162" s="127"/>
      <c r="C162" s="156" t="s">
        <v>256</v>
      </c>
      <c r="D162" s="156" t="s">
        <v>155</v>
      </c>
      <c r="E162" s="157" t="s">
        <v>282</v>
      </c>
      <c r="F162" s="225" t="s">
        <v>283</v>
      </c>
      <c r="G162" s="225"/>
      <c r="H162" s="225"/>
      <c r="I162" s="225"/>
      <c r="J162" s="158" t="s">
        <v>158</v>
      </c>
      <c r="K162" s="159">
        <v>30.34</v>
      </c>
      <c r="L162" s="223">
        <v>0</v>
      </c>
      <c r="M162" s="223"/>
      <c r="N162" s="218">
        <f t="shared" si="15"/>
        <v>0</v>
      </c>
      <c r="O162" s="218"/>
      <c r="P162" s="218"/>
      <c r="Q162" s="218"/>
      <c r="R162" s="130"/>
      <c r="T162" s="161" t="s">
        <v>5</v>
      </c>
      <c r="U162" s="43" t="s">
        <v>43</v>
      </c>
      <c r="V162" s="35"/>
      <c r="W162" s="162">
        <f t="shared" si="16"/>
        <v>0</v>
      </c>
      <c r="X162" s="162">
        <v>0</v>
      </c>
      <c r="Y162" s="162">
        <f t="shared" si="17"/>
        <v>0</v>
      </c>
      <c r="Z162" s="162">
        <v>8.8999999999999996E-2</v>
      </c>
      <c r="AA162" s="163">
        <f t="shared" si="18"/>
        <v>2.7002599999999997</v>
      </c>
      <c r="AR162" s="18" t="s">
        <v>159</v>
      </c>
      <c r="AT162" s="18" t="s">
        <v>155</v>
      </c>
      <c r="AU162" s="18" t="s">
        <v>133</v>
      </c>
      <c r="AY162" s="18" t="s">
        <v>154</v>
      </c>
      <c r="BE162" s="104">
        <f t="shared" si="19"/>
        <v>0</v>
      </c>
      <c r="BF162" s="104">
        <f t="shared" si="20"/>
        <v>0</v>
      </c>
      <c r="BG162" s="104">
        <f t="shared" si="21"/>
        <v>0</v>
      </c>
      <c r="BH162" s="104">
        <f t="shared" si="22"/>
        <v>0</v>
      </c>
      <c r="BI162" s="104">
        <f t="shared" si="23"/>
        <v>0</v>
      </c>
      <c r="BJ162" s="18" t="s">
        <v>133</v>
      </c>
      <c r="BK162" s="164">
        <f t="shared" si="24"/>
        <v>0</v>
      </c>
      <c r="BL162" s="18" t="s">
        <v>159</v>
      </c>
      <c r="BM162" s="18" t="s">
        <v>612</v>
      </c>
    </row>
    <row r="163" spans="2:65" s="1" customFormat="1" ht="38.25" customHeight="1">
      <c r="B163" s="127"/>
      <c r="C163" s="156" t="s">
        <v>260</v>
      </c>
      <c r="D163" s="156" t="s">
        <v>155</v>
      </c>
      <c r="E163" s="157" t="s">
        <v>290</v>
      </c>
      <c r="F163" s="225" t="s">
        <v>291</v>
      </c>
      <c r="G163" s="225"/>
      <c r="H163" s="225"/>
      <c r="I163" s="225"/>
      <c r="J163" s="158" t="s">
        <v>292</v>
      </c>
      <c r="K163" s="159">
        <v>69.677000000000007</v>
      </c>
      <c r="L163" s="223">
        <v>0</v>
      </c>
      <c r="M163" s="223"/>
      <c r="N163" s="218">
        <f t="shared" si="15"/>
        <v>0</v>
      </c>
      <c r="O163" s="218"/>
      <c r="P163" s="218"/>
      <c r="Q163" s="218"/>
      <c r="R163" s="130"/>
      <c r="T163" s="161" t="s">
        <v>5</v>
      </c>
      <c r="U163" s="43" t="s">
        <v>43</v>
      </c>
      <c r="V163" s="35"/>
      <c r="W163" s="162">
        <f t="shared" si="16"/>
        <v>0</v>
      </c>
      <c r="X163" s="162">
        <v>0</v>
      </c>
      <c r="Y163" s="162">
        <f t="shared" si="17"/>
        <v>0</v>
      </c>
      <c r="Z163" s="162">
        <v>0</v>
      </c>
      <c r="AA163" s="163">
        <f t="shared" si="18"/>
        <v>0</v>
      </c>
      <c r="AR163" s="18" t="s">
        <v>159</v>
      </c>
      <c r="AT163" s="18" t="s">
        <v>155</v>
      </c>
      <c r="AU163" s="18" t="s">
        <v>133</v>
      </c>
      <c r="AY163" s="18" t="s">
        <v>154</v>
      </c>
      <c r="BE163" s="104">
        <f t="shared" si="19"/>
        <v>0</v>
      </c>
      <c r="BF163" s="104">
        <f t="shared" si="20"/>
        <v>0</v>
      </c>
      <c r="BG163" s="104">
        <f t="shared" si="21"/>
        <v>0</v>
      </c>
      <c r="BH163" s="104">
        <f t="shared" si="22"/>
        <v>0</v>
      </c>
      <c r="BI163" s="104">
        <f t="shared" si="23"/>
        <v>0</v>
      </c>
      <c r="BJ163" s="18" t="s">
        <v>133</v>
      </c>
      <c r="BK163" s="164">
        <f t="shared" si="24"/>
        <v>0</v>
      </c>
      <c r="BL163" s="18" t="s">
        <v>159</v>
      </c>
      <c r="BM163" s="18" t="s">
        <v>613</v>
      </c>
    </row>
    <row r="164" spans="2:65" s="1" customFormat="1" ht="25.5" customHeight="1">
      <c r="B164" s="127"/>
      <c r="C164" s="156" t="s">
        <v>264</v>
      </c>
      <c r="D164" s="156" t="s">
        <v>155</v>
      </c>
      <c r="E164" s="157" t="s">
        <v>295</v>
      </c>
      <c r="F164" s="225" t="s">
        <v>296</v>
      </c>
      <c r="G164" s="225"/>
      <c r="H164" s="225"/>
      <c r="I164" s="225"/>
      <c r="J164" s="158" t="s">
        <v>292</v>
      </c>
      <c r="K164" s="159">
        <v>69.677000000000007</v>
      </c>
      <c r="L164" s="223">
        <v>0</v>
      </c>
      <c r="M164" s="223"/>
      <c r="N164" s="218">
        <f t="shared" si="15"/>
        <v>0</v>
      </c>
      <c r="O164" s="218"/>
      <c r="P164" s="218"/>
      <c r="Q164" s="218"/>
      <c r="R164" s="130"/>
      <c r="T164" s="161" t="s">
        <v>5</v>
      </c>
      <c r="U164" s="43" t="s">
        <v>43</v>
      </c>
      <c r="V164" s="35"/>
      <c r="W164" s="162">
        <f t="shared" si="16"/>
        <v>0</v>
      </c>
      <c r="X164" s="162">
        <v>0</v>
      </c>
      <c r="Y164" s="162">
        <f t="shared" si="17"/>
        <v>0</v>
      </c>
      <c r="Z164" s="162">
        <v>0</v>
      </c>
      <c r="AA164" s="163">
        <f t="shared" si="18"/>
        <v>0</v>
      </c>
      <c r="AR164" s="18" t="s">
        <v>159</v>
      </c>
      <c r="AT164" s="18" t="s">
        <v>155</v>
      </c>
      <c r="AU164" s="18" t="s">
        <v>133</v>
      </c>
      <c r="AY164" s="18" t="s">
        <v>154</v>
      </c>
      <c r="BE164" s="104">
        <f t="shared" si="19"/>
        <v>0</v>
      </c>
      <c r="BF164" s="104">
        <f t="shared" si="20"/>
        <v>0</v>
      </c>
      <c r="BG164" s="104">
        <f t="shared" si="21"/>
        <v>0</v>
      </c>
      <c r="BH164" s="104">
        <f t="shared" si="22"/>
        <v>0</v>
      </c>
      <c r="BI164" s="104">
        <f t="shared" si="23"/>
        <v>0</v>
      </c>
      <c r="BJ164" s="18" t="s">
        <v>133</v>
      </c>
      <c r="BK164" s="164">
        <f t="shared" si="24"/>
        <v>0</v>
      </c>
      <c r="BL164" s="18" t="s">
        <v>159</v>
      </c>
      <c r="BM164" s="18" t="s">
        <v>614</v>
      </c>
    </row>
    <row r="165" spans="2:65" s="1" customFormat="1" ht="25.5" customHeight="1">
      <c r="B165" s="127"/>
      <c r="C165" s="156" t="s">
        <v>268</v>
      </c>
      <c r="D165" s="156" t="s">
        <v>155</v>
      </c>
      <c r="E165" s="157" t="s">
        <v>299</v>
      </c>
      <c r="F165" s="225" t="s">
        <v>300</v>
      </c>
      <c r="G165" s="225"/>
      <c r="H165" s="225"/>
      <c r="I165" s="225"/>
      <c r="J165" s="158" t="s">
        <v>292</v>
      </c>
      <c r="K165" s="159">
        <v>69.677000000000007</v>
      </c>
      <c r="L165" s="223">
        <v>0</v>
      </c>
      <c r="M165" s="223"/>
      <c r="N165" s="218">
        <f t="shared" si="15"/>
        <v>0</v>
      </c>
      <c r="O165" s="218"/>
      <c r="P165" s="218"/>
      <c r="Q165" s="218"/>
      <c r="R165" s="130"/>
      <c r="T165" s="161" t="s">
        <v>5</v>
      </c>
      <c r="U165" s="43" t="s">
        <v>43</v>
      </c>
      <c r="V165" s="35"/>
      <c r="W165" s="162">
        <f t="shared" si="16"/>
        <v>0</v>
      </c>
      <c r="X165" s="162">
        <v>0</v>
      </c>
      <c r="Y165" s="162">
        <f t="shared" si="17"/>
        <v>0</v>
      </c>
      <c r="Z165" s="162">
        <v>0</v>
      </c>
      <c r="AA165" s="163">
        <f t="shared" si="18"/>
        <v>0</v>
      </c>
      <c r="AR165" s="18" t="s">
        <v>159</v>
      </c>
      <c r="AT165" s="18" t="s">
        <v>155</v>
      </c>
      <c r="AU165" s="18" t="s">
        <v>133</v>
      </c>
      <c r="AY165" s="18" t="s">
        <v>154</v>
      </c>
      <c r="BE165" s="104">
        <f t="shared" si="19"/>
        <v>0</v>
      </c>
      <c r="BF165" s="104">
        <f t="shared" si="20"/>
        <v>0</v>
      </c>
      <c r="BG165" s="104">
        <f t="shared" si="21"/>
        <v>0</v>
      </c>
      <c r="BH165" s="104">
        <f t="shared" si="22"/>
        <v>0</v>
      </c>
      <c r="BI165" s="104">
        <f t="shared" si="23"/>
        <v>0</v>
      </c>
      <c r="BJ165" s="18" t="s">
        <v>133</v>
      </c>
      <c r="BK165" s="164">
        <f t="shared" si="24"/>
        <v>0</v>
      </c>
      <c r="BL165" s="18" t="s">
        <v>159</v>
      </c>
      <c r="BM165" s="18" t="s">
        <v>615</v>
      </c>
    </row>
    <row r="166" spans="2:65" s="1" customFormat="1" ht="25.5" customHeight="1">
      <c r="B166" s="127"/>
      <c r="C166" s="156" t="s">
        <v>272</v>
      </c>
      <c r="D166" s="156" t="s">
        <v>155</v>
      </c>
      <c r="E166" s="157" t="s">
        <v>303</v>
      </c>
      <c r="F166" s="225" t="s">
        <v>304</v>
      </c>
      <c r="G166" s="225"/>
      <c r="H166" s="225"/>
      <c r="I166" s="225"/>
      <c r="J166" s="158" t="s">
        <v>292</v>
      </c>
      <c r="K166" s="159">
        <v>1323.8630000000001</v>
      </c>
      <c r="L166" s="223">
        <v>0</v>
      </c>
      <c r="M166" s="223"/>
      <c r="N166" s="218">
        <f t="shared" si="15"/>
        <v>0</v>
      </c>
      <c r="O166" s="218"/>
      <c r="P166" s="218"/>
      <c r="Q166" s="218"/>
      <c r="R166" s="130"/>
      <c r="T166" s="161" t="s">
        <v>5</v>
      </c>
      <c r="U166" s="43" t="s">
        <v>43</v>
      </c>
      <c r="V166" s="35"/>
      <c r="W166" s="162">
        <f t="shared" si="16"/>
        <v>0</v>
      </c>
      <c r="X166" s="162">
        <v>0</v>
      </c>
      <c r="Y166" s="162">
        <f t="shared" si="17"/>
        <v>0</v>
      </c>
      <c r="Z166" s="162">
        <v>0</v>
      </c>
      <c r="AA166" s="163">
        <f t="shared" si="18"/>
        <v>0</v>
      </c>
      <c r="AR166" s="18" t="s">
        <v>159</v>
      </c>
      <c r="AT166" s="18" t="s">
        <v>155</v>
      </c>
      <c r="AU166" s="18" t="s">
        <v>133</v>
      </c>
      <c r="AY166" s="18" t="s">
        <v>154</v>
      </c>
      <c r="BE166" s="104">
        <f t="shared" si="19"/>
        <v>0</v>
      </c>
      <c r="BF166" s="104">
        <f t="shared" si="20"/>
        <v>0</v>
      </c>
      <c r="BG166" s="104">
        <f t="shared" si="21"/>
        <v>0</v>
      </c>
      <c r="BH166" s="104">
        <f t="shared" si="22"/>
        <v>0</v>
      </c>
      <c r="BI166" s="104">
        <f t="shared" si="23"/>
        <v>0</v>
      </c>
      <c r="BJ166" s="18" t="s">
        <v>133</v>
      </c>
      <c r="BK166" s="164">
        <f t="shared" si="24"/>
        <v>0</v>
      </c>
      <c r="BL166" s="18" t="s">
        <v>159</v>
      </c>
      <c r="BM166" s="18" t="s">
        <v>616</v>
      </c>
    </row>
    <row r="167" spans="2:65" s="1" customFormat="1" ht="25.5" customHeight="1">
      <c r="B167" s="127"/>
      <c r="C167" s="156" t="s">
        <v>277</v>
      </c>
      <c r="D167" s="156" t="s">
        <v>155</v>
      </c>
      <c r="E167" s="157" t="s">
        <v>307</v>
      </c>
      <c r="F167" s="225" t="s">
        <v>308</v>
      </c>
      <c r="G167" s="225"/>
      <c r="H167" s="225"/>
      <c r="I167" s="225"/>
      <c r="J167" s="158" t="s">
        <v>292</v>
      </c>
      <c r="K167" s="159">
        <v>69.677000000000007</v>
      </c>
      <c r="L167" s="223">
        <v>0</v>
      </c>
      <c r="M167" s="223"/>
      <c r="N167" s="218">
        <f t="shared" si="15"/>
        <v>0</v>
      </c>
      <c r="O167" s="218"/>
      <c r="P167" s="218"/>
      <c r="Q167" s="218"/>
      <c r="R167" s="130"/>
      <c r="T167" s="161" t="s">
        <v>5</v>
      </c>
      <c r="U167" s="43" t="s">
        <v>43</v>
      </c>
      <c r="V167" s="35"/>
      <c r="W167" s="162">
        <f t="shared" si="16"/>
        <v>0</v>
      </c>
      <c r="X167" s="162">
        <v>0</v>
      </c>
      <c r="Y167" s="162">
        <f t="shared" si="17"/>
        <v>0</v>
      </c>
      <c r="Z167" s="162">
        <v>0</v>
      </c>
      <c r="AA167" s="163">
        <f t="shared" si="18"/>
        <v>0</v>
      </c>
      <c r="AR167" s="18" t="s">
        <v>159</v>
      </c>
      <c r="AT167" s="18" t="s">
        <v>155</v>
      </c>
      <c r="AU167" s="18" t="s">
        <v>133</v>
      </c>
      <c r="AY167" s="18" t="s">
        <v>154</v>
      </c>
      <c r="BE167" s="104">
        <f t="shared" si="19"/>
        <v>0</v>
      </c>
      <c r="BF167" s="104">
        <f t="shared" si="20"/>
        <v>0</v>
      </c>
      <c r="BG167" s="104">
        <f t="shared" si="21"/>
        <v>0</v>
      </c>
      <c r="BH167" s="104">
        <f t="shared" si="22"/>
        <v>0</v>
      </c>
      <c r="BI167" s="104">
        <f t="shared" si="23"/>
        <v>0</v>
      </c>
      <c r="BJ167" s="18" t="s">
        <v>133</v>
      </c>
      <c r="BK167" s="164">
        <f t="shared" si="24"/>
        <v>0</v>
      </c>
      <c r="BL167" s="18" t="s">
        <v>159</v>
      </c>
      <c r="BM167" s="18" t="s">
        <v>617</v>
      </c>
    </row>
    <row r="168" spans="2:65" s="1" customFormat="1" ht="25.5" customHeight="1">
      <c r="B168" s="127"/>
      <c r="C168" s="156" t="s">
        <v>281</v>
      </c>
      <c r="D168" s="156" t="s">
        <v>155</v>
      </c>
      <c r="E168" s="157" t="s">
        <v>311</v>
      </c>
      <c r="F168" s="225" t="s">
        <v>312</v>
      </c>
      <c r="G168" s="225"/>
      <c r="H168" s="225"/>
      <c r="I168" s="225"/>
      <c r="J168" s="158" t="s">
        <v>292</v>
      </c>
      <c r="K168" s="159">
        <v>69.677000000000007</v>
      </c>
      <c r="L168" s="223">
        <v>0</v>
      </c>
      <c r="M168" s="223"/>
      <c r="N168" s="218">
        <f t="shared" si="15"/>
        <v>0</v>
      </c>
      <c r="O168" s="218"/>
      <c r="P168" s="218"/>
      <c r="Q168" s="218"/>
      <c r="R168" s="130"/>
      <c r="T168" s="161" t="s">
        <v>5</v>
      </c>
      <c r="U168" s="43" t="s">
        <v>43</v>
      </c>
      <c r="V168" s="35"/>
      <c r="W168" s="162">
        <f t="shared" si="16"/>
        <v>0</v>
      </c>
      <c r="X168" s="162">
        <v>0</v>
      </c>
      <c r="Y168" s="162">
        <f t="shared" si="17"/>
        <v>0</v>
      </c>
      <c r="Z168" s="162">
        <v>0</v>
      </c>
      <c r="AA168" s="163">
        <f t="shared" si="18"/>
        <v>0</v>
      </c>
      <c r="AR168" s="18" t="s">
        <v>159</v>
      </c>
      <c r="AT168" s="18" t="s">
        <v>155</v>
      </c>
      <c r="AU168" s="18" t="s">
        <v>133</v>
      </c>
      <c r="AY168" s="18" t="s">
        <v>154</v>
      </c>
      <c r="BE168" s="104">
        <f t="shared" si="19"/>
        <v>0</v>
      </c>
      <c r="BF168" s="104">
        <f t="shared" si="20"/>
        <v>0</v>
      </c>
      <c r="BG168" s="104">
        <f t="shared" si="21"/>
        <v>0</v>
      </c>
      <c r="BH168" s="104">
        <f t="shared" si="22"/>
        <v>0</v>
      </c>
      <c r="BI168" s="104">
        <f t="shared" si="23"/>
        <v>0</v>
      </c>
      <c r="BJ168" s="18" t="s">
        <v>133</v>
      </c>
      <c r="BK168" s="164">
        <f t="shared" si="24"/>
        <v>0</v>
      </c>
      <c r="BL168" s="18" t="s">
        <v>159</v>
      </c>
      <c r="BM168" s="18" t="s">
        <v>618</v>
      </c>
    </row>
    <row r="169" spans="2:65" s="9" customFormat="1" ht="29.85" customHeight="1">
      <c r="B169" s="145"/>
      <c r="C169" s="146"/>
      <c r="D169" s="155" t="s">
        <v>119</v>
      </c>
      <c r="E169" s="155"/>
      <c r="F169" s="155"/>
      <c r="G169" s="155"/>
      <c r="H169" s="155"/>
      <c r="I169" s="155"/>
      <c r="J169" s="155"/>
      <c r="K169" s="155"/>
      <c r="L169" s="155"/>
      <c r="M169" s="155"/>
      <c r="N169" s="215">
        <f>BK169</f>
        <v>0</v>
      </c>
      <c r="O169" s="216"/>
      <c r="P169" s="216"/>
      <c r="Q169" s="216"/>
      <c r="R169" s="148"/>
      <c r="T169" s="149"/>
      <c r="U169" s="146"/>
      <c r="V169" s="146"/>
      <c r="W169" s="150">
        <f>W170</f>
        <v>0</v>
      </c>
      <c r="X169" s="146"/>
      <c r="Y169" s="150">
        <f>Y170</f>
        <v>0</v>
      </c>
      <c r="Z169" s="146"/>
      <c r="AA169" s="151">
        <f>AA170</f>
        <v>0</v>
      </c>
      <c r="AR169" s="152" t="s">
        <v>84</v>
      </c>
      <c r="AT169" s="153" t="s">
        <v>75</v>
      </c>
      <c r="AU169" s="153" t="s">
        <v>84</v>
      </c>
      <c r="AY169" s="152" t="s">
        <v>154</v>
      </c>
      <c r="BK169" s="154">
        <f>BK170</f>
        <v>0</v>
      </c>
    </row>
    <row r="170" spans="2:65" s="1" customFormat="1" ht="38.25" customHeight="1">
      <c r="B170" s="127"/>
      <c r="C170" s="156" t="s">
        <v>285</v>
      </c>
      <c r="D170" s="156" t="s">
        <v>155</v>
      </c>
      <c r="E170" s="157" t="s">
        <v>315</v>
      </c>
      <c r="F170" s="225" t="s">
        <v>316</v>
      </c>
      <c r="G170" s="225"/>
      <c r="H170" s="225"/>
      <c r="I170" s="225"/>
      <c r="J170" s="158" t="s">
        <v>292</v>
      </c>
      <c r="K170" s="159">
        <v>180.59800000000001</v>
      </c>
      <c r="L170" s="223">
        <v>0</v>
      </c>
      <c r="M170" s="223"/>
      <c r="N170" s="218">
        <f>ROUND(L170*K170,3)</f>
        <v>0</v>
      </c>
      <c r="O170" s="218"/>
      <c r="P170" s="218"/>
      <c r="Q170" s="218"/>
      <c r="R170" s="130"/>
      <c r="T170" s="161" t="s">
        <v>5</v>
      </c>
      <c r="U170" s="43" t="s">
        <v>43</v>
      </c>
      <c r="V170" s="35"/>
      <c r="W170" s="162">
        <f>V170*K170</f>
        <v>0</v>
      </c>
      <c r="X170" s="162">
        <v>0</v>
      </c>
      <c r="Y170" s="162">
        <f>X170*K170</f>
        <v>0</v>
      </c>
      <c r="Z170" s="162">
        <v>0</v>
      </c>
      <c r="AA170" s="163">
        <f>Z170*K170</f>
        <v>0</v>
      </c>
      <c r="AR170" s="18" t="s">
        <v>159</v>
      </c>
      <c r="AT170" s="18" t="s">
        <v>155</v>
      </c>
      <c r="AU170" s="18" t="s">
        <v>133</v>
      </c>
      <c r="AY170" s="18" t="s">
        <v>154</v>
      </c>
      <c r="BE170" s="104">
        <f>IF(U170="základná",N170,0)</f>
        <v>0</v>
      </c>
      <c r="BF170" s="104">
        <f>IF(U170="znížená",N170,0)</f>
        <v>0</v>
      </c>
      <c r="BG170" s="104">
        <f>IF(U170="zákl. prenesená",N170,0)</f>
        <v>0</v>
      </c>
      <c r="BH170" s="104">
        <f>IF(U170="zníž. prenesená",N170,0)</f>
        <v>0</v>
      </c>
      <c r="BI170" s="104">
        <f>IF(U170="nulová",N170,0)</f>
        <v>0</v>
      </c>
      <c r="BJ170" s="18" t="s">
        <v>133</v>
      </c>
      <c r="BK170" s="164">
        <f>ROUND(L170*K170,3)</f>
        <v>0</v>
      </c>
      <c r="BL170" s="18" t="s">
        <v>159</v>
      </c>
      <c r="BM170" s="18" t="s">
        <v>619</v>
      </c>
    </row>
    <row r="171" spans="2:65" s="9" customFormat="1" ht="37.35" customHeight="1">
      <c r="B171" s="145"/>
      <c r="C171" s="146"/>
      <c r="D171" s="147" t="s">
        <v>120</v>
      </c>
      <c r="E171" s="147"/>
      <c r="F171" s="147"/>
      <c r="G171" s="147"/>
      <c r="H171" s="147"/>
      <c r="I171" s="147"/>
      <c r="J171" s="147"/>
      <c r="K171" s="147"/>
      <c r="L171" s="147"/>
      <c r="M171" s="147"/>
      <c r="N171" s="219">
        <f>BK171</f>
        <v>0</v>
      </c>
      <c r="O171" s="220"/>
      <c r="P171" s="220"/>
      <c r="Q171" s="220"/>
      <c r="R171" s="148"/>
      <c r="T171" s="149"/>
      <c r="U171" s="146"/>
      <c r="V171" s="146"/>
      <c r="W171" s="150">
        <f>W172+W176+W183+W187+W195</f>
        <v>0</v>
      </c>
      <c r="X171" s="146"/>
      <c r="Y171" s="150">
        <f>Y172+Y176+Y183+Y187+Y195</f>
        <v>2.3182375500000001</v>
      </c>
      <c r="Z171" s="146"/>
      <c r="AA171" s="151">
        <f>AA172+AA176+AA183+AA187+AA195</f>
        <v>0.73970270000000005</v>
      </c>
      <c r="AR171" s="152" t="s">
        <v>133</v>
      </c>
      <c r="AT171" s="153" t="s">
        <v>75</v>
      </c>
      <c r="AU171" s="153" t="s">
        <v>76</v>
      </c>
      <c r="AY171" s="152" t="s">
        <v>154</v>
      </c>
      <c r="BK171" s="154">
        <f>BK172+BK176+BK183+BK187+BK195</f>
        <v>0</v>
      </c>
    </row>
    <row r="172" spans="2:65" s="9" customFormat="1" ht="19.899999999999999" customHeight="1">
      <c r="B172" s="145"/>
      <c r="C172" s="146"/>
      <c r="D172" s="155" t="s">
        <v>121</v>
      </c>
      <c r="E172" s="155"/>
      <c r="F172" s="155"/>
      <c r="G172" s="155"/>
      <c r="H172" s="155"/>
      <c r="I172" s="155"/>
      <c r="J172" s="155"/>
      <c r="K172" s="155"/>
      <c r="L172" s="155"/>
      <c r="M172" s="155"/>
      <c r="N172" s="221">
        <f>BK172</f>
        <v>0</v>
      </c>
      <c r="O172" s="222"/>
      <c r="P172" s="222"/>
      <c r="Q172" s="222"/>
      <c r="R172" s="148"/>
      <c r="T172" s="149"/>
      <c r="U172" s="146"/>
      <c r="V172" s="146"/>
      <c r="W172" s="150">
        <f>SUM(W173:W175)</f>
        <v>0</v>
      </c>
      <c r="X172" s="146"/>
      <c r="Y172" s="150">
        <f>SUM(Y173:Y175)</f>
        <v>3.6593200000000006E-2</v>
      </c>
      <c r="Z172" s="146"/>
      <c r="AA172" s="151">
        <f>SUM(AA173:AA175)</f>
        <v>0</v>
      </c>
      <c r="AR172" s="152" t="s">
        <v>133</v>
      </c>
      <c r="AT172" s="153" t="s">
        <v>75</v>
      </c>
      <c r="AU172" s="153" t="s">
        <v>84</v>
      </c>
      <c r="AY172" s="152" t="s">
        <v>154</v>
      </c>
      <c r="BK172" s="154">
        <f>SUM(BK173:BK175)</f>
        <v>0</v>
      </c>
    </row>
    <row r="173" spans="2:65" s="1" customFormat="1" ht="25.5" customHeight="1">
      <c r="B173" s="127"/>
      <c r="C173" s="156" t="s">
        <v>289</v>
      </c>
      <c r="D173" s="156" t="s">
        <v>155</v>
      </c>
      <c r="E173" s="157" t="s">
        <v>319</v>
      </c>
      <c r="F173" s="225" t="s">
        <v>320</v>
      </c>
      <c r="G173" s="225"/>
      <c r="H173" s="225"/>
      <c r="I173" s="225"/>
      <c r="J173" s="158" t="s">
        <v>158</v>
      </c>
      <c r="K173" s="159">
        <v>79.55</v>
      </c>
      <c r="L173" s="223">
        <v>0</v>
      </c>
      <c r="M173" s="223"/>
      <c r="N173" s="218">
        <f>ROUND(L173*K173,3)</f>
        <v>0</v>
      </c>
      <c r="O173" s="218"/>
      <c r="P173" s="218"/>
      <c r="Q173" s="218"/>
      <c r="R173" s="130"/>
      <c r="T173" s="161" t="s">
        <v>5</v>
      </c>
      <c r="U173" s="43" t="s">
        <v>43</v>
      </c>
      <c r="V173" s="35"/>
      <c r="W173" s="162">
        <f>V173*K173</f>
        <v>0</v>
      </c>
      <c r="X173" s="162">
        <v>0</v>
      </c>
      <c r="Y173" s="162">
        <f>X173*K173</f>
        <v>0</v>
      </c>
      <c r="Z173" s="162">
        <v>0</v>
      </c>
      <c r="AA173" s="163">
        <f>Z173*K173</f>
        <v>0</v>
      </c>
      <c r="AR173" s="18" t="s">
        <v>210</v>
      </c>
      <c r="AT173" s="18" t="s">
        <v>155</v>
      </c>
      <c r="AU173" s="18" t="s">
        <v>133</v>
      </c>
      <c r="AY173" s="18" t="s">
        <v>154</v>
      </c>
      <c r="BE173" s="104">
        <f>IF(U173="základná",N173,0)</f>
        <v>0</v>
      </c>
      <c r="BF173" s="104">
        <f>IF(U173="znížená",N173,0)</f>
        <v>0</v>
      </c>
      <c r="BG173" s="104">
        <f>IF(U173="zákl. prenesená",N173,0)</f>
        <v>0</v>
      </c>
      <c r="BH173" s="104">
        <f>IF(U173="zníž. prenesená",N173,0)</f>
        <v>0</v>
      </c>
      <c r="BI173" s="104">
        <f>IF(U173="nulová",N173,0)</f>
        <v>0</v>
      </c>
      <c r="BJ173" s="18" t="s">
        <v>133</v>
      </c>
      <c r="BK173" s="164">
        <f>ROUND(L173*K173,3)</f>
        <v>0</v>
      </c>
      <c r="BL173" s="18" t="s">
        <v>210</v>
      </c>
      <c r="BM173" s="18" t="s">
        <v>620</v>
      </c>
    </row>
    <row r="174" spans="2:65" s="1" customFormat="1" ht="38.25" customHeight="1">
      <c r="B174" s="127"/>
      <c r="C174" s="165" t="s">
        <v>294</v>
      </c>
      <c r="D174" s="165" t="s">
        <v>168</v>
      </c>
      <c r="E174" s="166" t="s">
        <v>323</v>
      </c>
      <c r="F174" s="226" t="s">
        <v>669</v>
      </c>
      <c r="G174" s="226"/>
      <c r="H174" s="226"/>
      <c r="I174" s="226"/>
      <c r="J174" s="167" t="s">
        <v>158</v>
      </c>
      <c r="K174" s="168">
        <v>91.483000000000004</v>
      </c>
      <c r="L174" s="224">
        <v>0</v>
      </c>
      <c r="M174" s="224"/>
      <c r="N174" s="217">
        <f>ROUND(L174*K174,3)</f>
        <v>0</v>
      </c>
      <c r="O174" s="218"/>
      <c r="P174" s="218"/>
      <c r="Q174" s="218"/>
      <c r="R174" s="130"/>
      <c r="T174" s="161" t="s">
        <v>5</v>
      </c>
      <c r="U174" s="43" t="s">
        <v>43</v>
      </c>
      <c r="V174" s="35"/>
      <c r="W174" s="162">
        <f>V174*K174</f>
        <v>0</v>
      </c>
      <c r="X174" s="162">
        <v>4.0000000000000002E-4</v>
      </c>
      <c r="Y174" s="162">
        <f>X174*K174</f>
        <v>3.6593200000000006E-2</v>
      </c>
      <c r="Z174" s="162">
        <v>0</v>
      </c>
      <c r="AA174" s="163">
        <f>Z174*K174</f>
        <v>0</v>
      </c>
      <c r="AR174" s="18" t="s">
        <v>272</v>
      </c>
      <c r="AT174" s="18" t="s">
        <v>168</v>
      </c>
      <c r="AU174" s="18" t="s">
        <v>133</v>
      </c>
      <c r="AY174" s="18" t="s">
        <v>154</v>
      </c>
      <c r="BE174" s="104">
        <f>IF(U174="základná",N174,0)</f>
        <v>0</v>
      </c>
      <c r="BF174" s="104">
        <f>IF(U174="znížená",N174,0)</f>
        <v>0</v>
      </c>
      <c r="BG174" s="104">
        <f>IF(U174="zákl. prenesená",N174,0)</f>
        <v>0</v>
      </c>
      <c r="BH174" s="104">
        <f>IF(U174="zníž. prenesená",N174,0)</f>
        <v>0</v>
      </c>
      <c r="BI174" s="104">
        <f>IF(U174="nulová",N174,0)</f>
        <v>0</v>
      </c>
      <c r="BJ174" s="18" t="s">
        <v>133</v>
      </c>
      <c r="BK174" s="164">
        <f>ROUND(L174*K174,3)</f>
        <v>0</v>
      </c>
      <c r="BL174" s="18" t="s">
        <v>210</v>
      </c>
      <c r="BM174" s="18" t="s">
        <v>621</v>
      </c>
    </row>
    <row r="175" spans="2:65" s="1" customFormat="1" ht="25.5" customHeight="1">
      <c r="B175" s="127"/>
      <c r="C175" s="156" t="s">
        <v>298</v>
      </c>
      <c r="D175" s="156" t="s">
        <v>155</v>
      </c>
      <c r="E175" s="157" t="s">
        <v>326</v>
      </c>
      <c r="F175" s="225" t="s">
        <v>327</v>
      </c>
      <c r="G175" s="225"/>
      <c r="H175" s="225"/>
      <c r="I175" s="225"/>
      <c r="J175" s="158" t="s">
        <v>328</v>
      </c>
      <c r="K175" s="160">
        <v>0</v>
      </c>
      <c r="L175" s="223">
        <v>0</v>
      </c>
      <c r="M175" s="223"/>
      <c r="N175" s="218">
        <f>ROUND(L175*K175,3)</f>
        <v>0</v>
      </c>
      <c r="O175" s="218"/>
      <c r="P175" s="218"/>
      <c r="Q175" s="218"/>
      <c r="R175" s="130"/>
      <c r="T175" s="161" t="s">
        <v>5</v>
      </c>
      <c r="U175" s="43" t="s">
        <v>43</v>
      </c>
      <c r="V175" s="35"/>
      <c r="W175" s="162">
        <f>V175*K175</f>
        <v>0</v>
      </c>
      <c r="X175" s="162">
        <v>0</v>
      </c>
      <c r="Y175" s="162">
        <f>X175*K175</f>
        <v>0</v>
      </c>
      <c r="Z175" s="162">
        <v>0</v>
      </c>
      <c r="AA175" s="163">
        <f>Z175*K175</f>
        <v>0</v>
      </c>
      <c r="AR175" s="18" t="s">
        <v>210</v>
      </c>
      <c r="AT175" s="18" t="s">
        <v>155</v>
      </c>
      <c r="AU175" s="18" t="s">
        <v>133</v>
      </c>
      <c r="AY175" s="18" t="s">
        <v>154</v>
      </c>
      <c r="BE175" s="104">
        <f>IF(U175="základná",N175,0)</f>
        <v>0</v>
      </c>
      <c r="BF175" s="104">
        <f>IF(U175="znížená",N175,0)</f>
        <v>0</v>
      </c>
      <c r="BG175" s="104">
        <f>IF(U175="zákl. prenesená",N175,0)</f>
        <v>0</v>
      </c>
      <c r="BH175" s="104">
        <f>IF(U175="zníž. prenesená",N175,0)</f>
        <v>0</v>
      </c>
      <c r="BI175" s="104">
        <f>IF(U175="nulová",N175,0)</f>
        <v>0</v>
      </c>
      <c r="BJ175" s="18" t="s">
        <v>133</v>
      </c>
      <c r="BK175" s="164">
        <f>ROUND(L175*K175,3)</f>
        <v>0</v>
      </c>
      <c r="BL175" s="18" t="s">
        <v>210</v>
      </c>
      <c r="BM175" s="18" t="s">
        <v>622</v>
      </c>
    </row>
    <row r="176" spans="2:65" s="9" customFormat="1" ht="29.85" customHeight="1">
      <c r="B176" s="145"/>
      <c r="C176" s="146"/>
      <c r="D176" s="155" t="s">
        <v>122</v>
      </c>
      <c r="E176" s="155"/>
      <c r="F176" s="155"/>
      <c r="G176" s="155"/>
      <c r="H176" s="155"/>
      <c r="I176" s="155"/>
      <c r="J176" s="155"/>
      <c r="K176" s="155"/>
      <c r="L176" s="155"/>
      <c r="M176" s="155"/>
      <c r="N176" s="215">
        <f>BK176</f>
        <v>0</v>
      </c>
      <c r="O176" s="216"/>
      <c r="P176" s="216"/>
      <c r="Q176" s="216"/>
      <c r="R176" s="148"/>
      <c r="T176" s="149"/>
      <c r="U176" s="146"/>
      <c r="V176" s="146"/>
      <c r="W176" s="150">
        <f>SUM(W177:W182)</f>
        <v>0</v>
      </c>
      <c r="X176" s="146"/>
      <c r="Y176" s="150">
        <f>SUM(Y177:Y182)</f>
        <v>1.210143</v>
      </c>
      <c r="Z176" s="146"/>
      <c r="AA176" s="151">
        <f>SUM(AA177:AA182)</f>
        <v>0</v>
      </c>
      <c r="AR176" s="152" t="s">
        <v>133</v>
      </c>
      <c r="AT176" s="153" t="s">
        <v>75</v>
      </c>
      <c r="AU176" s="153" t="s">
        <v>84</v>
      </c>
      <c r="AY176" s="152" t="s">
        <v>154</v>
      </c>
      <c r="BK176" s="154">
        <f>SUM(BK177:BK182)</f>
        <v>0</v>
      </c>
    </row>
    <row r="177" spans="2:65" s="1" customFormat="1" ht="38.25" customHeight="1">
      <c r="B177" s="127"/>
      <c r="C177" s="156" t="s">
        <v>302</v>
      </c>
      <c r="D177" s="156" t="s">
        <v>155</v>
      </c>
      <c r="E177" s="157" t="s">
        <v>383</v>
      </c>
      <c r="F177" s="225" t="s">
        <v>384</v>
      </c>
      <c r="G177" s="225"/>
      <c r="H177" s="225"/>
      <c r="I177" s="225"/>
      <c r="J177" s="158" t="s">
        <v>208</v>
      </c>
      <c r="K177" s="159">
        <v>158.30000000000001</v>
      </c>
      <c r="L177" s="223">
        <v>0</v>
      </c>
      <c r="M177" s="223"/>
      <c r="N177" s="218">
        <f t="shared" ref="N177:N182" si="25">ROUND(L177*K177,3)</f>
        <v>0</v>
      </c>
      <c r="O177" s="218"/>
      <c r="P177" s="218"/>
      <c r="Q177" s="218"/>
      <c r="R177" s="130"/>
      <c r="T177" s="161" t="s">
        <v>5</v>
      </c>
      <c r="U177" s="43" t="s">
        <v>43</v>
      </c>
      <c r="V177" s="35"/>
      <c r="W177" s="162">
        <f t="shared" ref="W177:W182" si="26">V177*K177</f>
        <v>0</v>
      </c>
      <c r="X177" s="162">
        <v>2.9999999999999997E-4</v>
      </c>
      <c r="Y177" s="162">
        <f t="shared" ref="Y177:Y182" si="27">X177*K177</f>
        <v>4.7489999999999997E-2</v>
      </c>
      <c r="Z177" s="162">
        <v>0</v>
      </c>
      <c r="AA177" s="163">
        <f t="shared" ref="AA177:AA182" si="28">Z177*K177</f>
        <v>0</v>
      </c>
      <c r="AR177" s="18" t="s">
        <v>210</v>
      </c>
      <c r="AT177" s="18" t="s">
        <v>155</v>
      </c>
      <c r="AU177" s="18" t="s">
        <v>133</v>
      </c>
      <c r="AY177" s="18" t="s">
        <v>154</v>
      </c>
      <c r="BE177" s="104">
        <f t="shared" ref="BE177:BE182" si="29">IF(U177="základná",N177,0)</f>
        <v>0</v>
      </c>
      <c r="BF177" s="104">
        <f t="shared" ref="BF177:BF182" si="30">IF(U177="znížená",N177,0)</f>
        <v>0</v>
      </c>
      <c r="BG177" s="104">
        <f t="shared" ref="BG177:BG182" si="31">IF(U177="zákl. prenesená",N177,0)</f>
        <v>0</v>
      </c>
      <c r="BH177" s="104">
        <f t="shared" ref="BH177:BH182" si="32">IF(U177="zníž. prenesená",N177,0)</f>
        <v>0</v>
      </c>
      <c r="BI177" s="104">
        <f t="shared" ref="BI177:BI182" si="33">IF(U177="nulová",N177,0)</f>
        <v>0</v>
      </c>
      <c r="BJ177" s="18" t="s">
        <v>133</v>
      </c>
      <c r="BK177" s="164">
        <f t="shared" ref="BK177:BK182" si="34">ROUND(L177*K177,3)</f>
        <v>0</v>
      </c>
      <c r="BL177" s="18" t="s">
        <v>210</v>
      </c>
      <c r="BM177" s="18" t="s">
        <v>623</v>
      </c>
    </row>
    <row r="178" spans="2:65" s="1" customFormat="1" ht="38.25" customHeight="1">
      <c r="B178" s="127"/>
      <c r="C178" s="165" t="s">
        <v>306</v>
      </c>
      <c r="D178" s="165" t="s">
        <v>168</v>
      </c>
      <c r="E178" s="166" t="s">
        <v>387</v>
      </c>
      <c r="F178" s="226" t="s">
        <v>678</v>
      </c>
      <c r="G178" s="226"/>
      <c r="H178" s="226"/>
      <c r="I178" s="226"/>
      <c r="J178" s="167" t="s">
        <v>171</v>
      </c>
      <c r="K178" s="168">
        <v>1267.2</v>
      </c>
      <c r="L178" s="224">
        <v>0</v>
      </c>
      <c r="M178" s="224"/>
      <c r="N178" s="217">
        <f t="shared" si="25"/>
        <v>0</v>
      </c>
      <c r="O178" s="218"/>
      <c r="P178" s="218"/>
      <c r="Q178" s="218"/>
      <c r="R178" s="130"/>
      <c r="T178" s="161" t="s">
        <v>5</v>
      </c>
      <c r="U178" s="43" t="s">
        <v>43</v>
      </c>
      <c r="V178" s="35"/>
      <c r="W178" s="162">
        <f t="shared" si="26"/>
        <v>0</v>
      </c>
      <c r="X178" s="162">
        <v>1.4999999999999999E-4</v>
      </c>
      <c r="Y178" s="162">
        <f t="shared" si="27"/>
        <v>0.19008</v>
      </c>
      <c r="Z178" s="162">
        <v>0</v>
      </c>
      <c r="AA178" s="163">
        <f t="shared" si="28"/>
        <v>0</v>
      </c>
      <c r="AR178" s="18" t="s">
        <v>272</v>
      </c>
      <c r="AT178" s="18" t="s">
        <v>168</v>
      </c>
      <c r="AU178" s="18" t="s">
        <v>133</v>
      </c>
      <c r="AY178" s="18" t="s">
        <v>154</v>
      </c>
      <c r="BE178" s="104">
        <f t="shared" si="29"/>
        <v>0</v>
      </c>
      <c r="BF178" s="104">
        <f t="shared" si="30"/>
        <v>0</v>
      </c>
      <c r="BG178" s="104">
        <f t="shared" si="31"/>
        <v>0</v>
      </c>
      <c r="BH178" s="104">
        <f t="shared" si="32"/>
        <v>0</v>
      </c>
      <c r="BI178" s="104">
        <f t="shared" si="33"/>
        <v>0</v>
      </c>
      <c r="BJ178" s="18" t="s">
        <v>133</v>
      </c>
      <c r="BK178" s="164">
        <f t="shared" si="34"/>
        <v>0</v>
      </c>
      <c r="BL178" s="18" t="s">
        <v>210</v>
      </c>
      <c r="BM178" s="18" t="s">
        <v>624</v>
      </c>
    </row>
    <row r="179" spans="2:65" s="1" customFormat="1" ht="38.25" customHeight="1">
      <c r="B179" s="127"/>
      <c r="C179" s="156" t="s">
        <v>310</v>
      </c>
      <c r="D179" s="156" t="s">
        <v>155</v>
      </c>
      <c r="E179" s="157" t="s">
        <v>406</v>
      </c>
      <c r="F179" s="225" t="s">
        <v>407</v>
      </c>
      <c r="G179" s="225"/>
      <c r="H179" s="225"/>
      <c r="I179" s="225"/>
      <c r="J179" s="158" t="s">
        <v>208</v>
      </c>
      <c r="K179" s="159">
        <v>158.30000000000001</v>
      </c>
      <c r="L179" s="223">
        <v>0</v>
      </c>
      <c r="M179" s="223"/>
      <c r="N179" s="218">
        <f t="shared" si="25"/>
        <v>0</v>
      </c>
      <c r="O179" s="218"/>
      <c r="P179" s="218"/>
      <c r="Q179" s="218"/>
      <c r="R179" s="130"/>
      <c r="T179" s="161" t="s">
        <v>5</v>
      </c>
      <c r="U179" s="43" t="s">
        <v>43</v>
      </c>
      <c r="V179" s="35"/>
      <c r="W179" s="162">
        <f t="shared" si="26"/>
        <v>0</v>
      </c>
      <c r="X179" s="162">
        <v>3.0000000000000001E-5</v>
      </c>
      <c r="Y179" s="162">
        <f t="shared" si="27"/>
        <v>4.7490000000000006E-3</v>
      </c>
      <c r="Z179" s="162">
        <v>0</v>
      </c>
      <c r="AA179" s="163">
        <f t="shared" si="28"/>
        <v>0</v>
      </c>
      <c r="AR179" s="18" t="s">
        <v>210</v>
      </c>
      <c r="AT179" s="18" t="s">
        <v>155</v>
      </c>
      <c r="AU179" s="18" t="s">
        <v>133</v>
      </c>
      <c r="AY179" s="18" t="s">
        <v>154</v>
      </c>
      <c r="BE179" s="104">
        <f t="shared" si="29"/>
        <v>0</v>
      </c>
      <c r="BF179" s="104">
        <f t="shared" si="30"/>
        <v>0</v>
      </c>
      <c r="BG179" s="104">
        <f t="shared" si="31"/>
        <v>0</v>
      </c>
      <c r="BH179" s="104">
        <f t="shared" si="32"/>
        <v>0</v>
      </c>
      <c r="BI179" s="104">
        <f t="shared" si="33"/>
        <v>0</v>
      </c>
      <c r="BJ179" s="18" t="s">
        <v>133</v>
      </c>
      <c r="BK179" s="164">
        <f t="shared" si="34"/>
        <v>0</v>
      </c>
      <c r="BL179" s="18" t="s">
        <v>210</v>
      </c>
      <c r="BM179" s="18" t="s">
        <v>625</v>
      </c>
    </row>
    <row r="180" spans="2:65" s="1" customFormat="1" ht="16.5" customHeight="1">
      <c r="B180" s="127"/>
      <c r="C180" s="165" t="s">
        <v>314</v>
      </c>
      <c r="D180" s="165" t="s">
        <v>168</v>
      </c>
      <c r="E180" s="166" t="s">
        <v>350</v>
      </c>
      <c r="F180" s="226" t="s">
        <v>351</v>
      </c>
      <c r="G180" s="226"/>
      <c r="H180" s="226"/>
      <c r="I180" s="226"/>
      <c r="J180" s="167" t="s">
        <v>171</v>
      </c>
      <c r="K180" s="168">
        <v>1267.2</v>
      </c>
      <c r="L180" s="224">
        <v>0</v>
      </c>
      <c r="M180" s="224"/>
      <c r="N180" s="217">
        <f t="shared" si="25"/>
        <v>0</v>
      </c>
      <c r="O180" s="218"/>
      <c r="P180" s="218"/>
      <c r="Q180" s="218"/>
      <c r="R180" s="130"/>
      <c r="T180" s="161" t="s">
        <v>5</v>
      </c>
      <c r="U180" s="43" t="s">
        <v>43</v>
      </c>
      <c r="V180" s="35"/>
      <c r="W180" s="162">
        <f t="shared" si="26"/>
        <v>0</v>
      </c>
      <c r="X180" s="162">
        <v>2.0000000000000001E-4</v>
      </c>
      <c r="Y180" s="162">
        <f t="shared" si="27"/>
        <v>0.25344</v>
      </c>
      <c r="Z180" s="162">
        <v>0</v>
      </c>
      <c r="AA180" s="163">
        <f t="shared" si="28"/>
        <v>0</v>
      </c>
      <c r="AR180" s="18" t="s">
        <v>272</v>
      </c>
      <c r="AT180" s="18" t="s">
        <v>168</v>
      </c>
      <c r="AU180" s="18" t="s">
        <v>133</v>
      </c>
      <c r="AY180" s="18" t="s">
        <v>154</v>
      </c>
      <c r="BE180" s="104">
        <f t="shared" si="29"/>
        <v>0</v>
      </c>
      <c r="BF180" s="104">
        <f t="shared" si="30"/>
        <v>0</v>
      </c>
      <c r="BG180" s="104">
        <f t="shared" si="31"/>
        <v>0</v>
      </c>
      <c r="BH180" s="104">
        <f t="shared" si="32"/>
        <v>0</v>
      </c>
      <c r="BI180" s="104">
        <f t="shared" si="33"/>
        <v>0</v>
      </c>
      <c r="BJ180" s="18" t="s">
        <v>133</v>
      </c>
      <c r="BK180" s="164">
        <f t="shared" si="34"/>
        <v>0</v>
      </c>
      <c r="BL180" s="18" t="s">
        <v>210</v>
      </c>
      <c r="BM180" s="18" t="s">
        <v>626</v>
      </c>
    </row>
    <row r="181" spans="2:65" s="1" customFormat="1" ht="38.25" customHeight="1">
      <c r="B181" s="127"/>
      <c r="C181" s="165" t="s">
        <v>318</v>
      </c>
      <c r="D181" s="165" t="s">
        <v>168</v>
      </c>
      <c r="E181" s="166" t="s">
        <v>412</v>
      </c>
      <c r="F181" s="226" t="s">
        <v>413</v>
      </c>
      <c r="G181" s="226"/>
      <c r="H181" s="226"/>
      <c r="I181" s="226"/>
      <c r="J181" s="167" t="s">
        <v>158</v>
      </c>
      <c r="K181" s="168">
        <v>64.944000000000003</v>
      </c>
      <c r="L181" s="224">
        <v>0</v>
      </c>
      <c r="M181" s="224"/>
      <c r="N181" s="217">
        <f t="shared" si="25"/>
        <v>0</v>
      </c>
      <c r="O181" s="218"/>
      <c r="P181" s="218"/>
      <c r="Q181" s="218"/>
      <c r="R181" s="130"/>
      <c r="T181" s="161" t="s">
        <v>5</v>
      </c>
      <c r="U181" s="43" t="s">
        <v>43</v>
      </c>
      <c r="V181" s="35"/>
      <c r="W181" s="162">
        <f t="shared" si="26"/>
        <v>0</v>
      </c>
      <c r="X181" s="162">
        <v>1.0999999999999999E-2</v>
      </c>
      <c r="Y181" s="162">
        <f t="shared" si="27"/>
        <v>0.71438400000000002</v>
      </c>
      <c r="Z181" s="162">
        <v>0</v>
      </c>
      <c r="AA181" s="163">
        <f t="shared" si="28"/>
        <v>0</v>
      </c>
      <c r="AR181" s="18" t="s">
        <v>272</v>
      </c>
      <c r="AT181" s="18" t="s">
        <v>168</v>
      </c>
      <c r="AU181" s="18" t="s">
        <v>133</v>
      </c>
      <c r="AY181" s="18" t="s">
        <v>154</v>
      </c>
      <c r="BE181" s="104">
        <f t="shared" si="29"/>
        <v>0</v>
      </c>
      <c r="BF181" s="104">
        <f t="shared" si="30"/>
        <v>0</v>
      </c>
      <c r="BG181" s="104">
        <f t="shared" si="31"/>
        <v>0</v>
      </c>
      <c r="BH181" s="104">
        <f t="shared" si="32"/>
        <v>0</v>
      </c>
      <c r="BI181" s="104">
        <f t="shared" si="33"/>
        <v>0</v>
      </c>
      <c r="BJ181" s="18" t="s">
        <v>133</v>
      </c>
      <c r="BK181" s="164">
        <f t="shared" si="34"/>
        <v>0</v>
      </c>
      <c r="BL181" s="18" t="s">
        <v>210</v>
      </c>
      <c r="BM181" s="18" t="s">
        <v>627</v>
      </c>
    </row>
    <row r="182" spans="2:65" s="1" customFormat="1" ht="38.25" customHeight="1">
      <c r="B182" s="127"/>
      <c r="C182" s="156" t="s">
        <v>322</v>
      </c>
      <c r="D182" s="156" t="s">
        <v>155</v>
      </c>
      <c r="E182" s="157" t="s">
        <v>416</v>
      </c>
      <c r="F182" s="225" t="s">
        <v>417</v>
      </c>
      <c r="G182" s="225"/>
      <c r="H182" s="225"/>
      <c r="I182" s="225"/>
      <c r="J182" s="158" t="s">
        <v>328</v>
      </c>
      <c r="K182" s="160">
        <v>0</v>
      </c>
      <c r="L182" s="223">
        <v>0</v>
      </c>
      <c r="M182" s="223"/>
      <c r="N182" s="218">
        <f t="shared" si="25"/>
        <v>0</v>
      </c>
      <c r="O182" s="218"/>
      <c r="P182" s="218"/>
      <c r="Q182" s="218"/>
      <c r="R182" s="130"/>
      <c r="T182" s="161" t="s">
        <v>5</v>
      </c>
      <c r="U182" s="43" t="s">
        <v>43</v>
      </c>
      <c r="V182" s="35"/>
      <c r="W182" s="162">
        <f t="shared" si="26"/>
        <v>0</v>
      </c>
      <c r="X182" s="162">
        <v>0</v>
      </c>
      <c r="Y182" s="162">
        <f t="shared" si="27"/>
        <v>0</v>
      </c>
      <c r="Z182" s="162">
        <v>0</v>
      </c>
      <c r="AA182" s="163">
        <f t="shared" si="28"/>
        <v>0</v>
      </c>
      <c r="AR182" s="18" t="s">
        <v>210</v>
      </c>
      <c r="AT182" s="18" t="s">
        <v>155</v>
      </c>
      <c r="AU182" s="18" t="s">
        <v>133</v>
      </c>
      <c r="AY182" s="18" t="s">
        <v>154</v>
      </c>
      <c r="BE182" s="104">
        <f t="shared" si="29"/>
        <v>0</v>
      </c>
      <c r="BF182" s="104">
        <f t="shared" si="30"/>
        <v>0</v>
      </c>
      <c r="BG182" s="104">
        <f t="shared" si="31"/>
        <v>0</v>
      </c>
      <c r="BH182" s="104">
        <f t="shared" si="32"/>
        <v>0</v>
      </c>
      <c r="BI182" s="104">
        <f t="shared" si="33"/>
        <v>0</v>
      </c>
      <c r="BJ182" s="18" t="s">
        <v>133</v>
      </c>
      <c r="BK182" s="164">
        <f t="shared" si="34"/>
        <v>0</v>
      </c>
      <c r="BL182" s="18" t="s">
        <v>210</v>
      </c>
      <c r="BM182" s="18" t="s">
        <v>628</v>
      </c>
    </row>
    <row r="183" spans="2:65" s="9" customFormat="1" ht="29.85" customHeight="1">
      <c r="B183" s="145"/>
      <c r="C183" s="146"/>
      <c r="D183" s="155" t="s">
        <v>123</v>
      </c>
      <c r="E183" s="155"/>
      <c r="F183" s="155"/>
      <c r="G183" s="155"/>
      <c r="H183" s="155"/>
      <c r="I183" s="155"/>
      <c r="J183" s="155"/>
      <c r="K183" s="155"/>
      <c r="L183" s="155"/>
      <c r="M183" s="155"/>
      <c r="N183" s="215">
        <f>BK183</f>
        <v>0</v>
      </c>
      <c r="O183" s="216"/>
      <c r="P183" s="216"/>
      <c r="Q183" s="216"/>
      <c r="R183" s="148"/>
      <c r="T183" s="149"/>
      <c r="U183" s="146"/>
      <c r="V183" s="146"/>
      <c r="W183" s="150">
        <f>SUM(W184:W186)</f>
        <v>0</v>
      </c>
      <c r="X183" s="146"/>
      <c r="Y183" s="150">
        <f>SUM(Y184:Y186)</f>
        <v>9.0407000000000015E-2</v>
      </c>
      <c r="Z183" s="146"/>
      <c r="AA183" s="151">
        <f>SUM(AA184:AA186)</f>
        <v>0</v>
      </c>
      <c r="AR183" s="152" t="s">
        <v>133</v>
      </c>
      <c r="AT183" s="153" t="s">
        <v>75</v>
      </c>
      <c r="AU183" s="153" t="s">
        <v>84</v>
      </c>
      <c r="AY183" s="152" t="s">
        <v>154</v>
      </c>
      <c r="BK183" s="154">
        <f>SUM(BK184:BK186)</f>
        <v>0</v>
      </c>
    </row>
    <row r="184" spans="2:65" s="1" customFormat="1" ht="25.5" customHeight="1">
      <c r="B184" s="127"/>
      <c r="C184" s="156" t="s">
        <v>325</v>
      </c>
      <c r="D184" s="156" t="s">
        <v>155</v>
      </c>
      <c r="E184" s="157" t="s">
        <v>420</v>
      </c>
      <c r="F184" s="225" t="s">
        <v>421</v>
      </c>
      <c r="G184" s="225"/>
      <c r="H184" s="225"/>
      <c r="I184" s="225"/>
      <c r="J184" s="158" t="s">
        <v>158</v>
      </c>
      <c r="K184" s="159">
        <v>13.75</v>
      </c>
      <c r="L184" s="223">
        <v>0</v>
      </c>
      <c r="M184" s="223"/>
      <c r="N184" s="218">
        <f>ROUND(L184*K184,3)</f>
        <v>0</v>
      </c>
      <c r="O184" s="218"/>
      <c r="P184" s="218"/>
      <c r="Q184" s="218"/>
      <c r="R184" s="130"/>
      <c r="T184" s="161" t="s">
        <v>5</v>
      </c>
      <c r="U184" s="43" t="s">
        <v>43</v>
      </c>
      <c r="V184" s="35"/>
      <c r="W184" s="162">
        <f>V184*K184</f>
        <v>0</v>
      </c>
      <c r="X184" s="162">
        <v>5.0000000000000001E-3</v>
      </c>
      <c r="Y184" s="162">
        <f>X184*K184</f>
        <v>6.8750000000000006E-2</v>
      </c>
      <c r="Z184" s="162">
        <v>0</v>
      </c>
      <c r="AA184" s="163">
        <f>Z184*K184</f>
        <v>0</v>
      </c>
      <c r="AR184" s="18" t="s">
        <v>210</v>
      </c>
      <c r="AT184" s="18" t="s">
        <v>155</v>
      </c>
      <c r="AU184" s="18" t="s">
        <v>133</v>
      </c>
      <c r="AY184" s="18" t="s">
        <v>154</v>
      </c>
      <c r="BE184" s="104">
        <f>IF(U184="základná",N184,0)</f>
        <v>0</v>
      </c>
      <c r="BF184" s="104">
        <f>IF(U184="znížená",N184,0)</f>
        <v>0</v>
      </c>
      <c r="BG184" s="104">
        <f>IF(U184="zákl. prenesená",N184,0)</f>
        <v>0</v>
      </c>
      <c r="BH184" s="104">
        <f>IF(U184="zníž. prenesená",N184,0)</f>
        <v>0</v>
      </c>
      <c r="BI184" s="104">
        <f>IF(U184="nulová",N184,0)</f>
        <v>0</v>
      </c>
      <c r="BJ184" s="18" t="s">
        <v>133</v>
      </c>
      <c r="BK184" s="164">
        <f>ROUND(L184*K184,3)</f>
        <v>0</v>
      </c>
      <c r="BL184" s="18" t="s">
        <v>210</v>
      </c>
      <c r="BM184" s="18" t="s">
        <v>629</v>
      </c>
    </row>
    <row r="185" spans="2:65" s="1" customFormat="1" ht="38.25" customHeight="1">
      <c r="B185" s="127"/>
      <c r="C185" s="165" t="s">
        <v>330</v>
      </c>
      <c r="D185" s="165" t="s">
        <v>168</v>
      </c>
      <c r="E185" s="166" t="s">
        <v>424</v>
      </c>
      <c r="F185" s="226" t="s">
        <v>679</v>
      </c>
      <c r="G185" s="226"/>
      <c r="H185" s="226"/>
      <c r="I185" s="226"/>
      <c r="J185" s="167" t="s">
        <v>158</v>
      </c>
      <c r="K185" s="168">
        <v>14.438000000000001</v>
      </c>
      <c r="L185" s="224">
        <v>0</v>
      </c>
      <c r="M185" s="224"/>
      <c r="N185" s="217">
        <f>ROUND(L185*K185,3)</f>
        <v>0</v>
      </c>
      <c r="O185" s="218"/>
      <c r="P185" s="218"/>
      <c r="Q185" s="218"/>
      <c r="R185" s="130"/>
      <c r="T185" s="161" t="s">
        <v>5</v>
      </c>
      <c r="U185" s="43" t="s">
        <v>43</v>
      </c>
      <c r="V185" s="35"/>
      <c r="W185" s="162">
        <f>V185*K185</f>
        <v>0</v>
      </c>
      <c r="X185" s="162">
        <v>1.5E-3</v>
      </c>
      <c r="Y185" s="162">
        <f>X185*K185</f>
        <v>2.1657000000000003E-2</v>
      </c>
      <c r="Z185" s="162">
        <v>0</v>
      </c>
      <c r="AA185" s="163">
        <f>Z185*K185</f>
        <v>0</v>
      </c>
      <c r="AR185" s="18" t="s">
        <v>272</v>
      </c>
      <c r="AT185" s="18" t="s">
        <v>168</v>
      </c>
      <c r="AU185" s="18" t="s">
        <v>133</v>
      </c>
      <c r="AY185" s="18" t="s">
        <v>154</v>
      </c>
      <c r="BE185" s="104">
        <f>IF(U185="základná",N185,0)</f>
        <v>0</v>
      </c>
      <c r="BF185" s="104">
        <f>IF(U185="znížená",N185,0)</f>
        <v>0</v>
      </c>
      <c r="BG185" s="104">
        <f>IF(U185="zákl. prenesená",N185,0)</f>
        <v>0</v>
      </c>
      <c r="BH185" s="104">
        <f>IF(U185="zníž. prenesená",N185,0)</f>
        <v>0</v>
      </c>
      <c r="BI185" s="104">
        <f>IF(U185="nulová",N185,0)</f>
        <v>0</v>
      </c>
      <c r="BJ185" s="18" t="s">
        <v>133</v>
      </c>
      <c r="BK185" s="164">
        <f>ROUND(L185*K185,3)</f>
        <v>0</v>
      </c>
      <c r="BL185" s="18" t="s">
        <v>210</v>
      </c>
      <c r="BM185" s="18" t="s">
        <v>630</v>
      </c>
    </row>
    <row r="186" spans="2:65" s="1" customFormat="1" ht="25.5" customHeight="1">
      <c r="B186" s="127"/>
      <c r="C186" s="156" t="s">
        <v>334</v>
      </c>
      <c r="D186" s="156" t="s">
        <v>155</v>
      </c>
      <c r="E186" s="157" t="s">
        <v>453</v>
      </c>
      <c r="F186" s="225" t="s">
        <v>454</v>
      </c>
      <c r="G186" s="225"/>
      <c r="H186" s="225"/>
      <c r="I186" s="225"/>
      <c r="J186" s="158" t="s">
        <v>328</v>
      </c>
      <c r="K186" s="160">
        <v>0</v>
      </c>
      <c r="L186" s="223">
        <v>0</v>
      </c>
      <c r="M186" s="223"/>
      <c r="N186" s="218">
        <f>ROUND(L186*K186,3)</f>
        <v>0</v>
      </c>
      <c r="O186" s="218"/>
      <c r="P186" s="218"/>
      <c r="Q186" s="218"/>
      <c r="R186" s="130"/>
      <c r="T186" s="161" t="s">
        <v>5</v>
      </c>
      <c r="U186" s="43" t="s">
        <v>43</v>
      </c>
      <c r="V186" s="35"/>
      <c r="W186" s="162">
        <f>V186*K186</f>
        <v>0</v>
      </c>
      <c r="X186" s="162">
        <v>0</v>
      </c>
      <c r="Y186" s="162">
        <f>X186*K186</f>
        <v>0</v>
      </c>
      <c r="Z186" s="162">
        <v>0</v>
      </c>
      <c r="AA186" s="163">
        <f>Z186*K186</f>
        <v>0</v>
      </c>
      <c r="AR186" s="18" t="s">
        <v>210</v>
      </c>
      <c r="AT186" s="18" t="s">
        <v>155</v>
      </c>
      <c r="AU186" s="18" t="s">
        <v>133</v>
      </c>
      <c r="AY186" s="18" t="s">
        <v>154</v>
      </c>
      <c r="BE186" s="104">
        <f>IF(U186="základná",N186,0)</f>
        <v>0</v>
      </c>
      <c r="BF186" s="104">
        <f>IF(U186="znížená",N186,0)</f>
        <v>0</v>
      </c>
      <c r="BG186" s="104">
        <f>IF(U186="zákl. prenesená",N186,0)</f>
        <v>0</v>
      </c>
      <c r="BH186" s="104">
        <f>IF(U186="zníž. prenesená",N186,0)</f>
        <v>0</v>
      </c>
      <c r="BI186" s="104">
        <f>IF(U186="nulová",N186,0)</f>
        <v>0</v>
      </c>
      <c r="BJ186" s="18" t="s">
        <v>133</v>
      </c>
      <c r="BK186" s="164">
        <f>ROUND(L186*K186,3)</f>
        <v>0</v>
      </c>
      <c r="BL186" s="18" t="s">
        <v>210</v>
      </c>
      <c r="BM186" s="18" t="s">
        <v>631</v>
      </c>
    </row>
    <row r="187" spans="2:65" s="9" customFormat="1" ht="29.85" customHeight="1">
      <c r="B187" s="145"/>
      <c r="C187" s="146"/>
      <c r="D187" s="155" t="s">
        <v>125</v>
      </c>
      <c r="E187" s="155"/>
      <c r="F187" s="155"/>
      <c r="G187" s="155"/>
      <c r="H187" s="155"/>
      <c r="I187" s="155"/>
      <c r="J187" s="155"/>
      <c r="K187" s="155"/>
      <c r="L187" s="155"/>
      <c r="M187" s="155"/>
      <c r="N187" s="215">
        <f>BK187</f>
        <v>0</v>
      </c>
      <c r="O187" s="216"/>
      <c r="P187" s="216"/>
      <c r="Q187" s="216"/>
      <c r="R187" s="148"/>
      <c r="T187" s="149"/>
      <c r="U187" s="146"/>
      <c r="V187" s="146"/>
      <c r="W187" s="150">
        <f>SUM(W188:W194)</f>
        <v>0</v>
      </c>
      <c r="X187" s="146"/>
      <c r="Y187" s="150">
        <f>SUM(Y188:Y194)</f>
        <v>0.98109435</v>
      </c>
      <c r="Z187" s="146"/>
      <c r="AA187" s="151">
        <f>SUM(AA188:AA194)</f>
        <v>0.73970270000000005</v>
      </c>
      <c r="AR187" s="152" t="s">
        <v>133</v>
      </c>
      <c r="AT187" s="153" t="s">
        <v>75</v>
      </c>
      <c r="AU187" s="153" t="s">
        <v>84</v>
      </c>
      <c r="AY187" s="152" t="s">
        <v>154</v>
      </c>
      <c r="BK187" s="154">
        <f>SUM(BK188:BK194)</f>
        <v>0</v>
      </c>
    </row>
    <row r="188" spans="2:65" s="1" customFormat="1" ht="38.25" customHeight="1">
      <c r="B188" s="127"/>
      <c r="C188" s="156" t="s">
        <v>338</v>
      </c>
      <c r="D188" s="156" t="s">
        <v>155</v>
      </c>
      <c r="E188" s="157" t="s">
        <v>473</v>
      </c>
      <c r="F188" s="225" t="s">
        <v>632</v>
      </c>
      <c r="G188" s="225"/>
      <c r="H188" s="225"/>
      <c r="I188" s="225"/>
      <c r="J188" s="158" t="s">
        <v>158</v>
      </c>
      <c r="K188" s="159">
        <v>55.085000000000001</v>
      </c>
      <c r="L188" s="223">
        <v>0</v>
      </c>
      <c r="M188" s="223"/>
      <c r="N188" s="218">
        <f t="shared" ref="N188:N194" si="35">ROUND(L188*K188,3)</f>
        <v>0</v>
      </c>
      <c r="O188" s="218"/>
      <c r="P188" s="218"/>
      <c r="Q188" s="218"/>
      <c r="R188" s="130"/>
      <c r="T188" s="161" t="s">
        <v>5</v>
      </c>
      <c r="U188" s="43" t="s">
        <v>43</v>
      </c>
      <c r="V188" s="35"/>
      <c r="W188" s="162">
        <f t="shared" ref="W188:W194" si="36">V188*K188</f>
        <v>0</v>
      </c>
      <c r="X188" s="162">
        <v>9.11E-3</v>
      </c>
      <c r="Y188" s="162">
        <f t="shared" ref="Y188:Y194" si="37">X188*K188</f>
        <v>0.50182435000000003</v>
      </c>
      <c r="Z188" s="162">
        <v>0</v>
      </c>
      <c r="AA188" s="163">
        <f t="shared" ref="AA188:AA194" si="38">Z188*K188</f>
        <v>0</v>
      </c>
      <c r="AR188" s="18" t="s">
        <v>210</v>
      </c>
      <c r="AT188" s="18" t="s">
        <v>155</v>
      </c>
      <c r="AU188" s="18" t="s">
        <v>133</v>
      </c>
      <c r="AY188" s="18" t="s">
        <v>154</v>
      </c>
      <c r="BE188" s="104">
        <f t="shared" ref="BE188:BE194" si="39">IF(U188="základná",N188,0)</f>
        <v>0</v>
      </c>
      <c r="BF188" s="104">
        <f t="shared" ref="BF188:BF194" si="40">IF(U188="znížená",N188,0)</f>
        <v>0</v>
      </c>
      <c r="BG188" s="104">
        <f t="shared" ref="BG188:BG194" si="41">IF(U188="zákl. prenesená",N188,0)</f>
        <v>0</v>
      </c>
      <c r="BH188" s="104">
        <f t="shared" ref="BH188:BH194" si="42">IF(U188="zníž. prenesená",N188,0)</f>
        <v>0</v>
      </c>
      <c r="BI188" s="104">
        <f t="shared" ref="BI188:BI194" si="43">IF(U188="nulová",N188,0)</f>
        <v>0</v>
      </c>
      <c r="BJ188" s="18" t="s">
        <v>133</v>
      </c>
      <c r="BK188" s="164">
        <f t="shared" ref="BK188:BK194" si="44">ROUND(L188*K188,3)</f>
        <v>0</v>
      </c>
      <c r="BL188" s="18" t="s">
        <v>210</v>
      </c>
      <c r="BM188" s="18" t="s">
        <v>633</v>
      </c>
    </row>
    <row r="189" spans="2:65" s="1" customFormat="1" ht="25.5" customHeight="1">
      <c r="B189" s="127"/>
      <c r="C189" s="156" t="s">
        <v>341</v>
      </c>
      <c r="D189" s="156" t="s">
        <v>155</v>
      </c>
      <c r="E189" s="157" t="s">
        <v>477</v>
      </c>
      <c r="F189" s="225" t="s">
        <v>478</v>
      </c>
      <c r="G189" s="225"/>
      <c r="H189" s="225"/>
      <c r="I189" s="225"/>
      <c r="J189" s="158" t="s">
        <v>158</v>
      </c>
      <c r="K189" s="159">
        <v>43.685000000000002</v>
      </c>
      <c r="L189" s="223">
        <v>0</v>
      </c>
      <c r="M189" s="223"/>
      <c r="N189" s="218">
        <f t="shared" si="35"/>
        <v>0</v>
      </c>
      <c r="O189" s="218"/>
      <c r="P189" s="218"/>
      <c r="Q189" s="218"/>
      <c r="R189" s="130"/>
      <c r="T189" s="161" t="s">
        <v>5</v>
      </c>
      <c r="U189" s="43" t="s">
        <v>43</v>
      </c>
      <c r="V189" s="35"/>
      <c r="W189" s="162">
        <f t="shared" si="36"/>
        <v>0</v>
      </c>
      <c r="X189" s="162">
        <v>0</v>
      </c>
      <c r="Y189" s="162">
        <f t="shared" si="37"/>
        <v>0</v>
      </c>
      <c r="Z189" s="162">
        <v>7.4200000000000004E-3</v>
      </c>
      <c r="AA189" s="163">
        <f t="shared" si="38"/>
        <v>0.32414270000000001</v>
      </c>
      <c r="AR189" s="18" t="s">
        <v>210</v>
      </c>
      <c r="AT189" s="18" t="s">
        <v>155</v>
      </c>
      <c r="AU189" s="18" t="s">
        <v>133</v>
      </c>
      <c r="AY189" s="18" t="s">
        <v>154</v>
      </c>
      <c r="BE189" s="104">
        <f t="shared" si="39"/>
        <v>0</v>
      </c>
      <c r="BF189" s="104">
        <f t="shared" si="40"/>
        <v>0</v>
      </c>
      <c r="BG189" s="104">
        <f t="shared" si="41"/>
        <v>0</v>
      </c>
      <c r="BH189" s="104">
        <f t="shared" si="42"/>
        <v>0</v>
      </c>
      <c r="BI189" s="104">
        <f t="shared" si="43"/>
        <v>0</v>
      </c>
      <c r="BJ189" s="18" t="s">
        <v>133</v>
      </c>
      <c r="BK189" s="164">
        <f t="shared" si="44"/>
        <v>0</v>
      </c>
      <c r="BL189" s="18" t="s">
        <v>210</v>
      </c>
      <c r="BM189" s="18" t="s">
        <v>634</v>
      </c>
    </row>
    <row r="190" spans="2:65" s="1" customFormat="1" ht="38.25" customHeight="1">
      <c r="B190" s="127"/>
      <c r="C190" s="156" t="s">
        <v>345</v>
      </c>
      <c r="D190" s="156" t="s">
        <v>155</v>
      </c>
      <c r="E190" s="157" t="s">
        <v>481</v>
      </c>
      <c r="F190" s="225" t="s">
        <v>635</v>
      </c>
      <c r="G190" s="225"/>
      <c r="H190" s="225"/>
      <c r="I190" s="225"/>
      <c r="J190" s="158" t="s">
        <v>208</v>
      </c>
      <c r="K190" s="159">
        <v>32.6</v>
      </c>
      <c r="L190" s="223">
        <v>0</v>
      </c>
      <c r="M190" s="223"/>
      <c r="N190" s="218">
        <f t="shared" si="35"/>
        <v>0</v>
      </c>
      <c r="O190" s="218"/>
      <c r="P190" s="218"/>
      <c r="Q190" s="218"/>
      <c r="R190" s="130"/>
      <c r="T190" s="161" t="s">
        <v>5</v>
      </c>
      <c r="U190" s="43" t="s">
        <v>43</v>
      </c>
      <c r="V190" s="35"/>
      <c r="W190" s="162">
        <f t="shared" si="36"/>
        <v>0</v>
      </c>
      <c r="X190" s="162">
        <v>2.15E-3</v>
      </c>
      <c r="Y190" s="162">
        <f t="shared" si="37"/>
        <v>7.009E-2</v>
      </c>
      <c r="Z190" s="162">
        <v>0</v>
      </c>
      <c r="AA190" s="163">
        <f t="shared" si="38"/>
        <v>0</v>
      </c>
      <c r="AR190" s="18" t="s">
        <v>210</v>
      </c>
      <c r="AT190" s="18" t="s">
        <v>155</v>
      </c>
      <c r="AU190" s="18" t="s">
        <v>133</v>
      </c>
      <c r="AY190" s="18" t="s">
        <v>154</v>
      </c>
      <c r="BE190" s="104">
        <f t="shared" si="39"/>
        <v>0</v>
      </c>
      <c r="BF190" s="104">
        <f t="shared" si="40"/>
        <v>0</v>
      </c>
      <c r="BG190" s="104">
        <f t="shared" si="41"/>
        <v>0</v>
      </c>
      <c r="BH190" s="104">
        <f t="shared" si="42"/>
        <v>0</v>
      </c>
      <c r="BI190" s="104">
        <f t="shared" si="43"/>
        <v>0</v>
      </c>
      <c r="BJ190" s="18" t="s">
        <v>133</v>
      </c>
      <c r="BK190" s="164">
        <f t="shared" si="44"/>
        <v>0</v>
      </c>
      <c r="BL190" s="18" t="s">
        <v>210</v>
      </c>
      <c r="BM190" s="18" t="s">
        <v>636</v>
      </c>
    </row>
    <row r="191" spans="2:65" s="1" customFormat="1" ht="38.25" customHeight="1">
      <c r="B191" s="127"/>
      <c r="C191" s="156" t="s">
        <v>349</v>
      </c>
      <c r="D191" s="156" t="s">
        <v>155</v>
      </c>
      <c r="E191" s="157" t="s">
        <v>505</v>
      </c>
      <c r="F191" s="225" t="s">
        <v>506</v>
      </c>
      <c r="G191" s="225"/>
      <c r="H191" s="225"/>
      <c r="I191" s="225"/>
      <c r="J191" s="158" t="s">
        <v>208</v>
      </c>
      <c r="K191" s="159">
        <v>199.6</v>
      </c>
      <c r="L191" s="223">
        <v>0</v>
      </c>
      <c r="M191" s="223"/>
      <c r="N191" s="218">
        <f t="shared" si="35"/>
        <v>0</v>
      </c>
      <c r="O191" s="218"/>
      <c r="P191" s="218"/>
      <c r="Q191" s="218"/>
      <c r="R191" s="130"/>
      <c r="T191" s="161" t="s">
        <v>5</v>
      </c>
      <c r="U191" s="43" t="s">
        <v>43</v>
      </c>
      <c r="V191" s="35"/>
      <c r="W191" s="162">
        <f t="shared" si="36"/>
        <v>0</v>
      </c>
      <c r="X191" s="162">
        <v>2.0500000000000002E-3</v>
      </c>
      <c r="Y191" s="162">
        <f t="shared" si="37"/>
        <v>0.40918000000000004</v>
      </c>
      <c r="Z191" s="162">
        <v>0</v>
      </c>
      <c r="AA191" s="163">
        <f t="shared" si="38"/>
        <v>0</v>
      </c>
      <c r="AR191" s="18" t="s">
        <v>210</v>
      </c>
      <c r="AT191" s="18" t="s">
        <v>155</v>
      </c>
      <c r="AU191" s="18" t="s">
        <v>133</v>
      </c>
      <c r="AY191" s="18" t="s">
        <v>154</v>
      </c>
      <c r="BE191" s="104">
        <f t="shared" si="39"/>
        <v>0</v>
      </c>
      <c r="BF191" s="104">
        <f t="shared" si="40"/>
        <v>0</v>
      </c>
      <c r="BG191" s="104">
        <f t="shared" si="41"/>
        <v>0</v>
      </c>
      <c r="BH191" s="104">
        <f t="shared" si="42"/>
        <v>0</v>
      </c>
      <c r="BI191" s="104">
        <f t="shared" si="43"/>
        <v>0</v>
      </c>
      <c r="BJ191" s="18" t="s">
        <v>133</v>
      </c>
      <c r="BK191" s="164">
        <f t="shared" si="44"/>
        <v>0</v>
      </c>
      <c r="BL191" s="18" t="s">
        <v>210</v>
      </c>
      <c r="BM191" s="18" t="s">
        <v>637</v>
      </c>
    </row>
    <row r="192" spans="2:65" s="1" customFormat="1" ht="25.5" customHeight="1">
      <c r="B192" s="127"/>
      <c r="C192" s="156" t="s">
        <v>353</v>
      </c>
      <c r="D192" s="156" t="s">
        <v>155</v>
      </c>
      <c r="E192" s="157" t="s">
        <v>509</v>
      </c>
      <c r="F192" s="225" t="s">
        <v>510</v>
      </c>
      <c r="G192" s="225"/>
      <c r="H192" s="225"/>
      <c r="I192" s="225"/>
      <c r="J192" s="158" t="s">
        <v>208</v>
      </c>
      <c r="K192" s="159">
        <v>191.8</v>
      </c>
      <c r="L192" s="223">
        <v>0</v>
      </c>
      <c r="M192" s="223"/>
      <c r="N192" s="218">
        <f t="shared" si="35"/>
        <v>0</v>
      </c>
      <c r="O192" s="218"/>
      <c r="P192" s="218"/>
      <c r="Q192" s="218"/>
      <c r="R192" s="130"/>
      <c r="T192" s="161" t="s">
        <v>5</v>
      </c>
      <c r="U192" s="43" t="s">
        <v>43</v>
      </c>
      <c r="V192" s="35"/>
      <c r="W192" s="162">
        <f t="shared" si="36"/>
        <v>0</v>
      </c>
      <c r="X192" s="162">
        <v>0</v>
      </c>
      <c r="Y192" s="162">
        <f t="shared" si="37"/>
        <v>0</v>
      </c>
      <c r="Z192" s="162">
        <v>1.3500000000000001E-3</v>
      </c>
      <c r="AA192" s="163">
        <f t="shared" si="38"/>
        <v>0.25893000000000005</v>
      </c>
      <c r="AR192" s="18" t="s">
        <v>210</v>
      </c>
      <c r="AT192" s="18" t="s">
        <v>155</v>
      </c>
      <c r="AU192" s="18" t="s">
        <v>133</v>
      </c>
      <c r="AY192" s="18" t="s">
        <v>154</v>
      </c>
      <c r="BE192" s="104">
        <f t="shared" si="39"/>
        <v>0</v>
      </c>
      <c r="BF192" s="104">
        <f t="shared" si="40"/>
        <v>0</v>
      </c>
      <c r="BG192" s="104">
        <f t="shared" si="41"/>
        <v>0</v>
      </c>
      <c r="BH192" s="104">
        <f t="shared" si="42"/>
        <v>0</v>
      </c>
      <c r="BI192" s="104">
        <f t="shared" si="43"/>
        <v>0</v>
      </c>
      <c r="BJ192" s="18" t="s">
        <v>133</v>
      </c>
      <c r="BK192" s="164">
        <f t="shared" si="44"/>
        <v>0</v>
      </c>
      <c r="BL192" s="18" t="s">
        <v>210</v>
      </c>
      <c r="BM192" s="18" t="s">
        <v>638</v>
      </c>
    </row>
    <row r="193" spans="2:65" s="1" customFormat="1" ht="38.25" customHeight="1">
      <c r="B193" s="127"/>
      <c r="C193" s="156" t="s">
        <v>357</v>
      </c>
      <c r="D193" s="156" t="s">
        <v>155</v>
      </c>
      <c r="E193" s="157" t="s">
        <v>513</v>
      </c>
      <c r="F193" s="225" t="s">
        <v>514</v>
      </c>
      <c r="G193" s="225"/>
      <c r="H193" s="225"/>
      <c r="I193" s="225"/>
      <c r="J193" s="158" t="s">
        <v>208</v>
      </c>
      <c r="K193" s="159">
        <v>68.099999999999994</v>
      </c>
      <c r="L193" s="223">
        <v>0</v>
      </c>
      <c r="M193" s="223"/>
      <c r="N193" s="218">
        <f t="shared" si="35"/>
        <v>0</v>
      </c>
      <c r="O193" s="218"/>
      <c r="P193" s="218"/>
      <c r="Q193" s="218"/>
      <c r="R193" s="130"/>
      <c r="T193" s="161" t="s">
        <v>5</v>
      </c>
      <c r="U193" s="43" t="s">
        <v>43</v>
      </c>
      <c r="V193" s="35"/>
      <c r="W193" s="162">
        <f t="shared" si="36"/>
        <v>0</v>
      </c>
      <c r="X193" s="162">
        <v>0</v>
      </c>
      <c r="Y193" s="162">
        <f t="shared" si="37"/>
        <v>0</v>
      </c>
      <c r="Z193" s="162">
        <v>2.3E-3</v>
      </c>
      <c r="AA193" s="163">
        <f t="shared" si="38"/>
        <v>0.15662999999999999</v>
      </c>
      <c r="AR193" s="18" t="s">
        <v>210</v>
      </c>
      <c r="AT193" s="18" t="s">
        <v>155</v>
      </c>
      <c r="AU193" s="18" t="s">
        <v>133</v>
      </c>
      <c r="AY193" s="18" t="s">
        <v>154</v>
      </c>
      <c r="BE193" s="104">
        <f t="shared" si="39"/>
        <v>0</v>
      </c>
      <c r="BF193" s="104">
        <f t="shared" si="40"/>
        <v>0</v>
      </c>
      <c r="BG193" s="104">
        <f t="shared" si="41"/>
        <v>0</v>
      </c>
      <c r="BH193" s="104">
        <f t="shared" si="42"/>
        <v>0</v>
      </c>
      <c r="BI193" s="104">
        <f t="shared" si="43"/>
        <v>0</v>
      </c>
      <c r="BJ193" s="18" t="s">
        <v>133</v>
      </c>
      <c r="BK193" s="164">
        <f t="shared" si="44"/>
        <v>0</v>
      </c>
      <c r="BL193" s="18" t="s">
        <v>210</v>
      </c>
      <c r="BM193" s="18" t="s">
        <v>639</v>
      </c>
    </row>
    <row r="194" spans="2:65" s="1" customFormat="1" ht="25.5" customHeight="1">
      <c r="B194" s="127"/>
      <c r="C194" s="156" t="s">
        <v>361</v>
      </c>
      <c r="D194" s="156" t="s">
        <v>155</v>
      </c>
      <c r="E194" s="157" t="s">
        <v>537</v>
      </c>
      <c r="F194" s="225" t="s">
        <v>538</v>
      </c>
      <c r="G194" s="225"/>
      <c r="H194" s="225"/>
      <c r="I194" s="225"/>
      <c r="J194" s="158" t="s">
        <v>328</v>
      </c>
      <c r="K194" s="160">
        <v>0</v>
      </c>
      <c r="L194" s="223">
        <v>0</v>
      </c>
      <c r="M194" s="223"/>
      <c r="N194" s="218">
        <f t="shared" si="35"/>
        <v>0</v>
      </c>
      <c r="O194" s="218"/>
      <c r="P194" s="218"/>
      <c r="Q194" s="218"/>
      <c r="R194" s="130"/>
      <c r="T194" s="161" t="s">
        <v>5</v>
      </c>
      <c r="U194" s="43" t="s">
        <v>43</v>
      </c>
      <c r="V194" s="35"/>
      <c r="W194" s="162">
        <f t="shared" si="36"/>
        <v>0</v>
      </c>
      <c r="X194" s="162">
        <v>0</v>
      </c>
      <c r="Y194" s="162">
        <f t="shared" si="37"/>
        <v>0</v>
      </c>
      <c r="Z194" s="162">
        <v>0</v>
      </c>
      <c r="AA194" s="163">
        <f t="shared" si="38"/>
        <v>0</v>
      </c>
      <c r="AR194" s="18" t="s">
        <v>210</v>
      </c>
      <c r="AT194" s="18" t="s">
        <v>155</v>
      </c>
      <c r="AU194" s="18" t="s">
        <v>133</v>
      </c>
      <c r="AY194" s="18" t="s">
        <v>154</v>
      </c>
      <c r="BE194" s="104">
        <f t="shared" si="39"/>
        <v>0</v>
      </c>
      <c r="BF194" s="104">
        <f t="shared" si="40"/>
        <v>0</v>
      </c>
      <c r="BG194" s="104">
        <f t="shared" si="41"/>
        <v>0</v>
      </c>
      <c r="BH194" s="104">
        <f t="shared" si="42"/>
        <v>0</v>
      </c>
      <c r="BI194" s="104">
        <f t="shared" si="43"/>
        <v>0</v>
      </c>
      <c r="BJ194" s="18" t="s">
        <v>133</v>
      </c>
      <c r="BK194" s="164">
        <f t="shared" si="44"/>
        <v>0</v>
      </c>
      <c r="BL194" s="18" t="s">
        <v>210</v>
      </c>
      <c r="BM194" s="18" t="s">
        <v>640</v>
      </c>
    </row>
    <row r="195" spans="2:65" s="9" customFormat="1" ht="29.85" customHeight="1">
      <c r="B195" s="145"/>
      <c r="C195" s="146"/>
      <c r="D195" s="155" t="s">
        <v>126</v>
      </c>
      <c r="E195" s="155"/>
      <c r="F195" s="155"/>
      <c r="G195" s="155"/>
      <c r="H195" s="155"/>
      <c r="I195" s="155"/>
      <c r="J195" s="155"/>
      <c r="K195" s="155"/>
      <c r="L195" s="155"/>
      <c r="M195" s="155"/>
      <c r="N195" s="215">
        <f>BK195</f>
        <v>0</v>
      </c>
      <c r="O195" s="216"/>
      <c r="P195" s="216"/>
      <c r="Q195" s="216"/>
      <c r="R195" s="148"/>
      <c r="T195" s="149"/>
      <c r="U195" s="146"/>
      <c r="V195" s="146"/>
      <c r="W195" s="150">
        <f>SUM(W196:W198)</f>
        <v>0</v>
      </c>
      <c r="X195" s="146"/>
      <c r="Y195" s="150">
        <f>SUM(Y196:Y198)</f>
        <v>0</v>
      </c>
      <c r="Z195" s="146"/>
      <c r="AA195" s="151">
        <f>SUM(AA196:AA198)</f>
        <v>0</v>
      </c>
      <c r="AR195" s="152" t="s">
        <v>133</v>
      </c>
      <c r="AT195" s="153" t="s">
        <v>75</v>
      </c>
      <c r="AU195" s="153" t="s">
        <v>84</v>
      </c>
      <c r="AY195" s="152" t="s">
        <v>154</v>
      </c>
      <c r="BK195" s="154">
        <f>SUM(BK196:BK198)</f>
        <v>0</v>
      </c>
    </row>
    <row r="196" spans="2:65" s="1" customFormat="1" ht="38.25" customHeight="1">
      <c r="B196" s="127"/>
      <c r="C196" s="156" t="s">
        <v>364</v>
      </c>
      <c r="D196" s="156" t="s">
        <v>155</v>
      </c>
      <c r="E196" s="157" t="s">
        <v>641</v>
      </c>
      <c r="F196" s="225" t="s">
        <v>642</v>
      </c>
      <c r="G196" s="225"/>
      <c r="H196" s="225"/>
      <c r="I196" s="225"/>
      <c r="J196" s="158" t="s">
        <v>158</v>
      </c>
      <c r="K196" s="159">
        <v>48</v>
      </c>
      <c r="L196" s="223">
        <v>0</v>
      </c>
      <c r="M196" s="223"/>
      <c r="N196" s="218">
        <f>ROUND(L196*K196,3)</f>
        <v>0</v>
      </c>
      <c r="O196" s="218"/>
      <c r="P196" s="218"/>
      <c r="Q196" s="218"/>
      <c r="R196" s="130"/>
      <c r="T196" s="161" t="s">
        <v>5</v>
      </c>
      <c r="U196" s="43" t="s">
        <v>43</v>
      </c>
      <c r="V196" s="35"/>
      <c r="W196" s="162">
        <f>V196*K196</f>
        <v>0</v>
      </c>
      <c r="X196" s="162">
        <v>0</v>
      </c>
      <c r="Y196" s="162">
        <f>X196*K196</f>
        <v>0</v>
      </c>
      <c r="Z196" s="162">
        <v>0</v>
      </c>
      <c r="AA196" s="163">
        <f>Z196*K196</f>
        <v>0</v>
      </c>
      <c r="AR196" s="18" t="s">
        <v>210</v>
      </c>
      <c r="AT196" s="18" t="s">
        <v>155</v>
      </c>
      <c r="AU196" s="18" t="s">
        <v>133</v>
      </c>
      <c r="AY196" s="18" t="s">
        <v>154</v>
      </c>
      <c r="BE196" s="104">
        <f>IF(U196="základná",N196,0)</f>
        <v>0</v>
      </c>
      <c r="BF196" s="104">
        <f>IF(U196="znížená",N196,0)</f>
        <v>0</v>
      </c>
      <c r="BG196" s="104">
        <f>IF(U196="zákl. prenesená",N196,0)</f>
        <v>0</v>
      </c>
      <c r="BH196" s="104">
        <f>IF(U196="zníž. prenesená",N196,0)</f>
        <v>0</v>
      </c>
      <c r="BI196" s="104">
        <f>IF(U196="nulová",N196,0)</f>
        <v>0</v>
      </c>
      <c r="BJ196" s="18" t="s">
        <v>133</v>
      </c>
      <c r="BK196" s="164">
        <f>ROUND(L196*K196,3)</f>
        <v>0</v>
      </c>
      <c r="BL196" s="18" t="s">
        <v>210</v>
      </c>
      <c r="BM196" s="18" t="s">
        <v>643</v>
      </c>
    </row>
    <row r="197" spans="2:65" s="1" customFormat="1" ht="16.5" customHeight="1">
      <c r="B197" s="127"/>
      <c r="C197" s="156" t="s">
        <v>368</v>
      </c>
      <c r="D197" s="156" t="s">
        <v>155</v>
      </c>
      <c r="E197" s="157" t="s">
        <v>644</v>
      </c>
      <c r="F197" s="225" t="s">
        <v>645</v>
      </c>
      <c r="G197" s="225"/>
      <c r="H197" s="225"/>
      <c r="I197" s="225"/>
      <c r="J197" s="158" t="s">
        <v>158</v>
      </c>
      <c r="K197" s="159">
        <v>48</v>
      </c>
      <c r="L197" s="223">
        <v>0</v>
      </c>
      <c r="M197" s="223"/>
      <c r="N197" s="218">
        <f>ROUND(L197*K197,3)</f>
        <v>0</v>
      </c>
      <c r="O197" s="218"/>
      <c r="P197" s="218"/>
      <c r="Q197" s="218"/>
      <c r="R197" s="130"/>
      <c r="T197" s="161" t="s">
        <v>5</v>
      </c>
      <c r="U197" s="43" t="s">
        <v>43</v>
      </c>
      <c r="V197" s="35"/>
      <c r="W197" s="162">
        <f>V197*K197</f>
        <v>0</v>
      </c>
      <c r="X197" s="162">
        <v>0</v>
      </c>
      <c r="Y197" s="162">
        <f>X197*K197</f>
        <v>0</v>
      </c>
      <c r="Z197" s="162">
        <v>0</v>
      </c>
      <c r="AA197" s="163">
        <f>Z197*K197</f>
        <v>0</v>
      </c>
      <c r="AR197" s="18" t="s">
        <v>210</v>
      </c>
      <c r="AT197" s="18" t="s">
        <v>155</v>
      </c>
      <c r="AU197" s="18" t="s">
        <v>133</v>
      </c>
      <c r="AY197" s="18" t="s">
        <v>154</v>
      </c>
      <c r="BE197" s="104">
        <f>IF(U197="základná",N197,0)</f>
        <v>0</v>
      </c>
      <c r="BF197" s="104">
        <f>IF(U197="znížená",N197,0)</f>
        <v>0</v>
      </c>
      <c r="BG197" s="104">
        <f>IF(U197="zákl. prenesená",N197,0)</f>
        <v>0</v>
      </c>
      <c r="BH197" s="104">
        <f>IF(U197="zníž. prenesená",N197,0)</f>
        <v>0</v>
      </c>
      <c r="BI197" s="104">
        <f>IF(U197="nulová",N197,0)</f>
        <v>0</v>
      </c>
      <c r="BJ197" s="18" t="s">
        <v>133</v>
      </c>
      <c r="BK197" s="164">
        <f>ROUND(L197*K197,3)</f>
        <v>0</v>
      </c>
      <c r="BL197" s="18" t="s">
        <v>210</v>
      </c>
      <c r="BM197" s="18" t="s">
        <v>646</v>
      </c>
    </row>
    <row r="198" spans="2:65" s="1" customFormat="1" ht="38.25" customHeight="1">
      <c r="B198" s="127"/>
      <c r="C198" s="156" t="s">
        <v>370</v>
      </c>
      <c r="D198" s="156" t="s">
        <v>155</v>
      </c>
      <c r="E198" s="157" t="s">
        <v>557</v>
      </c>
      <c r="F198" s="225" t="s">
        <v>558</v>
      </c>
      <c r="G198" s="225"/>
      <c r="H198" s="225"/>
      <c r="I198" s="225"/>
      <c r="J198" s="158" t="s">
        <v>328</v>
      </c>
      <c r="K198" s="160">
        <v>0</v>
      </c>
      <c r="L198" s="223">
        <v>0</v>
      </c>
      <c r="M198" s="223"/>
      <c r="N198" s="218">
        <f>ROUND(L198*K198,3)</f>
        <v>0</v>
      </c>
      <c r="O198" s="218"/>
      <c r="P198" s="218"/>
      <c r="Q198" s="218"/>
      <c r="R198" s="130"/>
      <c r="T198" s="161" t="s">
        <v>5</v>
      </c>
      <c r="U198" s="43" t="s">
        <v>43</v>
      </c>
      <c r="V198" s="35"/>
      <c r="W198" s="162">
        <f>V198*K198</f>
        <v>0</v>
      </c>
      <c r="X198" s="162">
        <v>0</v>
      </c>
      <c r="Y198" s="162">
        <f>X198*K198</f>
        <v>0</v>
      </c>
      <c r="Z198" s="162">
        <v>0</v>
      </c>
      <c r="AA198" s="163">
        <f>Z198*K198</f>
        <v>0</v>
      </c>
      <c r="AR198" s="18" t="s">
        <v>210</v>
      </c>
      <c r="AT198" s="18" t="s">
        <v>155</v>
      </c>
      <c r="AU198" s="18" t="s">
        <v>133</v>
      </c>
      <c r="AY198" s="18" t="s">
        <v>154</v>
      </c>
      <c r="BE198" s="104">
        <f>IF(U198="základná",N198,0)</f>
        <v>0</v>
      </c>
      <c r="BF198" s="104">
        <f>IF(U198="znížená",N198,0)</f>
        <v>0</v>
      </c>
      <c r="BG198" s="104">
        <f>IF(U198="zákl. prenesená",N198,0)</f>
        <v>0</v>
      </c>
      <c r="BH198" s="104">
        <f>IF(U198="zníž. prenesená",N198,0)</f>
        <v>0</v>
      </c>
      <c r="BI198" s="104">
        <f>IF(U198="nulová",N198,0)</f>
        <v>0</v>
      </c>
      <c r="BJ198" s="18" t="s">
        <v>133</v>
      </c>
      <c r="BK198" s="164">
        <f>ROUND(L198*K198,3)</f>
        <v>0</v>
      </c>
      <c r="BL198" s="18" t="s">
        <v>210</v>
      </c>
      <c r="BM198" s="18" t="s">
        <v>647</v>
      </c>
    </row>
    <row r="199" spans="2:65" s="9" customFormat="1" ht="37.35" customHeight="1">
      <c r="B199" s="145"/>
      <c r="C199" s="146"/>
      <c r="D199" s="147" t="s">
        <v>128</v>
      </c>
      <c r="E199" s="147"/>
      <c r="F199" s="147"/>
      <c r="G199" s="147"/>
      <c r="H199" s="147"/>
      <c r="I199" s="147"/>
      <c r="J199" s="147"/>
      <c r="K199" s="147"/>
      <c r="L199" s="147"/>
      <c r="M199" s="147"/>
      <c r="N199" s="219">
        <f>BK199</f>
        <v>0</v>
      </c>
      <c r="O199" s="220"/>
      <c r="P199" s="220"/>
      <c r="Q199" s="220"/>
      <c r="R199" s="148"/>
      <c r="T199" s="149"/>
      <c r="U199" s="146"/>
      <c r="V199" s="146"/>
      <c r="W199" s="150">
        <f>W200</f>
        <v>0</v>
      </c>
      <c r="X199" s="146"/>
      <c r="Y199" s="150">
        <f>Y200</f>
        <v>0</v>
      </c>
      <c r="Z199" s="146"/>
      <c r="AA199" s="151">
        <f>AA200</f>
        <v>0</v>
      </c>
      <c r="AR199" s="152" t="s">
        <v>164</v>
      </c>
      <c r="AT199" s="153" t="s">
        <v>75</v>
      </c>
      <c r="AU199" s="153" t="s">
        <v>76</v>
      </c>
      <c r="AY199" s="152" t="s">
        <v>154</v>
      </c>
      <c r="BK199" s="154">
        <f>BK200</f>
        <v>0</v>
      </c>
    </row>
    <row r="200" spans="2:65" s="9" customFormat="1" ht="19.899999999999999" customHeight="1">
      <c r="B200" s="145"/>
      <c r="C200" s="146"/>
      <c r="D200" s="155" t="s">
        <v>129</v>
      </c>
      <c r="E200" s="155"/>
      <c r="F200" s="155"/>
      <c r="G200" s="155"/>
      <c r="H200" s="155"/>
      <c r="I200" s="155"/>
      <c r="J200" s="155"/>
      <c r="K200" s="155"/>
      <c r="L200" s="155"/>
      <c r="M200" s="155"/>
      <c r="N200" s="221">
        <f>BK200</f>
        <v>0</v>
      </c>
      <c r="O200" s="222"/>
      <c r="P200" s="222"/>
      <c r="Q200" s="222"/>
      <c r="R200" s="148"/>
      <c r="T200" s="149"/>
      <c r="U200" s="146"/>
      <c r="V200" s="146"/>
      <c r="W200" s="150">
        <f>W201</f>
        <v>0</v>
      </c>
      <c r="X200" s="146"/>
      <c r="Y200" s="150">
        <f>Y201</f>
        <v>0</v>
      </c>
      <c r="Z200" s="146"/>
      <c r="AA200" s="151">
        <f>AA201</f>
        <v>0</v>
      </c>
      <c r="AR200" s="152" t="s">
        <v>164</v>
      </c>
      <c r="AT200" s="153" t="s">
        <v>75</v>
      </c>
      <c r="AU200" s="153" t="s">
        <v>84</v>
      </c>
      <c r="AY200" s="152" t="s">
        <v>154</v>
      </c>
      <c r="BK200" s="154">
        <f>BK201</f>
        <v>0</v>
      </c>
    </row>
    <row r="201" spans="2:65" s="1" customFormat="1" ht="25.5" customHeight="1">
      <c r="B201" s="127"/>
      <c r="C201" s="156" t="s">
        <v>374</v>
      </c>
      <c r="D201" s="156" t="s">
        <v>155</v>
      </c>
      <c r="E201" s="157" t="s">
        <v>573</v>
      </c>
      <c r="F201" s="225" t="s">
        <v>574</v>
      </c>
      <c r="G201" s="225"/>
      <c r="H201" s="225"/>
      <c r="I201" s="225"/>
      <c r="J201" s="158" t="s">
        <v>254</v>
      </c>
      <c r="K201" s="159">
        <v>1</v>
      </c>
      <c r="L201" s="223">
        <v>0</v>
      </c>
      <c r="M201" s="223"/>
      <c r="N201" s="218">
        <f>ROUND(L201*K201,3)</f>
        <v>0</v>
      </c>
      <c r="O201" s="218"/>
      <c r="P201" s="218"/>
      <c r="Q201" s="218"/>
      <c r="R201" s="130"/>
      <c r="T201" s="161" t="s">
        <v>5</v>
      </c>
      <c r="U201" s="43" t="s">
        <v>43</v>
      </c>
      <c r="V201" s="35"/>
      <c r="W201" s="162">
        <f>V201*K201</f>
        <v>0</v>
      </c>
      <c r="X201" s="162">
        <v>0</v>
      </c>
      <c r="Y201" s="162">
        <f>X201*K201</f>
        <v>0</v>
      </c>
      <c r="Z201" s="162">
        <v>0</v>
      </c>
      <c r="AA201" s="163">
        <f>Z201*K201</f>
        <v>0</v>
      </c>
      <c r="AR201" s="18" t="s">
        <v>393</v>
      </c>
      <c r="AT201" s="18" t="s">
        <v>155</v>
      </c>
      <c r="AU201" s="18" t="s">
        <v>133</v>
      </c>
      <c r="AY201" s="18" t="s">
        <v>154</v>
      </c>
      <c r="BE201" s="104">
        <f>IF(U201="základná",N201,0)</f>
        <v>0</v>
      </c>
      <c r="BF201" s="104">
        <f>IF(U201="znížená",N201,0)</f>
        <v>0</v>
      </c>
      <c r="BG201" s="104">
        <f>IF(U201="zákl. prenesená",N201,0)</f>
        <v>0</v>
      </c>
      <c r="BH201" s="104">
        <f>IF(U201="zníž. prenesená",N201,0)</f>
        <v>0</v>
      </c>
      <c r="BI201" s="104">
        <f>IF(U201="nulová",N201,0)</f>
        <v>0</v>
      </c>
      <c r="BJ201" s="18" t="s">
        <v>133</v>
      </c>
      <c r="BK201" s="164">
        <f>ROUND(L201*K201,3)</f>
        <v>0</v>
      </c>
      <c r="BL201" s="18" t="s">
        <v>393</v>
      </c>
      <c r="BM201" s="18" t="s">
        <v>648</v>
      </c>
    </row>
    <row r="202" spans="2:65" s="1" customFormat="1" ht="49.9" customHeight="1">
      <c r="B202" s="34"/>
      <c r="C202" s="35"/>
      <c r="D202" s="147" t="s">
        <v>576</v>
      </c>
      <c r="E202" s="35"/>
      <c r="F202" s="35"/>
      <c r="G202" s="35"/>
      <c r="H202" s="35"/>
      <c r="I202" s="35"/>
      <c r="J202" s="35"/>
      <c r="K202" s="35"/>
      <c r="L202" s="35"/>
      <c r="M202" s="35"/>
      <c r="N202" s="219">
        <f>BK202</f>
        <v>0</v>
      </c>
      <c r="O202" s="220"/>
      <c r="P202" s="220"/>
      <c r="Q202" s="220"/>
      <c r="R202" s="36"/>
      <c r="T202" s="169"/>
      <c r="U202" s="55"/>
      <c r="V202" s="55"/>
      <c r="W202" s="55"/>
      <c r="X202" s="55"/>
      <c r="Y202" s="55"/>
      <c r="Z202" s="55"/>
      <c r="AA202" s="57"/>
      <c r="AT202" s="18" t="s">
        <v>75</v>
      </c>
      <c r="AU202" s="18" t="s">
        <v>76</v>
      </c>
      <c r="AY202" s="18" t="s">
        <v>577</v>
      </c>
      <c r="BK202" s="164">
        <v>0</v>
      </c>
    </row>
    <row r="203" spans="2:65" s="1" customFormat="1" ht="6.95" customHeight="1">
      <c r="B203" s="58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60"/>
    </row>
  </sheetData>
  <mergeCells count="266">
    <mergeCell ref="F201:I201"/>
    <mergeCell ref="F189:I189"/>
    <mergeCell ref="F190:I190"/>
    <mergeCell ref="F193:I193"/>
    <mergeCell ref="F194:I194"/>
    <mergeCell ref="F196:I196"/>
    <mergeCell ref="F197:I197"/>
    <mergeCell ref="N202:Q202"/>
    <mergeCell ref="N180:Q180"/>
    <mergeCell ref="N179:Q179"/>
    <mergeCell ref="L189:M189"/>
    <mergeCell ref="N197:Q197"/>
    <mergeCell ref="F178:I178"/>
    <mergeCell ref="F179:I179"/>
    <mergeCell ref="F180:I180"/>
    <mergeCell ref="L188:M188"/>
    <mergeCell ref="F181:I181"/>
    <mergeCell ref="F182:I182"/>
    <mergeCell ref="F184:I184"/>
    <mergeCell ref="F185:I185"/>
    <mergeCell ref="F186:I186"/>
    <mergeCell ref="F188:I188"/>
    <mergeCell ref="F192:I192"/>
    <mergeCell ref="F191:I191"/>
    <mergeCell ref="F198:I198"/>
    <mergeCell ref="L196:M196"/>
    <mergeCell ref="L197:M197"/>
    <mergeCell ref="L198:M198"/>
    <mergeCell ref="L192:M192"/>
    <mergeCell ref="L191:M191"/>
    <mergeCell ref="L193:M193"/>
    <mergeCell ref="N201:Q201"/>
    <mergeCell ref="N183:Q183"/>
    <mergeCell ref="N199:Q199"/>
    <mergeCell ref="N200:Q200"/>
    <mergeCell ref="N194:Q194"/>
    <mergeCell ref="N187:Q187"/>
    <mergeCell ref="N198:Q198"/>
    <mergeCell ref="N195:Q195"/>
    <mergeCell ref="L201:M201"/>
    <mergeCell ref="L194:M194"/>
    <mergeCell ref="N193:Q193"/>
    <mergeCell ref="N184:Q184"/>
    <mergeCell ref="N189:Q189"/>
    <mergeCell ref="N190:Q190"/>
    <mergeCell ref="N191:Q191"/>
    <mergeCell ref="L190:M190"/>
    <mergeCell ref="N196:Q196"/>
    <mergeCell ref="O21:P21"/>
    <mergeCell ref="F7:P7"/>
    <mergeCell ref="O9:P9"/>
    <mergeCell ref="O11:P11"/>
    <mergeCell ref="O12:P12"/>
    <mergeCell ref="N97:Q97"/>
    <mergeCell ref="E24:L24"/>
    <mergeCell ref="N92:Q92"/>
    <mergeCell ref="N93:Q93"/>
    <mergeCell ref="N192:Q192"/>
    <mergeCell ref="L182:M182"/>
    <mergeCell ref="L184:M184"/>
    <mergeCell ref="N181:Q181"/>
    <mergeCell ref="N182:Q182"/>
    <mergeCell ref="F173:I173"/>
    <mergeCell ref="F175:I175"/>
    <mergeCell ref="F174:I174"/>
    <mergeCell ref="F177:I177"/>
    <mergeCell ref="L175:M175"/>
    <mergeCell ref="N188:Q188"/>
    <mergeCell ref="N110:Q110"/>
    <mergeCell ref="N134:Q134"/>
    <mergeCell ref="N133:Q133"/>
    <mergeCell ref="N101:Q101"/>
    <mergeCell ref="S2:AC2"/>
    <mergeCell ref="M27:P27"/>
    <mergeCell ref="M28:P28"/>
    <mergeCell ref="E15:L15"/>
    <mergeCell ref="O15:P15"/>
    <mergeCell ref="O17:P17"/>
    <mergeCell ref="O18:P18"/>
    <mergeCell ref="O20:P20"/>
    <mergeCell ref="L186:M186"/>
    <mergeCell ref="F79:P79"/>
    <mergeCell ref="F78:P78"/>
    <mergeCell ref="N178:Q178"/>
    <mergeCell ref="N177:Q177"/>
    <mergeCell ref="N176:Q176"/>
    <mergeCell ref="C86:G86"/>
    <mergeCell ref="N86:Q86"/>
    <mergeCell ref="M81:P81"/>
    <mergeCell ref="M83:Q83"/>
    <mergeCell ref="L177:M177"/>
    <mergeCell ref="L178:M178"/>
    <mergeCell ref="L179:M179"/>
    <mergeCell ref="L180:M180"/>
    <mergeCell ref="L181:M181"/>
    <mergeCell ref="L185:M185"/>
    <mergeCell ref="N96:Q96"/>
    <mergeCell ref="N94:Q94"/>
    <mergeCell ref="N95:Q95"/>
    <mergeCell ref="N185:Q185"/>
    <mergeCell ref="N186:Q186"/>
    <mergeCell ref="M30:P30"/>
    <mergeCell ref="H32:J32"/>
    <mergeCell ref="M32:P32"/>
    <mergeCell ref="H33:J33"/>
    <mergeCell ref="M33:P33"/>
    <mergeCell ref="N88:Q88"/>
    <mergeCell ref="M84:Q84"/>
    <mergeCell ref="H34:J34"/>
    <mergeCell ref="M34:P34"/>
    <mergeCell ref="H35:J35"/>
    <mergeCell ref="M35:P35"/>
    <mergeCell ref="H36:J36"/>
    <mergeCell ref="M36:P36"/>
    <mergeCell ref="L38:P38"/>
    <mergeCell ref="C76:Q76"/>
    <mergeCell ref="N102:Q102"/>
    <mergeCell ref="N104:Q104"/>
    <mergeCell ref="N105:Q105"/>
    <mergeCell ref="N106:Q106"/>
    <mergeCell ref="N107:Q107"/>
    <mergeCell ref="M126:Q126"/>
    <mergeCell ref="L112:Q112"/>
    <mergeCell ref="N89:Q89"/>
    <mergeCell ref="N90:Q90"/>
    <mergeCell ref="N91:Q91"/>
    <mergeCell ref="M123:P123"/>
    <mergeCell ref="M125:Q125"/>
    <mergeCell ref="N98:Q98"/>
    <mergeCell ref="N99:Q99"/>
    <mergeCell ref="N100:Q100"/>
    <mergeCell ref="N108:Q108"/>
    <mergeCell ref="N109:Q109"/>
    <mergeCell ref="H1:K1"/>
    <mergeCell ref="C2:Q2"/>
    <mergeCell ref="C4:Q4"/>
    <mergeCell ref="F6:P6"/>
    <mergeCell ref="O14:P14"/>
    <mergeCell ref="L144:M144"/>
    <mergeCell ref="N139:Q139"/>
    <mergeCell ref="D109:H109"/>
    <mergeCell ref="F135:I135"/>
    <mergeCell ref="F136:I136"/>
    <mergeCell ref="N144:Q144"/>
    <mergeCell ref="L142:M142"/>
    <mergeCell ref="L143:M143"/>
    <mergeCell ref="F140:I140"/>
    <mergeCell ref="F143:I143"/>
    <mergeCell ref="F142:I142"/>
    <mergeCell ref="F141:I141"/>
    <mergeCell ref="F144:I144"/>
    <mergeCell ref="L140:M140"/>
    <mergeCell ref="L141:M141"/>
    <mergeCell ref="L128:M128"/>
    <mergeCell ref="N128:Q128"/>
    <mergeCell ref="L135:M135"/>
    <mergeCell ref="N135:Q135"/>
    <mergeCell ref="N146:Q146"/>
    <mergeCell ref="L138:M138"/>
    <mergeCell ref="N138:Q138"/>
    <mergeCell ref="L139:M139"/>
    <mergeCell ref="N145:Q145"/>
    <mergeCell ref="L145:M145"/>
    <mergeCell ref="F138:I138"/>
    <mergeCell ref="F132:I132"/>
    <mergeCell ref="F134:I134"/>
    <mergeCell ref="L132:M132"/>
    <mergeCell ref="N132:Q132"/>
    <mergeCell ref="L134:M134"/>
    <mergeCell ref="N140:Q140"/>
    <mergeCell ref="N141:Q141"/>
    <mergeCell ref="N142:Q142"/>
    <mergeCell ref="N143:Q143"/>
    <mergeCell ref="D107:H107"/>
    <mergeCell ref="D105:H105"/>
    <mergeCell ref="D106:H106"/>
    <mergeCell ref="D108:H108"/>
    <mergeCell ref="F139:I139"/>
    <mergeCell ref="L136:M136"/>
    <mergeCell ref="N136:Q136"/>
    <mergeCell ref="N137:Q137"/>
    <mergeCell ref="F128:I128"/>
    <mergeCell ref="C118:Q118"/>
    <mergeCell ref="F120:P120"/>
    <mergeCell ref="F121:P121"/>
    <mergeCell ref="N129:Q129"/>
    <mergeCell ref="N130:Q130"/>
    <mergeCell ref="N131:Q131"/>
    <mergeCell ref="N147:Q147"/>
    <mergeCell ref="N151:Q151"/>
    <mergeCell ref="N148:Q148"/>
    <mergeCell ref="N149:Q149"/>
    <mergeCell ref="N150:Q150"/>
    <mergeCell ref="L153:M153"/>
    <mergeCell ref="L148:M148"/>
    <mergeCell ref="L149:M149"/>
    <mergeCell ref="L150:M150"/>
    <mergeCell ref="N153:Q153"/>
    <mergeCell ref="N152:Q152"/>
    <mergeCell ref="L152:M152"/>
    <mergeCell ref="L151:M151"/>
    <mergeCell ref="F170:I170"/>
    <mergeCell ref="L170:M170"/>
    <mergeCell ref="F168:I168"/>
    <mergeCell ref="L155:M155"/>
    <mergeCell ref="L166:M166"/>
    <mergeCell ref="L156:M156"/>
    <mergeCell ref="L164:M164"/>
    <mergeCell ref="F165:I165"/>
    <mergeCell ref="F145:I145"/>
    <mergeCell ref="F147:I147"/>
    <mergeCell ref="L147:M147"/>
    <mergeCell ref="F148:I148"/>
    <mergeCell ref="F149:I149"/>
    <mergeCell ref="F150:I150"/>
    <mergeCell ref="F151:I151"/>
    <mergeCell ref="F152:I152"/>
    <mergeCell ref="F153:I153"/>
    <mergeCell ref="F154:I154"/>
    <mergeCell ref="F155:I155"/>
    <mergeCell ref="L154:M154"/>
    <mergeCell ref="N154:Q154"/>
    <mergeCell ref="L168:M168"/>
    <mergeCell ref="N156:Q156"/>
    <mergeCell ref="N157:Q157"/>
    <mergeCell ref="L159:M159"/>
    <mergeCell ref="L160:M160"/>
    <mergeCell ref="L161:M161"/>
    <mergeCell ref="L162:M162"/>
    <mergeCell ref="N167:Q167"/>
    <mergeCell ref="L165:M165"/>
    <mergeCell ref="N155:Q155"/>
    <mergeCell ref="F166:I166"/>
    <mergeCell ref="F167:I167"/>
    <mergeCell ref="F156:I156"/>
    <mergeCell ref="F157:I157"/>
    <mergeCell ref="F158:I158"/>
    <mergeCell ref="F159:I159"/>
    <mergeCell ref="N162:Q162"/>
    <mergeCell ref="N163:Q163"/>
    <mergeCell ref="N164:Q164"/>
    <mergeCell ref="N165:Q165"/>
    <mergeCell ref="F160:I160"/>
    <mergeCell ref="L167:M167"/>
    <mergeCell ref="N166:Q166"/>
    <mergeCell ref="L163:M163"/>
    <mergeCell ref="F162:I162"/>
    <mergeCell ref="F163:I163"/>
    <mergeCell ref="N158:Q158"/>
    <mergeCell ref="N161:Q161"/>
    <mergeCell ref="L157:M157"/>
    <mergeCell ref="L158:M158"/>
    <mergeCell ref="N159:Q159"/>
    <mergeCell ref="N160:Q160"/>
    <mergeCell ref="F161:I161"/>
    <mergeCell ref="F164:I164"/>
    <mergeCell ref="N175:Q175"/>
    <mergeCell ref="N169:Q169"/>
    <mergeCell ref="N171:Q171"/>
    <mergeCell ref="N172:Q172"/>
    <mergeCell ref="N168:Q168"/>
    <mergeCell ref="N170:Q170"/>
    <mergeCell ref="N173:Q173"/>
    <mergeCell ref="L174:M174"/>
    <mergeCell ref="L173:M173"/>
    <mergeCell ref="N174:Q174"/>
  </mergeCells>
  <phoneticPr fontId="34" type="noConversion"/>
  <hyperlinks>
    <hyperlink ref="F1:G1" location="C2" display="1) Krycí list rozpočtu" xr:uid="{00000000-0004-0000-0200-000000000000}"/>
    <hyperlink ref="H1:K1" location="C86" display="2) Rekapitulácia rozpočtu" xr:uid="{00000000-0004-0000-0200-000001000000}"/>
    <hyperlink ref="L1" location="C128" display="3) Rozpočet" xr:uid="{00000000-0004-0000-0200-000002000000}"/>
    <hyperlink ref="S1:T1" location="'Rekapitulácia stavby'!C2" display="Rekapitulácia stavby" xr:uid="{00000000-0004-0000-0200-000003000000}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539BD-2214-48C4-8264-123CC86B4E52}">
  <sheetPr>
    <pageSetUpPr fitToPage="1"/>
  </sheetPr>
  <dimension ref="A1:S38"/>
  <sheetViews>
    <sheetView showGridLines="0" workbookViewId="0">
      <pane ySplit="3" topLeftCell="A49" activePane="bottomLeft" state="frozenSplit"/>
      <selection activeCell="C5" sqref="C5"/>
      <selection pane="bottomLeft" activeCell="C5" sqref="C5"/>
    </sheetView>
  </sheetViews>
  <sheetFormatPr defaultColWidth="10.5" defaultRowHeight="12" customHeight="1"/>
  <cols>
    <col min="1" max="1" width="3" style="260" customWidth="1"/>
    <col min="2" max="2" width="2.5" style="260" customWidth="1"/>
    <col min="3" max="3" width="3.83203125" style="260" customWidth="1"/>
    <col min="4" max="4" width="11.6640625" style="260" customWidth="1"/>
    <col min="5" max="5" width="14.83203125" style="260" customWidth="1"/>
    <col min="6" max="6" width="0.5" style="260" customWidth="1"/>
    <col min="7" max="7" width="3.1640625" style="260" customWidth="1"/>
    <col min="8" max="8" width="3" style="260" customWidth="1"/>
    <col min="9" max="9" width="12.33203125" style="260" customWidth="1"/>
    <col min="10" max="10" width="16.1640625" style="260" customWidth="1"/>
    <col min="11" max="11" width="0.6640625" style="260" customWidth="1"/>
    <col min="12" max="12" width="3" style="260" customWidth="1"/>
    <col min="13" max="13" width="3.6640625" style="260" customWidth="1"/>
    <col min="14" max="14" width="9" style="260" customWidth="1"/>
    <col min="15" max="15" width="4.33203125" style="260" customWidth="1"/>
    <col min="16" max="16" width="15.33203125" style="260" customWidth="1"/>
    <col min="17" max="17" width="7.5" style="260" customWidth="1"/>
    <col min="18" max="18" width="14.5" style="260" customWidth="1"/>
    <col min="19" max="19" width="0.5" style="260" customWidth="1"/>
    <col min="20" max="256" width="10.5" style="260"/>
    <col min="257" max="257" width="3" style="260" customWidth="1"/>
    <col min="258" max="258" width="2.5" style="260" customWidth="1"/>
    <col min="259" max="259" width="3.83203125" style="260" customWidth="1"/>
    <col min="260" max="260" width="11.6640625" style="260" customWidth="1"/>
    <col min="261" max="261" width="14.83203125" style="260" customWidth="1"/>
    <col min="262" max="262" width="0.5" style="260" customWidth="1"/>
    <col min="263" max="263" width="3.1640625" style="260" customWidth="1"/>
    <col min="264" max="264" width="3" style="260" customWidth="1"/>
    <col min="265" max="265" width="12.33203125" style="260" customWidth="1"/>
    <col min="266" max="266" width="16.1640625" style="260" customWidth="1"/>
    <col min="267" max="267" width="0.6640625" style="260" customWidth="1"/>
    <col min="268" max="268" width="3" style="260" customWidth="1"/>
    <col min="269" max="269" width="3.6640625" style="260" customWidth="1"/>
    <col min="270" max="270" width="9" style="260" customWidth="1"/>
    <col min="271" max="271" width="4.33203125" style="260" customWidth="1"/>
    <col min="272" max="272" width="15.33203125" style="260" customWidth="1"/>
    <col min="273" max="273" width="7.5" style="260" customWidth="1"/>
    <col min="274" max="274" width="14.5" style="260" customWidth="1"/>
    <col min="275" max="275" width="0.5" style="260" customWidth="1"/>
    <col min="276" max="512" width="10.5" style="260"/>
    <col min="513" max="513" width="3" style="260" customWidth="1"/>
    <col min="514" max="514" width="2.5" style="260" customWidth="1"/>
    <col min="515" max="515" width="3.83203125" style="260" customWidth="1"/>
    <col min="516" max="516" width="11.6640625" style="260" customWidth="1"/>
    <col min="517" max="517" width="14.83203125" style="260" customWidth="1"/>
    <col min="518" max="518" width="0.5" style="260" customWidth="1"/>
    <col min="519" max="519" width="3.1640625" style="260" customWidth="1"/>
    <col min="520" max="520" width="3" style="260" customWidth="1"/>
    <col min="521" max="521" width="12.33203125" style="260" customWidth="1"/>
    <col min="522" max="522" width="16.1640625" style="260" customWidth="1"/>
    <col min="523" max="523" width="0.6640625" style="260" customWidth="1"/>
    <col min="524" max="524" width="3" style="260" customWidth="1"/>
    <col min="525" max="525" width="3.6640625" style="260" customWidth="1"/>
    <col min="526" max="526" width="9" style="260" customWidth="1"/>
    <col min="527" max="527" width="4.33203125" style="260" customWidth="1"/>
    <col min="528" max="528" width="15.33203125" style="260" customWidth="1"/>
    <col min="529" max="529" width="7.5" style="260" customWidth="1"/>
    <col min="530" max="530" width="14.5" style="260" customWidth="1"/>
    <col min="531" max="531" width="0.5" style="260" customWidth="1"/>
    <col min="532" max="768" width="10.5" style="260"/>
    <col min="769" max="769" width="3" style="260" customWidth="1"/>
    <col min="770" max="770" width="2.5" style="260" customWidth="1"/>
    <col min="771" max="771" width="3.83203125" style="260" customWidth="1"/>
    <col min="772" max="772" width="11.6640625" style="260" customWidth="1"/>
    <col min="773" max="773" width="14.83203125" style="260" customWidth="1"/>
    <col min="774" max="774" width="0.5" style="260" customWidth="1"/>
    <col min="775" max="775" width="3.1640625" style="260" customWidth="1"/>
    <col min="776" max="776" width="3" style="260" customWidth="1"/>
    <col min="777" max="777" width="12.33203125" style="260" customWidth="1"/>
    <col min="778" max="778" width="16.1640625" style="260" customWidth="1"/>
    <col min="779" max="779" width="0.6640625" style="260" customWidth="1"/>
    <col min="780" max="780" width="3" style="260" customWidth="1"/>
    <col min="781" max="781" width="3.6640625" style="260" customWidth="1"/>
    <col min="782" max="782" width="9" style="260" customWidth="1"/>
    <col min="783" max="783" width="4.33203125" style="260" customWidth="1"/>
    <col min="784" max="784" width="15.33203125" style="260" customWidth="1"/>
    <col min="785" max="785" width="7.5" style="260" customWidth="1"/>
    <col min="786" max="786" width="14.5" style="260" customWidth="1"/>
    <col min="787" max="787" width="0.5" style="260" customWidth="1"/>
    <col min="788" max="1024" width="10.5" style="260"/>
    <col min="1025" max="1025" width="3" style="260" customWidth="1"/>
    <col min="1026" max="1026" width="2.5" style="260" customWidth="1"/>
    <col min="1027" max="1027" width="3.83203125" style="260" customWidth="1"/>
    <col min="1028" max="1028" width="11.6640625" style="260" customWidth="1"/>
    <col min="1029" max="1029" width="14.83203125" style="260" customWidth="1"/>
    <col min="1030" max="1030" width="0.5" style="260" customWidth="1"/>
    <col min="1031" max="1031" width="3.1640625" style="260" customWidth="1"/>
    <col min="1032" max="1032" width="3" style="260" customWidth="1"/>
    <col min="1033" max="1033" width="12.33203125" style="260" customWidth="1"/>
    <col min="1034" max="1034" width="16.1640625" style="260" customWidth="1"/>
    <col min="1035" max="1035" width="0.6640625" style="260" customWidth="1"/>
    <col min="1036" max="1036" width="3" style="260" customWidth="1"/>
    <col min="1037" max="1037" width="3.6640625" style="260" customWidth="1"/>
    <col min="1038" max="1038" width="9" style="260" customWidth="1"/>
    <col min="1039" max="1039" width="4.33203125" style="260" customWidth="1"/>
    <col min="1040" max="1040" width="15.33203125" style="260" customWidth="1"/>
    <col min="1041" max="1041" width="7.5" style="260" customWidth="1"/>
    <col min="1042" max="1042" width="14.5" style="260" customWidth="1"/>
    <col min="1043" max="1043" width="0.5" style="260" customWidth="1"/>
    <col min="1044" max="1280" width="10.5" style="260"/>
    <col min="1281" max="1281" width="3" style="260" customWidth="1"/>
    <col min="1282" max="1282" width="2.5" style="260" customWidth="1"/>
    <col min="1283" max="1283" width="3.83203125" style="260" customWidth="1"/>
    <col min="1284" max="1284" width="11.6640625" style="260" customWidth="1"/>
    <col min="1285" max="1285" width="14.83203125" style="260" customWidth="1"/>
    <col min="1286" max="1286" width="0.5" style="260" customWidth="1"/>
    <col min="1287" max="1287" width="3.1640625" style="260" customWidth="1"/>
    <col min="1288" max="1288" width="3" style="260" customWidth="1"/>
    <col min="1289" max="1289" width="12.33203125" style="260" customWidth="1"/>
    <col min="1290" max="1290" width="16.1640625" style="260" customWidth="1"/>
    <col min="1291" max="1291" width="0.6640625" style="260" customWidth="1"/>
    <col min="1292" max="1292" width="3" style="260" customWidth="1"/>
    <col min="1293" max="1293" width="3.6640625" style="260" customWidth="1"/>
    <col min="1294" max="1294" width="9" style="260" customWidth="1"/>
    <col min="1295" max="1295" width="4.33203125" style="260" customWidth="1"/>
    <col min="1296" max="1296" width="15.33203125" style="260" customWidth="1"/>
    <col min="1297" max="1297" width="7.5" style="260" customWidth="1"/>
    <col min="1298" max="1298" width="14.5" style="260" customWidth="1"/>
    <col min="1299" max="1299" width="0.5" style="260" customWidth="1"/>
    <col min="1300" max="1536" width="10.5" style="260"/>
    <col min="1537" max="1537" width="3" style="260" customWidth="1"/>
    <col min="1538" max="1538" width="2.5" style="260" customWidth="1"/>
    <col min="1539" max="1539" width="3.83203125" style="260" customWidth="1"/>
    <col min="1540" max="1540" width="11.6640625" style="260" customWidth="1"/>
    <col min="1541" max="1541" width="14.83203125" style="260" customWidth="1"/>
    <col min="1542" max="1542" width="0.5" style="260" customWidth="1"/>
    <col min="1543" max="1543" width="3.1640625" style="260" customWidth="1"/>
    <col min="1544" max="1544" width="3" style="260" customWidth="1"/>
    <col min="1545" max="1545" width="12.33203125" style="260" customWidth="1"/>
    <col min="1546" max="1546" width="16.1640625" style="260" customWidth="1"/>
    <col min="1547" max="1547" width="0.6640625" style="260" customWidth="1"/>
    <col min="1548" max="1548" width="3" style="260" customWidth="1"/>
    <col min="1549" max="1549" width="3.6640625" style="260" customWidth="1"/>
    <col min="1550" max="1550" width="9" style="260" customWidth="1"/>
    <col min="1551" max="1551" width="4.33203125" style="260" customWidth="1"/>
    <col min="1552" max="1552" width="15.33203125" style="260" customWidth="1"/>
    <col min="1553" max="1553" width="7.5" style="260" customWidth="1"/>
    <col min="1554" max="1554" width="14.5" style="260" customWidth="1"/>
    <col min="1555" max="1555" width="0.5" style="260" customWidth="1"/>
    <col min="1556" max="1792" width="10.5" style="260"/>
    <col min="1793" max="1793" width="3" style="260" customWidth="1"/>
    <col min="1794" max="1794" width="2.5" style="260" customWidth="1"/>
    <col min="1795" max="1795" width="3.83203125" style="260" customWidth="1"/>
    <col min="1796" max="1796" width="11.6640625" style="260" customWidth="1"/>
    <col min="1797" max="1797" width="14.83203125" style="260" customWidth="1"/>
    <col min="1798" max="1798" width="0.5" style="260" customWidth="1"/>
    <col min="1799" max="1799" width="3.1640625" style="260" customWidth="1"/>
    <col min="1800" max="1800" width="3" style="260" customWidth="1"/>
    <col min="1801" max="1801" width="12.33203125" style="260" customWidth="1"/>
    <col min="1802" max="1802" width="16.1640625" style="260" customWidth="1"/>
    <col min="1803" max="1803" width="0.6640625" style="260" customWidth="1"/>
    <col min="1804" max="1804" width="3" style="260" customWidth="1"/>
    <col min="1805" max="1805" width="3.6640625" style="260" customWidth="1"/>
    <col min="1806" max="1806" width="9" style="260" customWidth="1"/>
    <col min="1807" max="1807" width="4.33203125" style="260" customWidth="1"/>
    <col min="1808" max="1808" width="15.33203125" style="260" customWidth="1"/>
    <col min="1809" max="1809" width="7.5" style="260" customWidth="1"/>
    <col min="1810" max="1810" width="14.5" style="260" customWidth="1"/>
    <col min="1811" max="1811" width="0.5" style="260" customWidth="1"/>
    <col min="1812" max="2048" width="10.5" style="260"/>
    <col min="2049" max="2049" width="3" style="260" customWidth="1"/>
    <col min="2050" max="2050" width="2.5" style="260" customWidth="1"/>
    <col min="2051" max="2051" width="3.83203125" style="260" customWidth="1"/>
    <col min="2052" max="2052" width="11.6640625" style="260" customWidth="1"/>
    <col min="2053" max="2053" width="14.83203125" style="260" customWidth="1"/>
    <col min="2054" max="2054" width="0.5" style="260" customWidth="1"/>
    <col min="2055" max="2055" width="3.1640625" style="260" customWidth="1"/>
    <col min="2056" max="2056" width="3" style="260" customWidth="1"/>
    <col min="2057" max="2057" width="12.33203125" style="260" customWidth="1"/>
    <col min="2058" max="2058" width="16.1640625" style="260" customWidth="1"/>
    <col min="2059" max="2059" width="0.6640625" style="260" customWidth="1"/>
    <col min="2060" max="2060" width="3" style="260" customWidth="1"/>
    <col min="2061" max="2061" width="3.6640625" style="260" customWidth="1"/>
    <col min="2062" max="2062" width="9" style="260" customWidth="1"/>
    <col min="2063" max="2063" width="4.33203125" style="260" customWidth="1"/>
    <col min="2064" max="2064" width="15.33203125" style="260" customWidth="1"/>
    <col min="2065" max="2065" width="7.5" style="260" customWidth="1"/>
    <col min="2066" max="2066" width="14.5" style="260" customWidth="1"/>
    <col min="2067" max="2067" width="0.5" style="260" customWidth="1"/>
    <col min="2068" max="2304" width="10.5" style="260"/>
    <col min="2305" max="2305" width="3" style="260" customWidth="1"/>
    <col min="2306" max="2306" width="2.5" style="260" customWidth="1"/>
    <col min="2307" max="2307" width="3.83203125" style="260" customWidth="1"/>
    <col min="2308" max="2308" width="11.6640625" style="260" customWidth="1"/>
    <col min="2309" max="2309" width="14.83203125" style="260" customWidth="1"/>
    <col min="2310" max="2310" width="0.5" style="260" customWidth="1"/>
    <col min="2311" max="2311" width="3.1640625" style="260" customWidth="1"/>
    <col min="2312" max="2312" width="3" style="260" customWidth="1"/>
    <col min="2313" max="2313" width="12.33203125" style="260" customWidth="1"/>
    <col min="2314" max="2314" width="16.1640625" style="260" customWidth="1"/>
    <col min="2315" max="2315" width="0.6640625" style="260" customWidth="1"/>
    <col min="2316" max="2316" width="3" style="260" customWidth="1"/>
    <col min="2317" max="2317" width="3.6640625" style="260" customWidth="1"/>
    <col min="2318" max="2318" width="9" style="260" customWidth="1"/>
    <col min="2319" max="2319" width="4.33203125" style="260" customWidth="1"/>
    <col min="2320" max="2320" width="15.33203125" style="260" customWidth="1"/>
    <col min="2321" max="2321" width="7.5" style="260" customWidth="1"/>
    <col min="2322" max="2322" width="14.5" style="260" customWidth="1"/>
    <col min="2323" max="2323" width="0.5" style="260" customWidth="1"/>
    <col min="2324" max="2560" width="10.5" style="260"/>
    <col min="2561" max="2561" width="3" style="260" customWidth="1"/>
    <col min="2562" max="2562" width="2.5" style="260" customWidth="1"/>
    <col min="2563" max="2563" width="3.83203125" style="260" customWidth="1"/>
    <col min="2564" max="2564" width="11.6640625" style="260" customWidth="1"/>
    <col min="2565" max="2565" width="14.83203125" style="260" customWidth="1"/>
    <col min="2566" max="2566" width="0.5" style="260" customWidth="1"/>
    <col min="2567" max="2567" width="3.1640625" style="260" customWidth="1"/>
    <col min="2568" max="2568" width="3" style="260" customWidth="1"/>
    <col min="2569" max="2569" width="12.33203125" style="260" customWidth="1"/>
    <col min="2570" max="2570" width="16.1640625" style="260" customWidth="1"/>
    <col min="2571" max="2571" width="0.6640625" style="260" customWidth="1"/>
    <col min="2572" max="2572" width="3" style="260" customWidth="1"/>
    <col min="2573" max="2573" width="3.6640625" style="260" customWidth="1"/>
    <col min="2574" max="2574" width="9" style="260" customWidth="1"/>
    <col min="2575" max="2575" width="4.33203125" style="260" customWidth="1"/>
    <col min="2576" max="2576" width="15.33203125" style="260" customWidth="1"/>
    <col min="2577" max="2577" width="7.5" style="260" customWidth="1"/>
    <col min="2578" max="2578" width="14.5" style="260" customWidth="1"/>
    <col min="2579" max="2579" width="0.5" style="260" customWidth="1"/>
    <col min="2580" max="2816" width="10.5" style="260"/>
    <col min="2817" max="2817" width="3" style="260" customWidth="1"/>
    <col min="2818" max="2818" width="2.5" style="260" customWidth="1"/>
    <col min="2819" max="2819" width="3.83203125" style="260" customWidth="1"/>
    <col min="2820" max="2820" width="11.6640625" style="260" customWidth="1"/>
    <col min="2821" max="2821" width="14.83203125" style="260" customWidth="1"/>
    <col min="2822" max="2822" width="0.5" style="260" customWidth="1"/>
    <col min="2823" max="2823" width="3.1640625" style="260" customWidth="1"/>
    <col min="2824" max="2824" width="3" style="260" customWidth="1"/>
    <col min="2825" max="2825" width="12.33203125" style="260" customWidth="1"/>
    <col min="2826" max="2826" width="16.1640625" style="260" customWidth="1"/>
    <col min="2827" max="2827" width="0.6640625" style="260" customWidth="1"/>
    <col min="2828" max="2828" width="3" style="260" customWidth="1"/>
    <col min="2829" max="2829" width="3.6640625" style="260" customWidth="1"/>
    <col min="2830" max="2830" width="9" style="260" customWidth="1"/>
    <col min="2831" max="2831" width="4.33203125" style="260" customWidth="1"/>
    <col min="2832" max="2832" width="15.33203125" style="260" customWidth="1"/>
    <col min="2833" max="2833" width="7.5" style="260" customWidth="1"/>
    <col min="2834" max="2834" width="14.5" style="260" customWidth="1"/>
    <col min="2835" max="2835" width="0.5" style="260" customWidth="1"/>
    <col min="2836" max="3072" width="10.5" style="260"/>
    <col min="3073" max="3073" width="3" style="260" customWidth="1"/>
    <col min="3074" max="3074" width="2.5" style="260" customWidth="1"/>
    <col min="3075" max="3075" width="3.83203125" style="260" customWidth="1"/>
    <col min="3076" max="3076" width="11.6640625" style="260" customWidth="1"/>
    <col min="3077" max="3077" width="14.83203125" style="260" customWidth="1"/>
    <col min="3078" max="3078" width="0.5" style="260" customWidth="1"/>
    <col min="3079" max="3079" width="3.1640625" style="260" customWidth="1"/>
    <col min="3080" max="3080" width="3" style="260" customWidth="1"/>
    <col min="3081" max="3081" width="12.33203125" style="260" customWidth="1"/>
    <col min="3082" max="3082" width="16.1640625" style="260" customWidth="1"/>
    <col min="3083" max="3083" width="0.6640625" style="260" customWidth="1"/>
    <col min="3084" max="3084" width="3" style="260" customWidth="1"/>
    <col min="3085" max="3085" width="3.6640625" style="260" customWidth="1"/>
    <col min="3086" max="3086" width="9" style="260" customWidth="1"/>
    <col min="3087" max="3087" width="4.33203125" style="260" customWidth="1"/>
    <col min="3088" max="3088" width="15.33203125" style="260" customWidth="1"/>
    <col min="3089" max="3089" width="7.5" style="260" customWidth="1"/>
    <col min="3090" max="3090" width="14.5" style="260" customWidth="1"/>
    <col min="3091" max="3091" width="0.5" style="260" customWidth="1"/>
    <col min="3092" max="3328" width="10.5" style="260"/>
    <col min="3329" max="3329" width="3" style="260" customWidth="1"/>
    <col min="3330" max="3330" width="2.5" style="260" customWidth="1"/>
    <col min="3331" max="3331" width="3.83203125" style="260" customWidth="1"/>
    <col min="3332" max="3332" width="11.6640625" style="260" customWidth="1"/>
    <col min="3333" max="3333" width="14.83203125" style="260" customWidth="1"/>
    <col min="3334" max="3334" width="0.5" style="260" customWidth="1"/>
    <col min="3335" max="3335" width="3.1640625" style="260" customWidth="1"/>
    <col min="3336" max="3336" width="3" style="260" customWidth="1"/>
    <col min="3337" max="3337" width="12.33203125" style="260" customWidth="1"/>
    <col min="3338" max="3338" width="16.1640625" style="260" customWidth="1"/>
    <col min="3339" max="3339" width="0.6640625" style="260" customWidth="1"/>
    <col min="3340" max="3340" width="3" style="260" customWidth="1"/>
    <col min="3341" max="3341" width="3.6640625" style="260" customWidth="1"/>
    <col min="3342" max="3342" width="9" style="260" customWidth="1"/>
    <col min="3343" max="3343" width="4.33203125" style="260" customWidth="1"/>
    <col min="3344" max="3344" width="15.33203125" style="260" customWidth="1"/>
    <col min="3345" max="3345" width="7.5" style="260" customWidth="1"/>
    <col min="3346" max="3346" width="14.5" style="260" customWidth="1"/>
    <col min="3347" max="3347" width="0.5" style="260" customWidth="1"/>
    <col min="3348" max="3584" width="10.5" style="260"/>
    <col min="3585" max="3585" width="3" style="260" customWidth="1"/>
    <col min="3586" max="3586" width="2.5" style="260" customWidth="1"/>
    <col min="3587" max="3587" width="3.83203125" style="260" customWidth="1"/>
    <col min="3588" max="3588" width="11.6640625" style="260" customWidth="1"/>
    <col min="3589" max="3589" width="14.83203125" style="260" customWidth="1"/>
    <col min="3590" max="3590" width="0.5" style="260" customWidth="1"/>
    <col min="3591" max="3591" width="3.1640625" style="260" customWidth="1"/>
    <col min="3592" max="3592" width="3" style="260" customWidth="1"/>
    <col min="3593" max="3593" width="12.33203125" style="260" customWidth="1"/>
    <col min="3594" max="3594" width="16.1640625" style="260" customWidth="1"/>
    <col min="3595" max="3595" width="0.6640625" style="260" customWidth="1"/>
    <col min="3596" max="3596" width="3" style="260" customWidth="1"/>
    <col min="3597" max="3597" width="3.6640625" style="260" customWidth="1"/>
    <col min="3598" max="3598" width="9" style="260" customWidth="1"/>
    <col min="3599" max="3599" width="4.33203125" style="260" customWidth="1"/>
    <col min="3600" max="3600" width="15.33203125" style="260" customWidth="1"/>
    <col min="3601" max="3601" width="7.5" style="260" customWidth="1"/>
    <col min="3602" max="3602" width="14.5" style="260" customWidth="1"/>
    <col min="3603" max="3603" width="0.5" style="260" customWidth="1"/>
    <col min="3604" max="3840" width="10.5" style="260"/>
    <col min="3841" max="3841" width="3" style="260" customWidth="1"/>
    <col min="3842" max="3842" width="2.5" style="260" customWidth="1"/>
    <col min="3843" max="3843" width="3.83203125" style="260" customWidth="1"/>
    <col min="3844" max="3844" width="11.6640625" style="260" customWidth="1"/>
    <col min="3845" max="3845" width="14.83203125" style="260" customWidth="1"/>
    <col min="3846" max="3846" width="0.5" style="260" customWidth="1"/>
    <col min="3847" max="3847" width="3.1640625" style="260" customWidth="1"/>
    <col min="3848" max="3848" width="3" style="260" customWidth="1"/>
    <col min="3849" max="3849" width="12.33203125" style="260" customWidth="1"/>
    <col min="3850" max="3850" width="16.1640625" style="260" customWidth="1"/>
    <col min="3851" max="3851" width="0.6640625" style="260" customWidth="1"/>
    <col min="3852" max="3852" width="3" style="260" customWidth="1"/>
    <col min="3853" max="3853" width="3.6640625" style="260" customWidth="1"/>
    <col min="3854" max="3854" width="9" style="260" customWidth="1"/>
    <col min="3855" max="3855" width="4.33203125" style="260" customWidth="1"/>
    <col min="3856" max="3856" width="15.33203125" style="260" customWidth="1"/>
    <col min="3857" max="3857" width="7.5" style="260" customWidth="1"/>
    <col min="3858" max="3858" width="14.5" style="260" customWidth="1"/>
    <col min="3859" max="3859" width="0.5" style="260" customWidth="1"/>
    <col min="3860" max="4096" width="10.5" style="260"/>
    <col min="4097" max="4097" width="3" style="260" customWidth="1"/>
    <col min="4098" max="4098" width="2.5" style="260" customWidth="1"/>
    <col min="4099" max="4099" width="3.83203125" style="260" customWidth="1"/>
    <col min="4100" max="4100" width="11.6640625" style="260" customWidth="1"/>
    <col min="4101" max="4101" width="14.83203125" style="260" customWidth="1"/>
    <col min="4102" max="4102" width="0.5" style="260" customWidth="1"/>
    <col min="4103" max="4103" width="3.1640625" style="260" customWidth="1"/>
    <col min="4104" max="4104" width="3" style="260" customWidth="1"/>
    <col min="4105" max="4105" width="12.33203125" style="260" customWidth="1"/>
    <col min="4106" max="4106" width="16.1640625" style="260" customWidth="1"/>
    <col min="4107" max="4107" width="0.6640625" style="260" customWidth="1"/>
    <col min="4108" max="4108" width="3" style="260" customWidth="1"/>
    <col min="4109" max="4109" width="3.6640625" style="260" customWidth="1"/>
    <col min="4110" max="4110" width="9" style="260" customWidth="1"/>
    <col min="4111" max="4111" width="4.33203125" style="260" customWidth="1"/>
    <col min="4112" max="4112" width="15.33203125" style="260" customWidth="1"/>
    <col min="4113" max="4113" width="7.5" style="260" customWidth="1"/>
    <col min="4114" max="4114" width="14.5" style="260" customWidth="1"/>
    <col min="4115" max="4115" width="0.5" style="260" customWidth="1"/>
    <col min="4116" max="4352" width="10.5" style="260"/>
    <col min="4353" max="4353" width="3" style="260" customWidth="1"/>
    <col min="4354" max="4354" width="2.5" style="260" customWidth="1"/>
    <col min="4355" max="4355" width="3.83203125" style="260" customWidth="1"/>
    <col min="4356" max="4356" width="11.6640625" style="260" customWidth="1"/>
    <col min="4357" max="4357" width="14.83203125" style="260" customWidth="1"/>
    <col min="4358" max="4358" width="0.5" style="260" customWidth="1"/>
    <col min="4359" max="4359" width="3.1640625" style="260" customWidth="1"/>
    <col min="4360" max="4360" width="3" style="260" customWidth="1"/>
    <col min="4361" max="4361" width="12.33203125" style="260" customWidth="1"/>
    <col min="4362" max="4362" width="16.1640625" style="260" customWidth="1"/>
    <col min="4363" max="4363" width="0.6640625" style="260" customWidth="1"/>
    <col min="4364" max="4364" width="3" style="260" customWidth="1"/>
    <col min="4365" max="4365" width="3.6640625" style="260" customWidth="1"/>
    <col min="4366" max="4366" width="9" style="260" customWidth="1"/>
    <col min="4367" max="4367" width="4.33203125" style="260" customWidth="1"/>
    <col min="4368" max="4368" width="15.33203125" style="260" customWidth="1"/>
    <col min="4369" max="4369" width="7.5" style="260" customWidth="1"/>
    <col min="4370" max="4370" width="14.5" style="260" customWidth="1"/>
    <col min="4371" max="4371" width="0.5" style="260" customWidth="1"/>
    <col min="4372" max="4608" width="10.5" style="260"/>
    <col min="4609" max="4609" width="3" style="260" customWidth="1"/>
    <col min="4610" max="4610" width="2.5" style="260" customWidth="1"/>
    <col min="4611" max="4611" width="3.83203125" style="260" customWidth="1"/>
    <col min="4612" max="4612" width="11.6640625" style="260" customWidth="1"/>
    <col min="4613" max="4613" width="14.83203125" style="260" customWidth="1"/>
    <col min="4614" max="4614" width="0.5" style="260" customWidth="1"/>
    <col min="4615" max="4615" width="3.1640625" style="260" customWidth="1"/>
    <col min="4616" max="4616" width="3" style="260" customWidth="1"/>
    <col min="4617" max="4617" width="12.33203125" style="260" customWidth="1"/>
    <col min="4618" max="4618" width="16.1640625" style="260" customWidth="1"/>
    <col min="4619" max="4619" width="0.6640625" style="260" customWidth="1"/>
    <col min="4620" max="4620" width="3" style="260" customWidth="1"/>
    <col min="4621" max="4621" width="3.6640625" style="260" customWidth="1"/>
    <col min="4622" max="4622" width="9" style="260" customWidth="1"/>
    <col min="4623" max="4623" width="4.33203125" style="260" customWidth="1"/>
    <col min="4624" max="4624" width="15.33203125" style="260" customWidth="1"/>
    <col min="4625" max="4625" width="7.5" style="260" customWidth="1"/>
    <col min="4626" max="4626" width="14.5" style="260" customWidth="1"/>
    <col min="4627" max="4627" width="0.5" style="260" customWidth="1"/>
    <col min="4628" max="4864" width="10.5" style="260"/>
    <col min="4865" max="4865" width="3" style="260" customWidth="1"/>
    <col min="4866" max="4866" width="2.5" style="260" customWidth="1"/>
    <col min="4867" max="4867" width="3.83203125" style="260" customWidth="1"/>
    <col min="4868" max="4868" width="11.6640625" style="260" customWidth="1"/>
    <col min="4869" max="4869" width="14.83203125" style="260" customWidth="1"/>
    <col min="4870" max="4870" width="0.5" style="260" customWidth="1"/>
    <col min="4871" max="4871" width="3.1640625" style="260" customWidth="1"/>
    <col min="4872" max="4872" width="3" style="260" customWidth="1"/>
    <col min="4873" max="4873" width="12.33203125" style="260" customWidth="1"/>
    <col min="4874" max="4874" width="16.1640625" style="260" customWidth="1"/>
    <col min="4875" max="4875" width="0.6640625" style="260" customWidth="1"/>
    <col min="4876" max="4876" width="3" style="260" customWidth="1"/>
    <col min="4877" max="4877" width="3.6640625" style="260" customWidth="1"/>
    <col min="4878" max="4878" width="9" style="260" customWidth="1"/>
    <col min="4879" max="4879" width="4.33203125" style="260" customWidth="1"/>
    <col min="4880" max="4880" width="15.33203125" style="260" customWidth="1"/>
    <col min="4881" max="4881" width="7.5" style="260" customWidth="1"/>
    <col min="4882" max="4882" width="14.5" style="260" customWidth="1"/>
    <col min="4883" max="4883" width="0.5" style="260" customWidth="1"/>
    <col min="4884" max="5120" width="10.5" style="260"/>
    <col min="5121" max="5121" width="3" style="260" customWidth="1"/>
    <col min="5122" max="5122" width="2.5" style="260" customWidth="1"/>
    <col min="5123" max="5123" width="3.83203125" style="260" customWidth="1"/>
    <col min="5124" max="5124" width="11.6640625" style="260" customWidth="1"/>
    <col min="5125" max="5125" width="14.83203125" style="260" customWidth="1"/>
    <col min="5126" max="5126" width="0.5" style="260" customWidth="1"/>
    <col min="5127" max="5127" width="3.1640625" style="260" customWidth="1"/>
    <col min="5128" max="5128" width="3" style="260" customWidth="1"/>
    <col min="5129" max="5129" width="12.33203125" style="260" customWidth="1"/>
    <col min="5130" max="5130" width="16.1640625" style="260" customWidth="1"/>
    <col min="5131" max="5131" width="0.6640625" style="260" customWidth="1"/>
    <col min="5132" max="5132" width="3" style="260" customWidth="1"/>
    <col min="5133" max="5133" width="3.6640625" style="260" customWidth="1"/>
    <col min="5134" max="5134" width="9" style="260" customWidth="1"/>
    <col min="5135" max="5135" width="4.33203125" style="260" customWidth="1"/>
    <col min="5136" max="5136" width="15.33203125" style="260" customWidth="1"/>
    <col min="5137" max="5137" width="7.5" style="260" customWidth="1"/>
    <col min="5138" max="5138" width="14.5" style="260" customWidth="1"/>
    <col min="5139" max="5139" width="0.5" style="260" customWidth="1"/>
    <col min="5140" max="5376" width="10.5" style="260"/>
    <col min="5377" max="5377" width="3" style="260" customWidth="1"/>
    <col min="5378" max="5378" width="2.5" style="260" customWidth="1"/>
    <col min="5379" max="5379" width="3.83203125" style="260" customWidth="1"/>
    <col min="5380" max="5380" width="11.6640625" style="260" customWidth="1"/>
    <col min="5381" max="5381" width="14.83203125" style="260" customWidth="1"/>
    <col min="5382" max="5382" width="0.5" style="260" customWidth="1"/>
    <col min="5383" max="5383" width="3.1640625" style="260" customWidth="1"/>
    <col min="5384" max="5384" width="3" style="260" customWidth="1"/>
    <col min="5385" max="5385" width="12.33203125" style="260" customWidth="1"/>
    <col min="5386" max="5386" width="16.1640625" style="260" customWidth="1"/>
    <col min="5387" max="5387" width="0.6640625" style="260" customWidth="1"/>
    <col min="5388" max="5388" width="3" style="260" customWidth="1"/>
    <col min="5389" max="5389" width="3.6640625" style="260" customWidth="1"/>
    <col min="5390" max="5390" width="9" style="260" customWidth="1"/>
    <col min="5391" max="5391" width="4.33203125" style="260" customWidth="1"/>
    <col min="5392" max="5392" width="15.33203125" style="260" customWidth="1"/>
    <col min="5393" max="5393" width="7.5" style="260" customWidth="1"/>
    <col min="5394" max="5394" width="14.5" style="260" customWidth="1"/>
    <col min="5395" max="5395" width="0.5" style="260" customWidth="1"/>
    <col min="5396" max="5632" width="10.5" style="260"/>
    <col min="5633" max="5633" width="3" style="260" customWidth="1"/>
    <col min="5634" max="5634" width="2.5" style="260" customWidth="1"/>
    <col min="5635" max="5635" width="3.83203125" style="260" customWidth="1"/>
    <col min="5636" max="5636" width="11.6640625" style="260" customWidth="1"/>
    <col min="5637" max="5637" width="14.83203125" style="260" customWidth="1"/>
    <col min="5638" max="5638" width="0.5" style="260" customWidth="1"/>
    <col min="5639" max="5639" width="3.1640625" style="260" customWidth="1"/>
    <col min="5640" max="5640" width="3" style="260" customWidth="1"/>
    <col min="5641" max="5641" width="12.33203125" style="260" customWidth="1"/>
    <col min="5642" max="5642" width="16.1640625" style="260" customWidth="1"/>
    <col min="5643" max="5643" width="0.6640625" style="260" customWidth="1"/>
    <col min="5644" max="5644" width="3" style="260" customWidth="1"/>
    <col min="5645" max="5645" width="3.6640625" style="260" customWidth="1"/>
    <col min="5646" max="5646" width="9" style="260" customWidth="1"/>
    <col min="5647" max="5647" width="4.33203125" style="260" customWidth="1"/>
    <col min="5648" max="5648" width="15.33203125" style="260" customWidth="1"/>
    <col min="5649" max="5649" width="7.5" style="260" customWidth="1"/>
    <col min="5650" max="5650" width="14.5" style="260" customWidth="1"/>
    <col min="5651" max="5651" width="0.5" style="260" customWidth="1"/>
    <col min="5652" max="5888" width="10.5" style="260"/>
    <col min="5889" max="5889" width="3" style="260" customWidth="1"/>
    <col min="5890" max="5890" width="2.5" style="260" customWidth="1"/>
    <col min="5891" max="5891" width="3.83203125" style="260" customWidth="1"/>
    <col min="5892" max="5892" width="11.6640625" style="260" customWidth="1"/>
    <col min="5893" max="5893" width="14.83203125" style="260" customWidth="1"/>
    <col min="5894" max="5894" width="0.5" style="260" customWidth="1"/>
    <col min="5895" max="5895" width="3.1640625" style="260" customWidth="1"/>
    <col min="5896" max="5896" width="3" style="260" customWidth="1"/>
    <col min="5897" max="5897" width="12.33203125" style="260" customWidth="1"/>
    <col min="5898" max="5898" width="16.1640625" style="260" customWidth="1"/>
    <col min="5899" max="5899" width="0.6640625" style="260" customWidth="1"/>
    <col min="5900" max="5900" width="3" style="260" customWidth="1"/>
    <col min="5901" max="5901" width="3.6640625" style="260" customWidth="1"/>
    <col min="5902" max="5902" width="9" style="260" customWidth="1"/>
    <col min="5903" max="5903" width="4.33203125" style="260" customWidth="1"/>
    <col min="5904" max="5904" width="15.33203125" style="260" customWidth="1"/>
    <col min="5905" max="5905" width="7.5" style="260" customWidth="1"/>
    <col min="5906" max="5906" width="14.5" style="260" customWidth="1"/>
    <col min="5907" max="5907" width="0.5" style="260" customWidth="1"/>
    <col min="5908" max="6144" width="10.5" style="260"/>
    <col min="6145" max="6145" width="3" style="260" customWidth="1"/>
    <col min="6146" max="6146" width="2.5" style="260" customWidth="1"/>
    <col min="6147" max="6147" width="3.83203125" style="260" customWidth="1"/>
    <col min="6148" max="6148" width="11.6640625" style="260" customWidth="1"/>
    <col min="6149" max="6149" width="14.83203125" style="260" customWidth="1"/>
    <col min="6150" max="6150" width="0.5" style="260" customWidth="1"/>
    <col min="6151" max="6151" width="3.1640625" style="260" customWidth="1"/>
    <col min="6152" max="6152" width="3" style="260" customWidth="1"/>
    <col min="6153" max="6153" width="12.33203125" style="260" customWidth="1"/>
    <col min="6154" max="6154" width="16.1640625" style="260" customWidth="1"/>
    <col min="6155" max="6155" width="0.6640625" style="260" customWidth="1"/>
    <col min="6156" max="6156" width="3" style="260" customWidth="1"/>
    <col min="6157" max="6157" width="3.6640625" style="260" customWidth="1"/>
    <col min="6158" max="6158" width="9" style="260" customWidth="1"/>
    <col min="6159" max="6159" width="4.33203125" style="260" customWidth="1"/>
    <col min="6160" max="6160" width="15.33203125" style="260" customWidth="1"/>
    <col min="6161" max="6161" width="7.5" style="260" customWidth="1"/>
    <col min="6162" max="6162" width="14.5" style="260" customWidth="1"/>
    <col min="6163" max="6163" width="0.5" style="260" customWidth="1"/>
    <col min="6164" max="6400" width="10.5" style="260"/>
    <col min="6401" max="6401" width="3" style="260" customWidth="1"/>
    <col min="6402" max="6402" width="2.5" style="260" customWidth="1"/>
    <col min="6403" max="6403" width="3.83203125" style="260" customWidth="1"/>
    <col min="6404" max="6404" width="11.6640625" style="260" customWidth="1"/>
    <col min="6405" max="6405" width="14.83203125" style="260" customWidth="1"/>
    <col min="6406" max="6406" width="0.5" style="260" customWidth="1"/>
    <col min="6407" max="6407" width="3.1640625" style="260" customWidth="1"/>
    <col min="6408" max="6408" width="3" style="260" customWidth="1"/>
    <col min="6409" max="6409" width="12.33203125" style="260" customWidth="1"/>
    <col min="6410" max="6410" width="16.1640625" style="260" customWidth="1"/>
    <col min="6411" max="6411" width="0.6640625" style="260" customWidth="1"/>
    <col min="6412" max="6412" width="3" style="260" customWidth="1"/>
    <col min="6413" max="6413" width="3.6640625" style="260" customWidth="1"/>
    <col min="6414" max="6414" width="9" style="260" customWidth="1"/>
    <col min="6415" max="6415" width="4.33203125" style="260" customWidth="1"/>
    <col min="6416" max="6416" width="15.33203125" style="260" customWidth="1"/>
    <col min="6417" max="6417" width="7.5" style="260" customWidth="1"/>
    <col min="6418" max="6418" width="14.5" style="260" customWidth="1"/>
    <col min="6419" max="6419" width="0.5" style="260" customWidth="1"/>
    <col min="6420" max="6656" width="10.5" style="260"/>
    <col min="6657" max="6657" width="3" style="260" customWidth="1"/>
    <col min="6658" max="6658" width="2.5" style="260" customWidth="1"/>
    <col min="6659" max="6659" width="3.83203125" style="260" customWidth="1"/>
    <col min="6660" max="6660" width="11.6640625" style="260" customWidth="1"/>
    <col min="6661" max="6661" width="14.83203125" style="260" customWidth="1"/>
    <col min="6662" max="6662" width="0.5" style="260" customWidth="1"/>
    <col min="6663" max="6663" width="3.1640625" style="260" customWidth="1"/>
    <col min="6664" max="6664" width="3" style="260" customWidth="1"/>
    <col min="6665" max="6665" width="12.33203125" style="260" customWidth="1"/>
    <col min="6666" max="6666" width="16.1640625" style="260" customWidth="1"/>
    <col min="6667" max="6667" width="0.6640625" style="260" customWidth="1"/>
    <col min="6668" max="6668" width="3" style="260" customWidth="1"/>
    <col min="6669" max="6669" width="3.6640625" style="260" customWidth="1"/>
    <col min="6670" max="6670" width="9" style="260" customWidth="1"/>
    <col min="6671" max="6671" width="4.33203125" style="260" customWidth="1"/>
    <col min="6672" max="6672" width="15.33203125" style="260" customWidth="1"/>
    <col min="6673" max="6673" width="7.5" style="260" customWidth="1"/>
    <col min="6674" max="6674" width="14.5" style="260" customWidth="1"/>
    <col min="6675" max="6675" width="0.5" style="260" customWidth="1"/>
    <col min="6676" max="6912" width="10.5" style="260"/>
    <col min="6913" max="6913" width="3" style="260" customWidth="1"/>
    <col min="6914" max="6914" width="2.5" style="260" customWidth="1"/>
    <col min="6915" max="6915" width="3.83203125" style="260" customWidth="1"/>
    <col min="6916" max="6916" width="11.6640625" style="260" customWidth="1"/>
    <col min="6917" max="6917" width="14.83203125" style="260" customWidth="1"/>
    <col min="6918" max="6918" width="0.5" style="260" customWidth="1"/>
    <col min="6919" max="6919" width="3.1640625" style="260" customWidth="1"/>
    <col min="6920" max="6920" width="3" style="260" customWidth="1"/>
    <col min="6921" max="6921" width="12.33203125" style="260" customWidth="1"/>
    <col min="6922" max="6922" width="16.1640625" style="260" customWidth="1"/>
    <col min="6923" max="6923" width="0.6640625" style="260" customWidth="1"/>
    <col min="6924" max="6924" width="3" style="260" customWidth="1"/>
    <col min="6925" max="6925" width="3.6640625" style="260" customWidth="1"/>
    <col min="6926" max="6926" width="9" style="260" customWidth="1"/>
    <col min="6927" max="6927" width="4.33203125" style="260" customWidth="1"/>
    <col min="6928" max="6928" width="15.33203125" style="260" customWidth="1"/>
    <col min="6929" max="6929" width="7.5" style="260" customWidth="1"/>
    <col min="6930" max="6930" width="14.5" style="260" customWidth="1"/>
    <col min="6931" max="6931" width="0.5" style="260" customWidth="1"/>
    <col min="6932" max="7168" width="10.5" style="260"/>
    <col min="7169" max="7169" width="3" style="260" customWidth="1"/>
    <col min="7170" max="7170" width="2.5" style="260" customWidth="1"/>
    <col min="7171" max="7171" width="3.83203125" style="260" customWidth="1"/>
    <col min="7172" max="7172" width="11.6640625" style="260" customWidth="1"/>
    <col min="7173" max="7173" width="14.83203125" style="260" customWidth="1"/>
    <col min="7174" max="7174" width="0.5" style="260" customWidth="1"/>
    <col min="7175" max="7175" width="3.1640625" style="260" customWidth="1"/>
    <col min="7176" max="7176" width="3" style="260" customWidth="1"/>
    <col min="7177" max="7177" width="12.33203125" style="260" customWidth="1"/>
    <col min="7178" max="7178" width="16.1640625" style="260" customWidth="1"/>
    <col min="7179" max="7179" width="0.6640625" style="260" customWidth="1"/>
    <col min="7180" max="7180" width="3" style="260" customWidth="1"/>
    <col min="7181" max="7181" width="3.6640625" style="260" customWidth="1"/>
    <col min="7182" max="7182" width="9" style="260" customWidth="1"/>
    <col min="7183" max="7183" width="4.33203125" style="260" customWidth="1"/>
    <col min="7184" max="7184" width="15.33203125" style="260" customWidth="1"/>
    <col min="7185" max="7185" width="7.5" style="260" customWidth="1"/>
    <col min="7186" max="7186" width="14.5" style="260" customWidth="1"/>
    <col min="7187" max="7187" width="0.5" style="260" customWidth="1"/>
    <col min="7188" max="7424" width="10.5" style="260"/>
    <col min="7425" max="7425" width="3" style="260" customWidth="1"/>
    <col min="7426" max="7426" width="2.5" style="260" customWidth="1"/>
    <col min="7427" max="7427" width="3.83203125" style="260" customWidth="1"/>
    <col min="7428" max="7428" width="11.6640625" style="260" customWidth="1"/>
    <col min="7429" max="7429" width="14.83203125" style="260" customWidth="1"/>
    <col min="7430" max="7430" width="0.5" style="260" customWidth="1"/>
    <col min="7431" max="7431" width="3.1640625" style="260" customWidth="1"/>
    <col min="7432" max="7432" width="3" style="260" customWidth="1"/>
    <col min="7433" max="7433" width="12.33203125" style="260" customWidth="1"/>
    <col min="7434" max="7434" width="16.1640625" style="260" customWidth="1"/>
    <col min="7435" max="7435" width="0.6640625" style="260" customWidth="1"/>
    <col min="7436" max="7436" width="3" style="260" customWidth="1"/>
    <col min="7437" max="7437" width="3.6640625" style="260" customWidth="1"/>
    <col min="7438" max="7438" width="9" style="260" customWidth="1"/>
    <col min="7439" max="7439" width="4.33203125" style="260" customWidth="1"/>
    <col min="7440" max="7440" width="15.33203125" style="260" customWidth="1"/>
    <col min="7441" max="7441" width="7.5" style="260" customWidth="1"/>
    <col min="7442" max="7442" width="14.5" style="260" customWidth="1"/>
    <col min="7443" max="7443" width="0.5" style="260" customWidth="1"/>
    <col min="7444" max="7680" width="10.5" style="260"/>
    <col min="7681" max="7681" width="3" style="260" customWidth="1"/>
    <col min="7682" max="7682" width="2.5" style="260" customWidth="1"/>
    <col min="7683" max="7683" width="3.83203125" style="260" customWidth="1"/>
    <col min="7684" max="7684" width="11.6640625" style="260" customWidth="1"/>
    <col min="7685" max="7685" width="14.83203125" style="260" customWidth="1"/>
    <col min="7686" max="7686" width="0.5" style="260" customWidth="1"/>
    <col min="7687" max="7687" width="3.1640625" style="260" customWidth="1"/>
    <col min="7688" max="7688" width="3" style="260" customWidth="1"/>
    <col min="7689" max="7689" width="12.33203125" style="260" customWidth="1"/>
    <col min="7690" max="7690" width="16.1640625" style="260" customWidth="1"/>
    <col min="7691" max="7691" width="0.6640625" style="260" customWidth="1"/>
    <col min="7692" max="7692" width="3" style="260" customWidth="1"/>
    <col min="7693" max="7693" width="3.6640625" style="260" customWidth="1"/>
    <col min="7694" max="7694" width="9" style="260" customWidth="1"/>
    <col min="7695" max="7695" width="4.33203125" style="260" customWidth="1"/>
    <col min="7696" max="7696" width="15.33203125" style="260" customWidth="1"/>
    <col min="7697" max="7697" width="7.5" style="260" customWidth="1"/>
    <col min="7698" max="7698" width="14.5" style="260" customWidth="1"/>
    <col min="7699" max="7699" width="0.5" style="260" customWidth="1"/>
    <col min="7700" max="7936" width="10.5" style="260"/>
    <col min="7937" max="7937" width="3" style="260" customWidth="1"/>
    <col min="7938" max="7938" width="2.5" style="260" customWidth="1"/>
    <col min="7939" max="7939" width="3.83203125" style="260" customWidth="1"/>
    <col min="7940" max="7940" width="11.6640625" style="260" customWidth="1"/>
    <col min="7941" max="7941" width="14.83203125" style="260" customWidth="1"/>
    <col min="7942" max="7942" width="0.5" style="260" customWidth="1"/>
    <col min="7943" max="7943" width="3.1640625" style="260" customWidth="1"/>
    <col min="7944" max="7944" width="3" style="260" customWidth="1"/>
    <col min="7945" max="7945" width="12.33203125" style="260" customWidth="1"/>
    <col min="7946" max="7946" width="16.1640625" style="260" customWidth="1"/>
    <col min="7947" max="7947" width="0.6640625" style="260" customWidth="1"/>
    <col min="7948" max="7948" width="3" style="260" customWidth="1"/>
    <col min="7949" max="7949" width="3.6640625" style="260" customWidth="1"/>
    <col min="7950" max="7950" width="9" style="260" customWidth="1"/>
    <col min="7951" max="7951" width="4.33203125" style="260" customWidth="1"/>
    <col min="7952" max="7952" width="15.33203125" style="260" customWidth="1"/>
    <col min="7953" max="7953" width="7.5" style="260" customWidth="1"/>
    <col min="7954" max="7954" width="14.5" style="260" customWidth="1"/>
    <col min="7955" max="7955" width="0.5" style="260" customWidth="1"/>
    <col min="7956" max="8192" width="10.5" style="260"/>
    <col min="8193" max="8193" width="3" style="260" customWidth="1"/>
    <col min="8194" max="8194" width="2.5" style="260" customWidth="1"/>
    <col min="8195" max="8195" width="3.83203125" style="260" customWidth="1"/>
    <col min="8196" max="8196" width="11.6640625" style="260" customWidth="1"/>
    <col min="8197" max="8197" width="14.83203125" style="260" customWidth="1"/>
    <col min="8198" max="8198" width="0.5" style="260" customWidth="1"/>
    <col min="8199" max="8199" width="3.1640625" style="260" customWidth="1"/>
    <col min="8200" max="8200" width="3" style="260" customWidth="1"/>
    <col min="8201" max="8201" width="12.33203125" style="260" customWidth="1"/>
    <col min="8202" max="8202" width="16.1640625" style="260" customWidth="1"/>
    <col min="8203" max="8203" width="0.6640625" style="260" customWidth="1"/>
    <col min="8204" max="8204" width="3" style="260" customWidth="1"/>
    <col min="8205" max="8205" width="3.6640625" style="260" customWidth="1"/>
    <col min="8206" max="8206" width="9" style="260" customWidth="1"/>
    <col min="8207" max="8207" width="4.33203125" style="260" customWidth="1"/>
    <col min="8208" max="8208" width="15.33203125" style="260" customWidth="1"/>
    <col min="8209" max="8209" width="7.5" style="260" customWidth="1"/>
    <col min="8210" max="8210" width="14.5" style="260" customWidth="1"/>
    <col min="8211" max="8211" width="0.5" style="260" customWidth="1"/>
    <col min="8212" max="8448" width="10.5" style="260"/>
    <col min="8449" max="8449" width="3" style="260" customWidth="1"/>
    <col min="8450" max="8450" width="2.5" style="260" customWidth="1"/>
    <col min="8451" max="8451" width="3.83203125" style="260" customWidth="1"/>
    <col min="8452" max="8452" width="11.6640625" style="260" customWidth="1"/>
    <col min="8453" max="8453" width="14.83203125" style="260" customWidth="1"/>
    <col min="8454" max="8454" width="0.5" style="260" customWidth="1"/>
    <col min="8455" max="8455" width="3.1640625" style="260" customWidth="1"/>
    <col min="8456" max="8456" width="3" style="260" customWidth="1"/>
    <col min="8457" max="8457" width="12.33203125" style="260" customWidth="1"/>
    <col min="8458" max="8458" width="16.1640625" style="260" customWidth="1"/>
    <col min="8459" max="8459" width="0.6640625" style="260" customWidth="1"/>
    <col min="8460" max="8460" width="3" style="260" customWidth="1"/>
    <col min="8461" max="8461" width="3.6640625" style="260" customWidth="1"/>
    <col min="8462" max="8462" width="9" style="260" customWidth="1"/>
    <col min="8463" max="8463" width="4.33203125" style="260" customWidth="1"/>
    <col min="8464" max="8464" width="15.33203125" style="260" customWidth="1"/>
    <col min="8465" max="8465" width="7.5" style="260" customWidth="1"/>
    <col min="8466" max="8466" width="14.5" style="260" customWidth="1"/>
    <col min="8467" max="8467" width="0.5" style="260" customWidth="1"/>
    <col min="8468" max="8704" width="10.5" style="260"/>
    <col min="8705" max="8705" width="3" style="260" customWidth="1"/>
    <col min="8706" max="8706" width="2.5" style="260" customWidth="1"/>
    <col min="8707" max="8707" width="3.83203125" style="260" customWidth="1"/>
    <col min="8708" max="8708" width="11.6640625" style="260" customWidth="1"/>
    <col min="8709" max="8709" width="14.83203125" style="260" customWidth="1"/>
    <col min="8710" max="8710" width="0.5" style="260" customWidth="1"/>
    <col min="8711" max="8711" width="3.1640625" style="260" customWidth="1"/>
    <col min="8712" max="8712" width="3" style="260" customWidth="1"/>
    <col min="8713" max="8713" width="12.33203125" style="260" customWidth="1"/>
    <col min="8714" max="8714" width="16.1640625" style="260" customWidth="1"/>
    <col min="8715" max="8715" width="0.6640625" style="260" customWidth="1"/>
    <col min="8716" max="8716" width="3" style="260" customWidth="1"/>
    <col min="8717" max="8717" width="3.6640625" style="260" customWidth="1"/>
    <col min="8718" max="8718" width="9" style="260" customWidth="1"/>
    <col min="8719" max="8719" width="4.33203125" style="260" customWidth="1"/>
    <col min="8720" max="8720" width="15.33203125" style="260" customWidth="1"/>
    <col min="8721" max="8721" width="7.5" style="260" customWidth="1"/>
    <col min="8722" max="8722" width="14.5" style="260" customWidth="1"/>
    <col min="8723" max="8723" width="0.5" style="260" customWidth="1"/>
    <col min="8724" max="8960" width="10.5" style="260"/>
    <col min="8961" max="8961" width="3" style="260" customWidth="1"/>
    <col min="8962" max="8962" width="2.5" style="260" customWidth="1"/>
    <col min="8963" max="8963" width="3.83203125" style="260" customWidth="1"/>
    <col min="8964" max="8964" width="11.6640625" style="260" customWidth="1"/>
    <col min="8965" max="8965" width="14.83203125" style="260" customWidth="1"/>
    <col min="8966" max="8966" width="0.5" style="260" customWidth="1"/>
    <col min="8967" max="8967" width="3.1640625" style="260" customWidth="1"/>
    <col min="8968" max="8968" width="3" style="260" customWidth="1"/>
    <col min="8969" max="8969" width="12.33203125" style="260" customWidth="1"/>
    <col min="8970" max="8970" width="16.1640625" style="260" customWidth="1"/>
    <col min="8971" max="8971" width="0.6640625" style="260" customWidth="1"/>
    <col min="8972" max="8972" width="3" style="260" customWidth="1"/>
    <col min="8973" max="8973" width="3.6640625" style="260" customWidth="1"/>
    <col min="8974" max="8974" width="9" style="260" customWidth="1"/>
    <col min="8975" max="8975" width="4.33203125" style="260" customWidth="1"/>
    <col min="8976" max="8976" width="15.33203125" style="260" customWidth="1"/>
    <col min="8977" max="8977" width="7.5" style="260" customWidth="1"/>
    <col min="8978" max="8978" width="14.5" style="260" customWidth="1"/>
    <col min="8979" max="8979" width="0.5" style="260" customWidth="1"/>
    <col min="8980" max="9216" width="10.5" style="260"/>
    <col min="9217" max="9217" width="3" style="260" customWidth="1"/>
    <col min="9218" max="9218" width="2.5" style="260" customWidth="1"/>
    <col min="9219" max="9219" width="3.83203125" style="260" customWidth="1"/>
    <col min="9220" max="9220" width="11.6640625" style="260" customWidth="1"/>
    <col min="9221" max="9221" width="14.83203125" style="260" customWidth="1"/>
    <col min="9222" max="9222" width="0.5" style="260" customWidth="1"/>
    <col min="9223" max="9223" width="3.1640625" style="260" customWidth="1"/>
    <col min="9224" max="9224" width="3" style="260" customWidth="1"/>
    <col min="9225" max="9225" width="12.33203125" style="260" customWidth="1"/>
    <col min="9226" max="9226" width="16.1640625" style="260" customWidth="1"/>
    <col min="9227" max="9227" width="0.6640625" style="260" customWidth="1"/>
    <col min="9228" max="9228" width="3" style="260" customWidth="1"/>
    <col min="9229" max="9229" width="3.6640625" style="260" customWidth="1"/>
    <col min="9230" max="9230" width="9" style="260" customWidth="1"/>
    <col min="9231" max="9231" width="4.33203125" style="260" customWidth="1"/>
    <col min="9232" max="9232" width="15.33203125" style="260" customWidth="1"/>
    <col min="9233" max="9233" width="7.5" style="260" customWidth="1"/>
    <col min="9234" max="9234" width="14.5" style="260" customWidth="1"/>
    <col min="9235" max="9235" width="0.5" style="260" customWidth="1"/>
    <col min="9236" max="9472" width="10.5" style="260"/>
    <col min="9473" max="9473" width="3" style="260" customWidth="1"/>
    <col min="9474" max="9474" width="2.5" style="260" customWidth="1"/>
    <col min="9475" max="9475" width="3.83203125" style="260" customWidth="1"/>
    <col min="9476" max="9476" width="11.6640625" style="260" customWidth="1"/>
    <col min="9477" max="9477" width="14.83203125" style="260" customWidth="1"/>
    <col min="9478" max="9478" width="0.5" style="260" customWidth="1"/>
    <col min="9479" max="9479" width="3.1640625" style="260" customWidth="1"/>
    <col min="9480" max="9480" width="3" style="260" customWidth="1"/>
    <col min="9481" max="9481" width="12.33203125" style="260" customWidth="1"/>
    <col min="9482" max="9482" width="16.1640625" style="260" customWidth="1"/>
    <col min="9483" max="9483" width="0.6640625" style="260" customWidth="1"/>
    <col min="9484" max="9484" width="3" style="260" customWidth="1"/>
    <col min="9485" max="9485" width="3.6640625" style="260" customWidth="1"/>
    <col min="9486" max="9486" width="9" style="260" customWidth="1"/>
    <col min="9487" max="9487" width="4.33203125" style="260" customWidth="1"/>
    <col min="9488" max="9488" width="15.33203125" style="260" customWidth="1"/>
    <col min="9489" max="9489" width="7.5" style="260" customWidth="1"/>
    <col min="9490" max="9490" width="14.5" style="260" customWidth="1"/>
    <col min="9491" max="9491" width="0.5" style="260" customWidth="1"/>
    <col min="9492" max="9728" width="10.5" style="260"/>
    <col min="9729" max="9729" width="3" style="260" customWidth="1"/>
    <col min="9730" max="9730" width="2.5" style="260" customWidth="1"/>
    <col min="9731" max="9731" width="3.83203125" style="260" customWidth="1"/>
    <col min="9732" max="9732" width="11.6640625" style="260" customWidth="1"/>
    <col min="9733" max="9733" width="14.83203125" style="260" customWidth="1"/>
    <col min="9734" max="9734" width="0.5" style="260" customWidth="1"/>
    <col min="9735" max="9735" width="3.1640625" style="260" customWidth="1"/>
    <col min="9736" max="9736" width="3" style="260" customWidth="1"/>
    <col min="9737" max="9737" width="12.33203125" style="260" customWidth="1"/>
    <col min="9738" max="9738" width="16.1640625" style="260" customWidth="1"/>
    <col min="9739" max="9739" width="0.6640625" style="260" customWidth="1"/>
    <col min="9740" max="9740" width="3" style="260" customWidth="1"/>
    <col min="9741" max="9741" width="3.6640625" style="260" customWidth="1"/>
    <col min="9742" max="9742" width="9" style="260" customWidth="1"/>
    <col min="9743" max="9743" width="4.33203125" style="260" customWidth="1"/>
    <col min="9744" max="9744" width="15.33203125" style="260" customWidth="1"/>
    <col min="9745" max="9745" width="7.5" style="260" customWidth="1"/>
    <col min="9746" max="9746" width="14.5" style="260" customWidth="1"/>
    <col min="9747" max="9747" width="0.5" style="260" customWidth="1"/>
    <col min="9748" max="9984" width="10.5" style="260"/>
    <col min="9985" max="9985" width="3" style="260" customWidth="1"/>
    <col min="9986" max="9986" width="2.5" style="260" customWidth="1"/>
    <col min="9987" max="9987" width="3.83203125" style="260" customWidth="1"/>
    <col min="9988" max="9988" width="11.6640625" style="260" customWidth="1"/>
    <col min="9989" max="9989" width="14.83203125" style="260" customWidth="1"/>
    <col min="9990" max="9990" width="0.5" style="260" customWidth="1"/>
    <col min="9991" max="9991" width="3.1640625" style="260" customWidth="1"/>
    <col min="9992" max="9992" width="3" style="260" customWidth="1"/>
    <col min="9993" max="9993" width="12.33203125" style="260" customWidth="1"/>
    <col min="9994" max="9994" width="16.1640625" style="260" customWidth="1"/>
    <col min="9995" max="9995" width="0.6640625" style="260" customWidth="1"/>
    <col min="9996" max="9996" width="3" style="260" customWidth="1"/>
    <col min="9997" max="9997" width="3.6640625" style="260" customWidth="1"/>
    <col min="9998" max="9998" width="9" style="260" customWidth="1"/>
    <col min="9999" max="9999" width="4.33203125" style="260" customWidth="1"/>
    <col min="10000" max="10000" width="15.33203125" style="260" customWidth="1"/>
    <col min="10001" max="10001" width="7.5" style="260" customWidth="1"/>
    <col min="10002" max="10002" width="14.5" style="260" customWidth="1"/>
    <col min="10003" max="10003" width="0.5" style="260" customWidth="1"/>
    <col min="10004" max="10240" width="10.5" style="260"/>
    <col min="10241" max="10241" width="3" style="260" customWidth="1"/>
    <col min="10242" max="10242" width="2.5" style="260" customWidth="1"/>
    <col min="10243" max="10243" width="3.83203125" style="260" customWidth="1"/>
    <col min="10244" max="10244" width="11.6640625" style="260" customWidth="1"/>
    <col min="10245" max="10245" width="14.83203125" style="260" customWidth="1"/>
    <col min="10246" max="10246" width="0.5" style="260" customWidth="1"/>
    <col min="10247" max="10247" width="3.1640625" style="260" customWidth="1"/>
    <col min="10248" max="10248" width="3" style="260" customWidth="1"/>
    <col min="10249" max="10249" width="12.33203125" style="260" customWidth="1"/>
    <col min="10250" max="10250" width="16.1640625" style="260" customWidth="1"/>
    <col min="10251" max="10251" width="0.6640625" style="260" customWidth="1"/>
    <col min="10252" max="10252" width="3" style="260" customWidth="1"/>
    <col min="10253" max="10253" width="3.6640625" style="260" customWidth="1"/>
    <col min="10254" max="10254" width="9" style="260" customWidth="1"/>
    <col min="10255" max="10255" width="4.33203125" style="260" customWidth="1"/>
    <col min="10256" max="10256" width="15.33203125" style="260" customWidth="1"/>
    <col min="10257" max="10257" width="7.5" style="260" customWidth="1"/>
    <col min="10258" max="10258" width="14.5" style="260" customWidth="1"/>
    <col min="10259" max="10259" width="0.5" style="260" customWidth="1"/>
    <col min="10260" max="10496" width="10.5" style="260"/>
    <col min="10497" max="10497" width="3" style="260" customWidth="1"/>
    <col min="10498" max="10498" width="2.5" style="260" customWidth="1"/>
    <col min="10499" max="10499" width="3.83203125" style="260" customWidth="1"/>
    <col min="10500" max="10500" width="11.6640625" style="260" customWidth="1"/>
    <col min="10501" max="10501" width="14.83203125" style="260" customWidth="1"/>
    <col min="10502" max="10502" width="0.5" style="260" customWidth="1"/>
    <col min="10503" max="10503" width="3.1640625" style="260" customWidth="1"/>
    <col min="10504" max="10504" width="3" style="260" customWidth="1"/>
    <col min="10505" max="10505" width="12.33203125" style="260" customWidth="1"/>
    <col min="10506" max="10506" width="16.1640625" style="260" customWidth="1"/>
    <col min="10507" max="10507" width="0.6640625" style="260" customWidth="1"/>
    <col min="10508" max="10508" width="3" style="260" customWidth="1"/>
    <col min="10509" max="10509" width="3.6640625" style="260" customWidth="1"/>
    <col min="10510" max="10510" width="9" style="260" customWidth="1"/>
    <col min="10511" max="10511" width="4.33203125" style="260" customWidth="1"/>
    <col min="10512" max="10512" width="15.33203125" style="260" customWidth="1"/>
    <col min="10513" max="10513" width="7.5" style="260" customWidth="1"/>
    <col min="10514" max="10514" width="14.5" style="260" customWidth="1"/>
    <col min="10515" max="10515" width="0.5" style="260" customWidth="1"/>
    <col min="10516" max="10752" width="10.5" style="260"/>
    <col min="10753" max="10753" width="3" style="260" customWidth="1"/>
    <col min="10754" max="10754" width="2.5" style="260" customWidth="1"/>
    <col min="10755" max="10755" width="3.83203125" style="260" customWidth="1"/>
    <col min="10756" max="10756" width="11.6640625" style="260" customWidth="1"/>
    <col min="10757" max="10757" width="14.83203125" style="260" customWidth="1"/>
    <col min="10758" max="10758" width="0.5" style="260" customWidth="1"/>
    <col min="10759" max="10759" width="3.1640625" style="260" customWidth="1"/>
    <col min="10760" max="10760" width="3" style="260" customWidth="1"/>
    <col min="10761" max="10761" width="12.33203125" style="260" customWidth="1"/>
    <col min="10762" max="10762" width="16.1640625" style="260" customWidth="1"/>
    <col min="10763" max="10763" width="0.6640625" style="260" customWidth="1"/>
    <col min="10764" max="10764" width="3" style="260" customWidth="1"/>
    <col min="10765" max="10765" width="3.6640625" style="260" customWidth="1"/>
    <col min="10766" max="10766" width="9" style="260" customWidth="1"/>
    <col min="10767" max="10767" width="4.33203125" style="260" customWidth="1"/>
    <col min="10768" max="10768" width="15.33203125" style="260" customWidth="1"/>
    <col min="10769" max="10769" width="7.5" style="260" customWidth="1"/>
    <col min="10770" max="10770" width="14.5" style="260" customWidth="1"/>
    <col min="10771" max="10771" width="0.5" style="260" customWidth="1"/>
    <col min="10772" max="11008" width="10.5" style="260"/>
    <col min="11009" max="11009" width="3" style="260" customWidth="1"/>
    <col min="11010" max="11010" width="2.5" style="260" customWidth="1"/>
    <col min="11011" max="11011" width="3.83203125" style="260" customWidth="1"/>
    <col min="11012" max="11012" width="11.6640625" style="260" customWidth="1"/>
    <col min="11013" max="11013" width="14.83203125" style="260" customWidth="1"/>
    <col min="11014" max="11014" width="0.5" style="260" customWidth="1"/>
    <col min="11015" max="11015" width="3.1640625" style="260" customWidth="1"/>
    <col min="11016" max="11016" width="3" style="260" customWidth="1"/>
    <col min="11017" max="11017" width="12.33203125" style="260" customWidth="1"/>
    <col min="11018" max="11018" width="16.1640625" style="260" customWidth="1"/>
    <col min="11019" max="11019" width="0.6640625" style="260" customWidth="1"/>
    <col min="11020" max="11020" width="3" style="260" customWidth="1"/>
    <col min="11021" max="11021" width="3.6640625" style="260" customWidth="1"/>
    <col min="11022" max="11022" width="9" style="260" customWidth="1"/>
    <col min="11023" max="11023" width="4.33203125" style="260" customWidth="1"/>
    <col min="11024" max="11024" width="15.33203125" style="260" customWidth="1"/>
    <col min="11025" max="11025" width="7.5" style="260" customWidth="1"/>
    <col min="11026" max="11026" width="14.5" style="260" customWidth="1"/>
    <col min="11027" max="11027" width="0.5" style="260" customWidth="1"/>
    <col min="11028" max="11264" width="10.5" style="260"/>
    <col min="11265" max="11265" width="3" style="260" customWidth="1"/>
    <col min="11266" max="11266" width="2.5" style="260" customWidth="1"/>
    <col min="11267" max="11267" width="3.83203125" style="260" customWidth="1"/>
    <col min="11268" max="11268" width="11.6640625" style="260" customWidth="1"/>
    <col min="11269" max="11269" width="14.83203125" style="260" customWidth="1"/>
    <col min="11270" max="11270" width="0.5" style="260" customWidth="1"/>
    <col min="11271" max="11271" width="3.1640625" style="260" customWidth="1"/>
    <col min="11272" max="11272" width="3" style="260" customWidth="1"/>
    <col min="11273" max="11273" width="12.33203125" style="260" customWidth="1"/>
    <col min="11274" max="11274" width="16.1640625" style="260" customWidth="1"/>
    <col min="11275" max="11275" width="0.6640625" style="260" customWidth="1"/>
    <col min="11276" max="11276" width="3" style="260" customWidth="1"/>
    <col min="11277" max="11277" width="3.6640625" style="260" customWidth="1"/>
    <col min="11278" max="11278" width="9" style="260" customWidth="1"/>
    <col min="11279" max="11279" width="4.33203125" style="260" customWidth="1"/>
    <col min="11280" max="11280" width="15.33203125" style="260" customWidth="1"/>
    <col min="11281" max="11281" width="7.5" style="260" customWidth="1"/>
    <col min="11282" max="11282" width="14.5" style="260" customWidth="1"/>
    <col min="11283" max="11283" width="0.5" style="260" customWidth="1"/>
    <col min="11284" max="11520" width="10.5" style="260"/>
    <col min="11521" max="11521" width="3" style="260" customWidth="1"/>
    <col min="11522" max="11522" width="2.5" style="260" customWidth="1"/>
    <col min="11523" max="11523" width="3.83203125" style="260" customWidth="1"/>
    <col min="11524" max="11524" width="11.6640625" style="260" customWidth="1"/>
    <col min="11525" max="11525" width="14.83203125" style="260" customWidth="1"/>
    <col min="11526" max="11526" width="0.5" style="260" customWidth="1"/>
    <col min="11527" max="11527" width="3.1640625" style="260" customWidth="1"/>
    <col min="11528" max="11528" width="3" style="260" customWidth="1"/>
    <col min="11529" max="11529" width="12.33203125" style="260" customWidth="1"/>
    <col min="11530" max="11530" width="16.1640625" style="260" customWidth="1"/>
    <col min="11531" max="11531" width="0.6640625" style="260" customWidth="1"/>
    <col min="11532" max="11532" width="3" style="260" customWidth="1"/>
    <col min="11533" max="11533" width="3.6640625" style="260" customWidth="1"/>
    <col min="11534" max="11534" width="9" style="260" customWidth="1"/>
    <col min="11535" max="11535" width="4.33203125" style="260" customWidth="1"/>
    <col min="11536" max="11536" width="15.33203125" style="260" customWidth="1"/>
    <col min="11537" max="11537" width="7.5" style="260" customWidth="1"/>
    <col min="11538" max="11538" width="14.5" style="260" customWidth="1"/>
    <col min="11539" max="11539" width="0.5" style="260" customWidth="1"/>
    <col min="11540" max="11776" width="10.5" style="260"/>
    <col min="11777" max="11777" width="3" style="260" customWidth="1"/>
    <col min="11778" max="11778" width="2.5" style="260" customWidth="1"/>
    <col min="11779" max="11779" width="3.83203125" style="260" customWidth="1"/>
    <col min="11780" max="11780" width="11.6640625" style="260" customWidth="1"/>
    <col min="11781" max="11781" width="14.83203125" style="260" customWidth="1"/>
    <col min="11782" max="11782" width="0.5" style="260" customWidth="1"/>
    <col min="11783" max="11783" width="3.1640625" style="260" customWidth="1"/>
    <col min="11784" max="11784" width="3" style="260" customWidth="1"/>
    <col min="11785" max="11785" width="12.33203125" style="260" customWidth="1"/>
    <col min="11786" max="11786" width="16.1640625" style="260" customWidth="1"/>
    <col min="11787" max="11787" width="0.6640625" style="260" customWidth="1"/>
    <col min="11788" max="11788" width="3" style="260" customWidth="1"/>
    <col min="11789" max="11789" width="3.6640625" style="260" customWidth="1"/>
    <col min="11790" max="11790" width="9" style="260" customWidth="1"/>
    <col min="11791" max="11791" width="4.33203125" style="260" customWidth="1"/>
    <col min="11792" max="11792" width="15.33203125" style="260" customWidth="1"/>
    <col min="11793" max="11793" width="7.5" style="260" customWidth="1"/>
    <col min="11794" max="11794" width="14.5" style="260" customWidth="1"/>
    <col min="11795" max="11795" width="0.5" style="260" customWidth="1"/>
    <col min="11796" max="12032" width="10.5" style="260"/>
    <col min="12033" max="12033" width="3" style="260" customWidth="1"/>
    <col min="12034" max="12034" width="2.5" style="260" customWidth="1"/>
    <col min="12035" max="12035" width="3.83203125" style="260" customWidth="1"/>
    <col min="12036" max="12036" width="11.6640625" style="260" customWidth="1"/>
    <col min="12037" max="12037" width="14.83203125" style="260" customWidth="1"/>
    <col min="12038" max="12038" width="0.5" style="260" customWidth="1"/>
    <col min="12039" max="12039" width="3.1640625" style="260" customWidth="1"/>
    <col min="12040" max="12040" width="3" style="260" customWidth="1"/>
    <col min="12041" max="12041" width="12.33203125" style="260" customWidth="1"/>
    <col min="12042" max="12042" width="16.1640625" style="260" customWidth="1"/>
    <col min="12043" max="12043" width="0.6640625" style="260" customWidth="1"/>
    <col min="12044" max="12044" width="3" style="260" customWidth="1"/>
    <col min="12045" max="12045" width="3.6640625" style="260" customWidth="1"/>
    <col min="12046" max="12046" width="9" style="260" customWidth="1"/>
    <col min="12047" max="12047" width="4.33203125" style="260" customWidth="1"/>
    <col min="12048" max="12048" width="15.33203125" style="260" customWidth="1"/>
    <col min="12049" max="12049" width="7.5" style="260" customWidth="1"/>
    <col min="12050" max="12050" width="14.5" style="260" customWidth="1"/>
    <col min="12051" max="12051" width="0.5" style="260" customWidth="1"/>
    <col min="12052" max="12288" width="10.5" style="260"/>
    <col min="12289" max="12289" width="3" style="260" customWidth="1"/>
    <col min="12290" max="12290" width="2.5" style="260" customWidth="1"/>
    <col min="12291" max="12291" width="3.83203125" style="260" customWidth="1"/>
    <col min="12292" max="12292" width="11.6640625" style="260" customWidth="1"/>
    <col min="12293" max="12293" width="14.83203125" style="260" customWidth="1"/>
    <col min="12294" max="12294" width="0.5" style="260" customWidth="1"/>
    <col min="12295" max="12295" width="3.1640625" style="260" customWidth="1"/>
    <col min="12296" max="12296" width="3" style="260" customWidth="1"/>
    <col min="12297" max="12297" width="12.33203125" style="260" customWidth="1"/>
    <col min="12298" max="12298" width="16.1640625" style="260" customWidth="1"/>
    <col min="12299" max="12299" width="0.6640625" style="260" customWidth="1"/>
    <col min="12300" max="12300" width="3" style="260" customWidth="1"/>
    <col min="12301" max="12301" width="3.6640625" style="260" customWidth="1"/>
    <col min="12302" max="12302" width="9" style="260" customWidth="1"/>
    <col min="12303" max="12303" width="4.33203125" style="260" customWidth="1"/>
    <col min="12304" max="12304" width="15.33203125" style="260" customWidth="1"/>
    <col min="12305" max="12305" width="7.5" style="260" customWidth="1"/>
    <col min="12306" max="12306" width="14.5" style="260" customWidth="1"/>
    <col min="12307" max="12307" width="0.5" style="260" customWidth="1"/>
    <col min="12308" max="12544" width="10.5" style="260"/>
    <col min="12545" max="12545" width="3" style="260" customWidth="1"/>
    <col min="12546" max="12546" width="2.5" style="260" customWidth="1"/>
    <col min="12547" max="12547" width="3.83203125" style="260" customWidth="1"/>
    <col min="12548" max="12548" width="11.6640625" style="260" customWidth="1"/>
    <col min="12549" max="12549" width="14.83203125" style="260" customWidth="1"/>
    <col min="12550" max="12550" width="0.5" style="260" customWidth="1"/>
    <col min="12551" max="12551" width="3.1640625" style="260" customWidth="1"/>
    <col min="12552" max="12552" width="3" style="260" customWidth="1"/>
    <col min="12553" max="12553" width="12.33203125" style="260" customWidth="1"/>
    <col min="12554" max="12554" width="16.1640625" style="260" customWidth="1"/>
    <col min="12555" max="12555" width="0.6640625" style="260" customWidth="1"/>
    <col min="12556" max="12556" width="3" style="260" customWidth="1"/>
    <col min="12557" max="12557" width="3.6640625" style="260" customWidth="1"/>
    <col min="12558" max="12558" width="9" style="260" customWidth="1"/>
    <col min="12559" max="12559" width="4.33203125" style="260" customWidth="1"/>
    <col min="12560" max="12560" width="15.33203125" style="260" customWidth="1"/>
    <col min="12561" max="12561" width="7.5" style="260" customWidth="1"/>
    <col min="12562" max="12562" width="14.5" style="260" customWidth="1"/>
    <col min="12563" max="12563" width="0.5" style="260" customWidth="1"/>
    <col min="12564" max="12800" width="10.5" style="260"/>
    <col min="12801" max="12801" width="3" style="260" customWidth="1"/>
    <col min="12802" max="12802" width="2.5" style="260" customWidth="1"/>
    <col min="12803" max="12803" width="3.83203125" style="260" customWidth="1"/>
    <col min="12804" max="12804" width="11.6640625" style="260" customWidth="1"/>
    <col min="12805" max="12805" width="14.83203125" style="260" customWidth="1"/>
    <col min="12806" max="12806" width="0.5" style="260" customWidth="1"/>
    <col min="12807" max="12807" width="3.1640625" style="260" customWidth="1"/>
    <col min="12808" max="12808" width="3" style="260" customWidth="1"/>
    <col min="12809" max="12809" width="12.33203125" style="260" customWidth="1"/>
    <col min="12810" max="12810" width="16.1640625" style="260" customWidth="1"/>
    <col min="12811" max="12811" width="0.6640625" style="260" customWidth="1"/>
    <col min="12812" max="12812" width="3" style="260" customWidth="1"/>
    <col min="12813" max="12813" width="3.6640625" style="260" customWidth="1"/>
    <col min="12814" max="12814" width="9" style="260" customWidth="1"/>
    <col min="12815" max="12815" width="4.33203125" style="260" customWidth="1"/>
    <col min="12816" max="12816" width="15.33203125" style="260" customWidth="1"/>
    <col min="12817" max="12817" width="7.5" style="260" customWidth="1"/>
    <col min="12818" max="12818" width="14.5" style="260" customWidth="1"/>
    <col min="12819" max="12819" width="0.5" style="260" customWidth="1"/>
    <col min="12820" max="13056" width="10.5" style="260"/>
    <col min="13057" max="13057" width="3" style="260" customWidth="1"/>
    <col min="13058" max="13058" width="2.5" style="260" customWidth="1"/>
    <col min="13059" max="13059" width="3.83203125" style="260" customWidth="1"/>
    <col min="13060" max="13060" width="11.6640625" style="260" customWidth="1"/>
    <col min="13061" max="13061" width="14.83203125" style="260" customWidth="1"/>
    <col min="13062" max="13062" width="0.5" style="260" customWidth="1"/>
    <col min="13063" max="13063" width="3.1640625" style="260" customWidth="1"/>
    <col min="13064" max="13064" width="3" style="260" customWidth="1"/>
    <col min="13065" max="13065" width="12.33203125" style="260" customWidth="1"/>
    <col min="13066" max="13066" width="16.1640625" style="260" customWidth="1"/>
    <col min="13067" max="13067" width="0.6640625" style="260" customWidth="1"/>
    <col min="13068" max="13068" width="3" style="260" customWidth="1"/>
    <col min="13069" max="13069" width="3.6640625" style="260" customWidth="1"/>
    <col min="13070" max="13070" width="9" style="260" customWidth="1"/>
    <col min="13071" max="13071" width="4.33203125" style="260" customWidth="1"/>
    <col min="13072" max="13072" width="15.33203125" style="260" customWidth="1"/>
    <col min="13073" max="13073" width="7.5" style="260" customWidth="1"/>
    <col min="13074" max="13074" width="14.5" style="260" customWidth="1"/>
    <col min="13075" max="13075" width="0.5" style="260" customWidth="1"/>
    <col min="13076" max="13312" width="10.5" style="260"/>
    <col min="13313" max="13313" width="3" style="260" customWidth="1"/>
    <col min="13314" max="13314" width="2.5" style="260" customWidth="1"/>
    <col min="13315" max="13315" width="3.83203125" style="260" customWidth="1"/>
    <col min="13316" max="13316" width="11.6640625" style="260" customWidth="1"/>
    <col min="13317" max="13317" width="14.83203125" style="260" customWidth="1"/>
    <col min="13318" max="13318" width="0.5" style="260" customWidth="1"/>
    <col min="13319" max="13319" width="3.1640625" style="260" customWidth="1"/>
    <col min="13320" max="13320" width="3" style="260" customWidth="1"/>
    <col min="13321" max="13321" width="12.33203125" style="260" customWidth="1"/>
    <col min="13322" max="13322" width="16.1640625" style="260" customWidth="1"/>
    <col min="13323" max="13323" width="0.6640625" style="260" customWidth="1"/>
    <col min="13324" max="13324" width="3" style="260" customWidth="1"/>
    <col min="13325" max="13325" width="3.6640625" style="260" customWidth="1"/>
    <col min="13326" max="13326" width="9" style="260" customWidth="1"/>
    <col min="13327" max="13327" width="4.33203125" style="260" customWidth="1"/>
    <col min="13328" max="13328" width="15.33203125" style="260" customWidth="1"/>
    <col min="13329" max="13329" width="7.5" style="260" customWidth="1"/>
    <col min="13330" max="13330" width="14.5" style="260" customWidth="1"/>
    <col min="13331" max="13331" width="0.5" style="260" customWidth="1"/>
    <col min="13332" max="13568" width="10.5" style="260"/>
    <col min="13569" max="13569" width="3" style="260" customWidth="1"/>
    <col min="13570" max="13570" width="2.5" style="260" customWidth="1"/>
    <col min="13571" max="13571" width="3.83203125" style="260" customWidth="1"/>
    <col min="13572" max="13572" width="11.6640625" style="260" customWidth="1"/>
    <col min="13573" max="13573" width="14.83203125" style="260" customWidth="1"/>
    <col min="13574" max="13574" width="0.5" style="260" customWidth="1"/>
    <col min="13575" max="13575" width="3.1640625" style="260" customWidth="1"/>
    <col min="13576" max="13576" width="3" style="260" customWidth="1"/>
    <col min="13577" max="13577" width="12.33203125" style="260" customWidth="1"/>
    <col min="13578" max="13578" width="16.1640625" style="260" customWidth="1"/>
    <col min="13579" max="13579" width="0.6640625" style="260" customWidth="1"/>
    <col min="13580" max="13580" width="3" style="260" customWidth="1"/>
    <col min="13581" max="13581" width="3.6640625" style="260" customWidth="1"/>
    <col min="13582" max="13582" width="9" style="260" customWidth="1"/>
    <col min="13583" max="13583" width="4.33203125" style="260" customWidth="1"/>
    <col min="13584" max="13584" width="15.33203125" style="260" customWidth="1"/>
    <col min="13585" max="13585" width="7.5" style="260" customWidth="1"/>
    <col min="13586" max="13586" width="14.5" style="260" customWidth="1"/>
    <col min="13587" max="13587" width="0.5" style="260" customWidth="1"/>
    <col min="13588" max="13824" width="10.5" style="260"/>
    <col min="13825" max="13825" width="3" style="260" customWidth="1"/>
    <col min="13826" max="13826" width="2.5" style="260" customWidth="1"/>
    <col min="13827" max="13827" width="3.83203125" style="260" customWidth="1"/>
    <col min="13828" max="13828" width="11.6640625" style="260" customWidth="1"/>
    <col min="13829" max="13829" width="14.83203125" style="260" customWidth="1"/>
    <col min="13830" max="13830" width="0.5" style="260" customWidth="1"/>
    <col min="13831" max="13831" width="3.1640625" style="260" customWidth="1"/>
    <col min="13832" max="13832" width="3" style="260" customWidth="1"/>
    <col min="13833" max="13833" width="12.33203125" style="260" customWidth="1"/>
    <col min="13834" max="13834" width="16.1640625" style="260" customWidth="1"/>
    <col min="13835" max="13835" width="0.6640625" style="260" customWidth="1"/>
    <col min="13836" max="13836" width="3" style="260" customWidth="1"/>
    <col min="13837" max="13837" width="3.6640625" style="260" customWidth="1"/>
    <col min="13838" max="13838" width="9" style="260" customWidth="1"/>
    <col min="13839" max="13839" width="4.33203125" style="260" customWidth="1"/>
    <col min="13840" max="13840" width="15.33203125" style="260" customWidth="1"/>
    <col min="13841" max="13841" width="7.5" style="260" customWidth="1"/>
    <col min="13842" max="13842" width="14.5" style="260" customWidth="1"/>
    <col min="13843" max="13843" width="0.5" style="260" customWidth="1"/>
    <col min="13844" max="14080" width="10.5" style="260"/>
    <col min="14081" max="14081" width="3" style="260" customWidth="1"/>
    <col min="14082" max="14082" width="2.5" style="260" customWidth="1"/>
    <col min="14083" max="14083" width="3.83203125" style="260" customWidth="1"/>
    <col min="14084" max="14084" width="11.6640625" style="260" customWidth="1"/>
    <col min="14085" max="14085" width="14.83203125" style="260" customWidth="1"/>
    <col min="14086" max="14086" width="0.5" style="260" customWidth="1"/>
    <col min="14087" max="14087" width="3.1640625" style="260" customWidth="1"/>
    <col min="14088" max="14088" width="3" style="260" customWidth="1"/>
    <col min="14089" max="14089" width="12.33203125" style="260" customWidth="1"/>
    <col min="14090" max="14090" width="16.1640625" style="260" customWidth="1"/>
    <col min="14091" max="14091" width="0.6640625" style="260" customWidth="1"/>
    <col min="14092" max="14092" width="3" style="260" customWidth="1"/>
    <col min="14093" max="14093" width="3.6640625" style="260" customWidth="1"/>
    <col min="14094" max="14094" width="9" style="260" customWidth="1"/>
    <col min="14095" max="14095" width="4.33203125" style="260" customWidth="1"/>
    <col min="14096" max="14096" width="15.33203125" style="260" customWidth="1"/>
    <col min="14097" max="14097" width="7.5" style="260" customWidth="1"/>
    <col min="14098" max="14098" width="14.5" style="260" customWidth="1"/>
    <col min="14099" max="14099" width="0.5" style="260" customWidth="1"/>
    <col min="14100" max="14336" width="10.5" style="260"/>
    <col min="14337" max="14337" width="3" style="260" customWidth="1"/>
    <col min="14338" max="14338" width="2.5" style="260" customWidth="1"/>
    <col min="14339" max="14339" width="3.83203125" style="260" customWidth="1"/>
    <col min="14340" max="14340" width="11.6640625" style="260" customWidth="1"/>
    <col min="14341" max="14341" width="14.83203125" style="260" customWidth="1"/>
    <col min="14342" max="14342" width="0.5" style="260" customWidth="1"/>
    <col min="14343" max="14343" width="3.1640625" style="260" customWidth="1"/>
    <col min="14344" max="14344" width="3" style="260" customWidth="1"/>
    <col min="14345" max="14345" width="12.33203125" style="260" customWidth="1"/>
    <col min="14346" max="14346" width="16.1640625" style="260" customWidth="1"/>
    <col min="14347" max="14347" width="0.6640625" style="260" customWidth="1"/>
    <col min="14348" max="14348" width="3" style="260" customWidth="1"/>
    <col min="14349" max="14349" width="3.6640625" style="260" customWidth="1"/>
    <col min="14350" max="14350" width="9" style="260" customWidth="1"/>
    <col min="14351" max="14351" width="4.33203125" style="260" customWidth="1"/>
    <col min="14352" max="14352" width="15.33203125" style="260" customWidth="1"/>
    <col min="14353" max="14353" width="7.5" style="260" customWidth="1"/>
    <col min="14354" max="14354" width="14.5" style="260" customWidth="1"/>
    <col min="14355" max="14355" width="0.5" style="260" customWidth="1"/>
    <col min="14356" max="14592" width="10.5" style="260"/>
    <col min="14593" max="14593" width="3" style="260" customWidth="1"/>
    <col min="14594" max="14594" width="2.5" style="260" customWidth="1"/>
    <col min="14595" max="14595" width="3.83203125" style="260" customWidth="1"/>
    <col min="14596" max="14596" width="11.6640625" style="260" customWidth="1"/>
    <col min="14597" max="14597" width="14.83203125" style="260" customWidth="1"/>
    <col min="14598" max="14598" width="0.5" style="260" customWidth="1"/>
    <col min="14599" max="14599" width="3.1640625" style="260" customWidth="1"/>
    <col min="14600" max="14600" width="3" style="260" customWidth="1"/>
    <col min="14601" max="14601" width="12.33203125" style="260" customWidth="1"/>
    <col min="14602" max="14602" width="16.1640625" style="260" customWidth="1"/>
    <col min="14603" max="14603" width="0.6640625" style="260" customWidth="1"/>
    <col min="14604" max="14604" width="3" style="260" customWidth="1"/>
    <col min="14605" max="14605" width="3.6640625" style="260" customWidth="1"/>
    <col min="14606" max="14606" width="9" style="260" customWidth="1"/>
    <col min="14607" max="14607" width="4.33203125" style="260" customWidth="1"/>
    <col min="14608" max="14608" width="15.33203125" style="260" customWidth="1"/>
    <col min="14609" max="14609" width="7.5" style="260" customWidth="1"/>
    <col min="14610" max="14610" width="14.5" style="260" customWidth="1"/>
    <col min="14611" max="14611" width="0.5" style="260" customWidth="1"/>
    <col min="14612" max="14848" width="10.5" style="260"/>
    <col min="14849" max="14849" width="3" style="260" customWidth="1"/>
    <col min="14850" max="14850" width="2.5" style="260" customWidth="1"/>
    <col min="14851" max="14851" width="3.83203125" style="260" customWidth="1"/>
    <col min="14852" max="14852" width="11.6640625" style="260" customWidth="1"/>
    <col min="14853" max="14853" width="14.83203125" style="260" customWidth="1"/>
    <col min="14854" max="14854" width="0.5" style="260" customWidth="1"/>
    <col min="14855" max="14855" width="3.1640625" style="260" customWidth="1"/>
    <col min="14856" max="14856" width="3" style="260" customWidth="1"/>
    <col min="14857" max="14857" width="12.33203125" style="260" customWidth="1"/>
    <col min="14858" max="14858" width="16.1640625" style="260" customWidth="1"/>
    <col min="14859" max="14859" width="0.6640625" style="260" customWidth="1"/>
    <col min="14860" max="14860" width="3" style="260" customWidth="1"/>
    <col min="14861" max="14861" width="3.6640625" style="260" customWidth="1"/>
    <col min="14862" max="14862" width="9" style="260" customWidth="1"/>
    <col min="14863" max="14863" width="4.33203125" style="260" customWidth="1"/>
    <col min="14864" max="14864" width="15.33203125" style="260" customWidth="1"/>
    <col min="14865" max="14865" width="7.5" style="260" customWidth="1"/>
    <col min="14866" max="14866" width="14.5" style="260" customWidth="1"/>
    <col min="14867" max="14867" width="0.5" style="260" customWidth="1"/>
    <col min="14868" max="15104" width="10.5" style="260"/>
    <col min="15105" max="15105" width="3" style="260" customWidth="1"/>
    <col min="15106" max="15106" width="2.5" style="260" customWidth="1"/>
    <col min="15107" max="15107" width="3.83203125" style="260" customWidth="1"/>
    <col min="15108" max="15108" width="11.6640625" style="260" customWidth="1"/>
    <col min="15109" max="15109" width="14.83203125" style="260" customWidth="1"/>
    <col min="15110" max="15110" width="0.5" style="260" customWidth="1"/>
    <col min="15111" max="15111" width="3.1640625" style="260" customWidth="1"/>
    <col min="15112" max="15112" width="3" style="260" customWidth="1"/>
    <col min="15113" max="15113" width="12.33203125" style="260" customWidth="1"/>
    <col min="15114" max="15114" width="16.1640625" style="260" customWidth="1"/>
    <col min="15115" max="15115" width="0.6640625" style="260" customWidth="1"/>
    <col min="15116" max="15116" width="3" style="260" customWidth="1"/>
    <col min="15117" max="15117" width="3.6640625" style="260" customWidth="1"/>
    <col min="15118" max="15118" width="9" style="260" customWidth="1"/>
    <col min="15119" max="15119" width="4.33203125" style="260" customWidth="1"/>
    <col min="15120" max="15120" width="15.33203125" style="260" customWidth="1"/>
    <col min="15121" max="15121" width="7.5" style="260" customWidth="1"/>
    <col min="15122" max="15122" width="14.5" style="260" customWidth="1"/>
    <col min="15123" max="15123" width="0.5" style="260" customWidth="1"/>
    <col min="15124" max="15360" width="10.5" style="260"/>
    <col min="15361" max="15361" width="3" style="260" customWidth="1"/>
    <col min="15362" max="15362" width="2.5" style="260" customWidth="1"/>
    <col min="15363" max="15363" width="3.83203125" style="260" customWidth="1"/>
    <col min="15364" max="15364" width="11.6640625" style="260" customWidth="1"/>
    <col min="15365" max="15365" width="14.83203125" style="260" customWidth="1"/>
    <col min="15366" max="15366" width="0.5" style="260" customWidth="1"/>
    <col min="15367" max="15367" width="3.1640625" style="260" customWidth="1"/>
    <col min="15368" max="15368" width="3" style="260" customWidth="1"/>
    <col min="15369" max="15369" width="12.33203125" style="260" customWidth="1"/>
    <col min="15370" max="15370" width="16.1640625" style="260" customWidth="1"/>
    <col min="15371" max="15371" width="0.6640625" style="260" customWidth="1"/>
    <col min="15372" max="15372" width="3" style="260" customWidth="1"/>
    <col min="15373" max="15373" width="3.6640625" style="260" customWidth="1"/>
    <col min="15374" max="15374" width="9" style="260" customWidth="1"/>
    <col min="15375" max="15375" width="4.33203125" style="260" customWidth="1"/>
    <col min="15376" max="15376" width="15.33203125" style="260" customWidth="1"/>
    <col min="15377" max="15377" width="7.5" style="260" customWidth="1"/>
    <col min="15378" max="15378" width="14.5" style="260" customWidth="1"/>
    <col min="15379" max="15379" width="0.5" style="260" customWidth="1"/>
    <col min="15380" max="15616" width="10.5" style="260"/>
    <col min="15617" max="15617" width="3" style="260" customWidth="1"/>
    <col min="15618" max="15618" width="2.5" style="260" customWidth="1"/>
    <col min="15619" max="15619" width="3.83203125" style="260" customWidth="1"/>
    <col min="15620" max="15620" width="11.6640625" style="260" customWidth="1"/>
    <col min="15621" max="15621" width="14.83203125" style="260" customWidth="1"/>
    <col min="15622" max="15622" width="0.5" style="260" customWidth="1"/>
    <col min="15623" max="15623" width="3.1640625" style="260" customWidth="1"/>
    <col min="15624" max="15624" width="3" style="260" customWidth="1"/>
    <col min="15625" max="15625" width="12.33203125" style="260" customWidth="1"/>
    <col min="15626" max="15626" width="16.1640625" style="260" customWidth="1"/>
    <col min="15627" max="15627" width="0.6640625" style="260" customWidth="1"/>
    <col min="15628" max="15628" width="3" style="260" customWidth="1"/>
    <col min="15629" max="15629" width="3.6640625" style="260" customWidth="1"/>
    <col min="15630" max="15630" width="9" style="260" customWidth="1"/>
    <col min="15631" max="15631" width="4.33203125" style="260" customWidth="1"/>
    <col min="15632" max="15632" width="15.33203125" style="260" customWidth="1"/>
    <col min="15633" max="15633" width="7.5" style="260" customWidth="1"/>
    <col min="15634" max="15634" width="14.5" style="260" customWidth="1"/>
    <col min="15635" max="15635" width="0.5" style="260" customWidth="1"/>
    <col min="15636" max="15872" width="10.5" style="260"/>
    <col min="15873" max="15873" width="3" style="260" customWidth="1"/>
    <col min="15874" max="15874" width="2.5" style="260" customWidth="1"/>
    <col min="15875" max="15875" width="3.83203125" style="260" customWidth="1"/>
    <col min="15876" max="15876" width="11.6640625" style="260" customWidth="1"/>
    <col min="15877" max="15877" width="14.83203125" style="260" customWidth="1"/>
    <col min="15878" max="15878" width="0.5" style="260" customWidth="1"/>
    <col min="15879" max="15879" width="3.1640625" style="260" customWidth="1"/>
    <col min="15880" max="15880" width="3" style="260" customWidth="1"/>
    <col min="15881" max="15881" width="12.33203125" style="260" customWidth="1"/>
    <col min="15882" max="15882" width="16.1640625" style="260" customWidth="1"/>
    <col min="15883" max="15883" width="0.6640625" style="260" customWidth="1"/>
    <col min="15884" max="15884" width="3" style="260" customWidth="1"/>
    <col min="15885" max="15885" width="3.6640625" style="260" customWidth="1"/>
    <col min="15886" max="15886" width="9" style="260" customWidth="1"/>
    <col min="15887" max="15887" width="4.33203125" style="260" customWidth="1"/>
    <col min="15888" max="15888" width="15.33203125" style="260" customWidth="1"/>
    <col min="15889" max="15889" width="7.5" style="260" customWidth="1"/>
    <col min="15890" max="15890" width="14.5" style="260" customWidth="1"/>
    <col min="15891" max="15891" width="0.5" style="260" customWidth="1"/>
    <col min="15892" max="16128" width="10.5" style="260"/>
    <col min="16129" max="16129" width="3" style="260" customWidth="1"/>
    <col min="16130" max="16130" width="2.5" style="260" customWidth="1"/>
    <col min="16131" max="16131" width="3.83203125" style="260" customWidth="1"/>
    <col min="16132" max="16132" width="11.6640625" style="260" customWidth="1"/>
    <col min="16133" max="16133" width="14.83203125" style="260" customWidth="1"/>
    <col min="16134" max="16134" width="0.5" style="260" customWidth="1"/>
    <col min="16135" max="16135" width="3.1640625" style="260" customWidth="1"/>
    <col min="16136" max="16136" width="3" style="260" customWidth="1"/>
    <col min="16137" max="16137" width="12.33203125" style="260" customWidth="1"/>
    <col min="16138" max="16138" width="16.1640625" style="260" customWidth="1"/>
    <col min="16139" max="16139" width="0.6640625" style="260" customWidth="1"/>
    <col min="16140" max="16140" width="3" style="260" customWidth="1"/>
    <col min="16141" max="16141" width="3.6640625" style="260" customWidth="1"/>
    <col min="16142" max="16142" width="9" style="260" customWidth="1"/>
    <col min="16143" max="16143" width="4.33203125" style="260" customWidth="1"/>
    <col min="16144" max="16144" width="15.33203125" style="260" customWidth="1"/>
    <col min="16145" max="16145" width="7.5" style="260" customWidth="1"/>
    <col min="16146" max="16146" width="14.5" style="260" customWidth="1"/>
    <col min="16147" max="16147" width="0.5" style="260" customWidth="1"/>
    <col min="16148" max="16384" width="10.5" style="260"/>
  </cols>
  <sheetData>
    <row r="1" spans="1:19" ht="14.25" customHeight="1">
      <c r="A1" s="256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8"/>
      <c r="P1" s="257"/>
      <c r="Q1" s="257"/>
      <c r="R1" s="257"/>
      <c r="S1" s="259"/>
    </row>
    <row r="2" spans="1:19" ht="24.75" customHeight="1">
      <c r="A2" s="261"/>
      <c r="B2" s="262"/>
      <c r="C2" s="262"/>
      <c r="D2" s="262"/>
      <c r="E2" s="262"/>
      <c r="F2" s="262"/>
      <c r="G2" s="263" t="s">
        <v>680</v>
      </c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4"/>
    </row>
    <row r="3" spans="1:19" ht="12" customHeight="1">
      <c r="A3" s="265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7"/>
    </row>
    <row r="4" spans="1:19" ht="9" customHeight="1" thickBot="1">
      <c r="A4" s="268"/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70"/>
      <c r="P4" s="269"/>
      <c r="Q4" s="269"/>
      <c r="R4" s="269"/>
      <c r="S4" s="271"/>
    </row>
    <row r="5" spans="1:19" ht="24.75" customHeight="1">
      <c r="A5" s="272"/>
      <c r="B5" s="270" t="s">
        <v>681</v>
      </c>
      <c r="C5" s="270"/>
      <c r="D5" s="270"/>
      <c r="E5" s="273" t="s">
        <v>682</v>
      </c>
      <c r="F5" s="274"/>
      <c r="G5" s="274"/>
      <c r="H5" s="274"/>
      <c r="I5" s="274"/>
      <c r="J5" s="274"/>
      <c r="K5" s="274"/>
      <c r="L5" s="274"/>
      <c r="M5" s="275"/>
      <c r="N5" s="270"/>
      <c r="O5" s="270"/>
      <c r="P5" s="270" t="s">
        <v>683</v>
      </c>
      <c r="Q5" s="276"/>
      <c r="R5" s="277"/>
      <c r="S5" s="278"/>
    </row>
    <row r="6" spans="1:19" ht="24.75" customHeight="1">
      <c r="A6" s="272"/>
      <c r="B6" s="270" t="s">
        <v>684</v>
      </c>
      <c r="C6" s="270"/>
      <c r="D6" s="270"/>
      <c r="E6" s="279" t="s">
        <v>737</v>
      </c>
      <c r="F6" s="280"/>
      <c r="G6" s="280"/>
      <c r="H6" s="280"/>
      <c r="I6" s="280"/>
      <c r="J6" s="280"/>
      <c r="K6" s="280"/>
      <c r="L6" s="280"/>
      <c r="M6" s="281"/>
      <c r="N6" s="270"/>
      <c r="O6" s="270"/>
      <c r="P6" s="270" t="s">
        <v>685</v>
      </c>
      <c r="Q6" s="282"/>
      <c r="R6" s="283"/>
      <c r="S6" s="278"/>
    </row>
    <row r="7" spans="1:19" ht="24.75" customHeight="1" thickBot="1">
      <c r="A7" s="272"/>
      <c r="B7" s="270"/>
      <c r="C7" s="270"/>
      <c r="D7" s="270"/>
      <c r="E7" s="284" t="s">
        <v>686</v>
      </c>
      <c r="F7" s="285"/>
      <c r="G7" s="285"/>
      <c r="H7" s="285"/>
      <c r="I7" s="285"/>
      <c r="J7" s="285"/>
      <c r="K7" s="285"/>
      <c r="L7" s="285"/>
      <c r="M7" s="286"/>
      <c r="N7" s="270"/>
      <c r="O7" s="270"/>
      <c r="P7" s="270" t="s">
        <v>687</v>
      </c>
      <c r="Q7" s="287" t="s">
        <v>688</v>
      </c>
      <c r="R7" s="288"/>
      <c r="S7" s="278"/>
    </row>
    <row r="8" spans="1:19" ht="24.75" customHeight="1" thickBot="1">
      <c r="A8" s="272"/>
      <c r="B8" s="289"/>
      <c r="C8" s="289"/>
      <c r="D8" s="289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 t="s">
        <v>689</v>
      </c>
      <c r="Q8" s="270" t="s">
        <v>690</v>
      </c>
      <c r="R8" s="270"/>
      <c r="S8" s="278"/>
    </row>
    <row r="9" spans="1:19" ht="24.75" customHeight="1" thickBot="1">
      <c r="A9" s="272"/>
      <c r="B9" s="270" t="s">
        <v>54</v>
      </c>
      <c r="C9" s="270"/>
      <c r="D9" s="270"/>
      <c r="E9" s="290" t="s">
        <v>738</v>
      </c>
      <c r="F9" s="291"/>
      <c r="G9" s="291"/>
      <c r="H9" s="291"/>
      <c r="I9" s="291"/>
      <c r="J9" s="291"/>
      <c r="K9" s="291"/>
      <c r="L9" s="291"/>
      <c r="M9" s="292"/>
      <c r="N9" s="270"/>
      <c r="O9" s="270"/>
      <c r="P9" s="293"/>
      <c r="Q9" s="294"/>
      <c r="R9" s="295"/>
      <c r="S9" s="278"/>
    </row>
    <row r="10" spans="1:19" ht="24.75" customHeight="1" thickBot="1">
      <c r="A10" s="272"/>
      <c r="B10" s="270" t="s">
        <v>50</v>
      </c>
      <c r="C10" s="270"/>
      <c r="D10" s="270"/>
      <c r="E10" s="296" t="s">
        <v>739</v>
      </c>
      <c r="F10" s="297"/>
      <c r="G10" s="297"/>
      <c r="H10" s="297"/>
      <c r="I10" s="297"/>
      <c r="J10" s="297"/>
      <c r="K10" s="297"/>
      <c r="L10" s="297"/>
      <c r="M10" s="298"/>
      <c r="N10" s="270"/>
      <c r="O10" s="270"/>
      <c r="P10" s="293"/>
      <c r="Q10" s="294"/>
      <c r="R10" s="295"/>
      <c r="S10" s="278"/>
    </row>
    <row r="11" spans="1:19" ht="24.75" customHeight="1" thickBot="1">
      <c r="A11" s="272"/>
      <c r="B11" s="270" t="s">
        <v>55</v>
      </c>
      <c r="C11" s="270"/>
      <c r="D11" s="270"/>
      <c r="E11" s="296" t="s">
        <v>686</v>
      </c>
      <c r="F11" s="297"/>
      <c r="G11" s="297"/>
      <c r="H11" s="297"/>
      <c r="I11" s="297"/>
      <c r="J11" s="297"/>
      <c r="K11" s="297"/>
      <c r="L11" s="297"/>
      <c r="M11" s="298"/>
      <c r="N11" s="270"/>
      <c r="O11" s="270"/>
      <c r="P11" s="293"/>
      <c r="Q11" s="294"/>
      <c r="R11" s="295"/>
      <c r="S11" s="278"/>
    </row>
    <row r="12" spans="1:19" ht="21.75" customHeight="1" thickBot="1">
      <c r="A12" s="299"/>
      <c r="B12" s="300" t="s">
        <v>691</v>
      </c>
      <c r="C12" s="300"/>
      <c r="D12" s="300"/>
      <c r="E12" s="301"/>
      <c r="F12" s="302"/>
      <c r="G12" s="302"/>
      <c r="H12" s="302"/>
      <c r="I12" s="302"/>
      <c r="J12" s="302"/>
      <c r="K12" s="302"/>
      <c r="L12" s="302"/>
      <c r="M12" s="303"/>
      <c r="N12" s="304"/>
      <c r="O12" s="304"/>
      <c r="P12" s="305"/>
      <c r="Q12" s="306"/>
      <c r="R12" s="307"/>
      <c r="S12" s="308"/>
    </row>
    <row r="13" spans="1:19" ht="10.5" customHeight="1">
      <c r="A13" s="299"/>
      <c r="B13" s="304"/>
      <c r="C13" s="304"/>
      <c r="D13" s="304"/>
      <c r="E13" s="309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9"/>
      <c r="Q13" s="309"/>
      <c r="R13" s="304"/>
      <c r="S13" s="308"/>
    </row>
    <row r="14" spans="1:19" ht="18.75" customHeight="1" thickBot="1">
      <c r="A14" s="272"/>
      <c r="B14" s="270"/>
      <c r="C14" s="270"/>
      <c r="D14" s="270"/>
      <c r="E14" s="310" t="s">
        <v>692</v>
      </c>
      <c r="F14" s="270"/>
      <c r="G14" s="304"/>
      <c r="H14" s="304"/>
      <c r="I14" s="304"/>
      <c r="J14" s="270"/>
      <c r="K14" s="270"/>
      <c r="L14" s="270"/>
      <c r="M14" s="270"/>
      <c r="N14" s="270"/>
      <c r="O14" s="270"/>
      <c r="P14" s="310" t="s">
        <v>693</v>
      </c>
      <c r="Q14" s="311"/>
      <c r="R14" s="270"/>
      <c r="S14" s="278"/>
    </row>
    <row r="15" spans="1:19" ht="18.75" customHeight="1" thickBot="1">
      <c r="A15" s="272"/>
      <c r="B15" s="270"/>
      <c r="C15" s="270"/>
      <c r="D15" s="270"/>
      <c r="E15" s="305"/>
      <c r="F15" s="270"/>
      <c r="G15" s="304"/>
      <c r="H15" s="304"/>
      <c r="I15" s="304"/>
      <c r="J15" s="270"/>
      <c r="K15" s="270"/>
      <c r="L15" s="270"/>
      <c r="M15" s="270"/>
      <c r="N15" s="270"/>
      <c r="O15" s="270"/>
      <c r="P15" s="305" t="s">
        <v>740</v>
      </c>
      <c r="Q15" s="311"/>
      <c r="R15" s="270"/>
      <c r="S15" s="278"/>
    </row>
    <row r="16" spans="1:19" ht="9" customHeight="1">
      <c r="A16" s="312"/>
      <c r="B16" s="313"/>
      <c r="C16" s="313"/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4"/>
    </row>
    <row r="17" spans="1:19" ht="20.25" customHeight="1">
      <c r="A17" s="315"/>
      <c r="B17" s="316"/>
      <c r="C17" s="316"/>
      <c r="D17" s="316"/>
      <c r="E17" s="317" t="s">
        <v>694</v>
      </c>
      <c r="F17" s="316"/>
      <c r="G17" s="316"/>
      <c r="H17" s="316"/>
      <c r="I17" s="316"/>
      <c r="J17" s="316"/>
      <c r="K17" s="316"/>
      <c r="L17" s="316"/>
      <c r="M17" s="316"/>
      <c r="N17" s="316"/>
      <c r="O17" s="313"/>
      <c r="P17" s="316"/>
      <c r="Q17" s="316"/>
      <c r="R17" s="316"/>
      <c r="S17" s="318"/>
    </row>
    <row r="18" spans="1:19" ht="21.75" customHeight="1">
      <c r="A18" s="319" t="s">
        <v>695</v>
      </c>
      <c r="B18" s="320"/>
      <c r="C18" s="320"/>
      <c r="D18" s="321"/>
      <c r="E18" s="322" t="s">
        <v>696</v>
      </c>
      <c r="F18" s="321"/>
      <c r="G18" s="322" t="s">
        <v>697</v>
      </c>
      <c r="H18" s="320"/>
      <c r="I18" s="321"/>
      <c r="J18" s="322" t="s">
        <v>698</v>
      </c>
      <c r="K18" s="320"/>
      <c r="L18" s="322" t="s">
        <v>699</v>
      </c>
      <c r="M18" s="320"/>
      <c r="N18" s="320"/>
      <c r="O18" s="323"/>
      <c r="P18" s="321"/>
      <c r="Q18" s="322" t="s">
        <v>700</v>
      </c>
      <c r="R18" s="320"/>
      <c r="S18" s="324"/>
    </row>
    <row r="19" spans="1:19" ht="19.5" customHeight="1">
      <c r="A19" s="325"/>
      <c r="B19" s="326"/>
      <c r="C19" s="326"/>
      <c r="D19" s="327"/>
      <c r="E19" s="328"/>
      <c r="F19" s="329"/>
      <c r="G19" s="330"/>
      <c r="H19" s="326"/>
      <c r="I19" s="327"/>
      <c r="J19" s="328"/>
      <c r="K19" s="331"/>
      <c r="L19" s="330"/>
      <c r="M19" s="326"/>
      <c r="N19" s="326"/>
      <c r="O19" s="332"/>
      <c r="P19" s="327"/>
      <c r="Q19" s="330"/>
      <c r="R19" s="333"/>
      <c r="S19" s="334"/>
    </row>
    <row r="20" spans="1:19" ht="20.25" customHeight="1">
      <c r="A20" s="315"/>
      <c r="B20" s="316"/>
      <c r="C20" s="316"/>
      <c r="D20" s="316"/>
      <c r="E20" s="317" t="s">
        <v>701</v>
      </c>
      <c r="F20" s="316"/>
      <c r="G20" s="316"/>
      <c r="H20" s="316"/>
      <c r="I20" s="316"/>
      <c r="J20" s="335" t="s">
        <v>49</v>
      </c>
      <c r="K20" s="316"/>
      <c r="L20" s="316"/>
      <c r="M20" s="316"/>
      <c r="N20" s="316"/>
      <c r="O20" s="313"/>
      <c r="P20" s="316"/>
      <c r="Q20" s="316"/>
      <c r="R20" s="316"/>
      <c r="S20" s="318"/>
    </row>
    <row r="21" spans="1:19" ht="19.5" customHeight="1">
      <c r="A21" s="336" t="s">
        <v>702</v>
      </c>
      <c r="B21" s="337"/>
      <c r="C21" s="338" t="s">
        <v>703</v>
      </c>
      <c r="D21" s="339"/>
      <c r="E21" s="339"/>
      <c r="F21" s="340"/>
      <c r="G21" s="336" t="s">
        <v>704</v>
      </c>
      <c r="H21" s="341"/>
      <c r="I21" s="338" t="s">
        <v>705</v>
      </c>
      <c r="J21" s="339"/>
      <c r="K21" s="339"/>
      <c r="L21" s="336" t="s">
        <v>706</v>
      </c>
      <c r="M21" s="341"/>
      <c r="N21" s="338" t="s">
        <v>707</v>
      </c>
      <c r="O21" s="342"/>
      <c r="P21" s="339"/>
      <c r="Q21" s="339"/>
      <c r="R21" s="339"/>
      <c r="S21" s="340"/>
    </row>
    <row r="22" spans="1:19" ht="19.5" customHeight="1">
      <c r="A22" s="343" t="s">
        <v>84</v>
      </c>
      <c r="B22" s="344" t="s">
        <v>708</v>
      </c>
      <c r="C22" s="345"/>
      <c r="D22" s="346" t="s">
        <v>709</v>
      </c>
      <c r="E22" s="347"/>
      <c r="F22" s="348"/>
      <c r="G22" s="343" t="s">
        <v>172</v>
      </c>
      <c r="H22" s="349" t="s">
        <v>710</v>
      </c>
      <c r="I22" s="350"/>
      <c r="J22" s="351"/>
      <c r="K22" s="352"/>
      <c r="L22" s="343" t="s">
        <v>199</v>
      </c>
      <c r="M22" s="353" t="s">
        <v>711</v>
      </c>
      <c r="N22" s="354"/>
      <c r="O22" s="323"/>
      <c r="P22" s="354"/>
      <c r="Q22" s="254"/>
      <c r="R22" s="255"/>
      <c r="S22" s="348"/>
    </row>
    <row r="23" spans="1:19" ht="19.5" customHeight="1">
      <c r="A23" s="343" t="s">
        <v>133</v>
      </c>
      <c r="B23" s="355"/>
      <c r="C23" s="356"/>
      <c r="D23" s="346" t="s">
        <v>712</v>
      </c>
      <c r="E23" s="347"/>
      <c r="F23" s="348"/>
      <c r="G23" s="343" t="s">
        <v>187</v>
      </c>
      <c r="H23" s="270" t="s">
        <v>713</v>
      </c>
      <c r="I23" s="350"/>
      <c r="J23" s="351"/>
      <c r="K23" s="352"/>
      <c r="L23" s="343" t="s">
        <v>202</v>
      </c>
      <c r="M23" s="353" t="s">
        <v>714</v>
      </c>
      <c r="N23" s="354"/>
      <c r="O23" s="323"/>
      <c r="P23" s="354"/>
      <c r="Q23" s="254"/>
      <c r="R23" s="255"/>
      <c r="S23" s="348"/>
    </row>
    <row r="24" spans="1:19" ht="19.5" customHeight="1">
      <c r="A24" s="343" t="s">
        <v>164</v>
      </c>
      <c r="B24" s="344" t="s">
        <v>715</v>
      </c>
      <c r="C24" s="345"/>
      <c r="D24" s="346" t="s">
        <v>709</v>
      </c>
      <c r="E24" s="347"/>
      <c r="F24" s="348"/>
      <c r="G24" s="343" t="s">
        <v>190</v>
      </c>
      <c r="H24" s="349" t="s">
        <v>716</v>
      </c>
      <c r="I24" s="350"/>
      <c r="J24" s="351"/>
      <c r="K24" s="352"/>
      <c r="L24" s="343" t="s">
        <v>205</v>
      </c>
      <c r="M24" s="353" t="s">
        <v>717</v>
      </c>
      <c r="N24" s="354"/>
      <c r="O24" s="323"/>
      <c r="P24" s="354"/>
      <c r="Q24" s="254"/>
      <c r="R24" s="255"/>
      <c r="S24" s="348"/>
    </row>
    <row r="25" spans="1:19" ht="19.5" customHeight="1">
      <c r="A25" s="343" t="s">
        <v>159</v>
      </c>
      <c r="B25" s="355"/>
      <c r="C25" s="356"/>
      <c r="D25" s="346" t="s">
        <v>712</v>
      </c>
      <c r="E25" s="347"/>
      <c r="F25" s="348"/>
      <c r="G25" s="343" t="s">
        <v>193</v>
      </c>
      <c r="H25" s="349"/>
      <c r="I25" s="350"/>
      <c r="J25" s="351"/>
      <c r="K25" s="352"/>
      <c r="L25" s="343" t="s">
        <v>210</v>
      </c>
      <c r="M25" s="353" t="s">
        <v>718</v>
      </c>
      <c r="N25" s="354"/>
      <c r="O25" s="323"/>
      <c r="P25" s="354"/>
      <c r="Q25" s="254"/>
      <c r="R25" s="255"/>
      <c r="S25" s="348"/>
    </row>
    <row r="26" spans="1:19" ht="19.5" customHeight="1">
      <c r="A26" s="343" t="s">
        <v>174</v>
      </c>
      <c r="B26" s="344" t="s">
        <v>719</v>
      </c>
      <c r="C26" s="345"/>
      <c r="D26" s="346" t="s">
        <v>709</v>
      </c>
      <c r="E26" s="357"/>
      <c r="F26" s="348"/>
      <c r="G26" s="358"/>
      <c r="H26" s="354"/>
      <c r="I26" s="350"/>
      <c r="J26" s="351"/>
      <c r="K26" s="352"/>
      <c r="L26" s="343" t="s">
        <v>214</v>
      </c>
      <c r="M26" s="353" t="s">
        <v>720</v>
      </c>
      <c r="N26" s="354"/>
      <c r="O26" s="323"/>
      <c r="P26" s="354"/>
      <c r="Q26" s="359"/>
      <c r="R26" s="347"/>
      <c r="S26" s="348"/>
    </row>
    <row r="27" spans="1:19" ht="19.5" customHeight="1">
      <c r="A27" s="343" t="s">
        <v>178</v>
      </c>
      <c r="B27" s="355"/>
      <c r="C27" s="356"/>
      <c r="D27" s="346" t="s">
        <v>712</v>
      </c>
      <c r="E27" s="360"/>
      <c r="F27" s="348"/>
      <c r="G27" s="358"/>
      <c r="H27" s="354"/>
      <c r="I27" s="350"/>
      <c r="J27" s="351"/>
      <c r="K27" s="352"/>
      <c r="L27" s="343" t="s">
        <v>218</v>
      </c>
      <c r="M27" s="349" t="s">
        <v>721</v>
      </c>
      <c r="N27" s="354"/>
      <c r="O27" s="323"/>
      <c r="P27" s="354"/>
      <c r="Q27" s="350"/>
      <c r="R27" s="347"/>
      <c r="S27" s="348"/>
    </row>
    <row r="28" spans="1:19" ht="19.5" customHeight="1">
      <c r="A28" s="343" t="s">
        <v>182</v>
      </c>
      <c r="B28" s="361" t="s">
        <v>722</v>
      </c>
      <c r="C28" s="361"/>
      <c r="D28" s="361"/>
      <c r="E28" s="362"/>
      <c r="F28" s="318"/>
      <c r="G28" s="343" t="s">
        <v>196</v>
      </c>
      <c r="H28" s="363" t="s">
        <v>723</v>
      </c>
      <c r="I28" s="350"/>
      <c r="J28" s="364"/>
      <c r="K28" s="365"/>
      <c r="L28" s="343" t="s">
        <v>222</v>
      </c>
      <c r="M28" s="363" t="s">
        <v>724</v>
      </c>
      <c r="N28" s="354"/>
      <c r="O28" s="323"/>
      <c r="P28" s="354"/>
      <c r="Q28" s="350"/>
      <c r="R28" s="362"/>
      <c r="S28" s="318"/>
    </row>
    <row r="29" spans="1:19" ht="19.5" customHeight="1">
      <c r="A29" s="366" t="s">
        <v>10</v>
      </c>
      <c r="B29" s="367" t="s">
        <v>725</v>
      </c>
      <c r="C29" s="368"/>
      <c r="D29" s="369"/>
      <c r="E29" s="370"/>
      <c r="F29" s="314"/>
      <c r="G29" s="366" t="s">
        <v>229</v>
      </c>
      <c r="H29" s="367" t="s">
        <v>726</v>
      </c>
      <c r="I29" s="369"/>
      <c r="J29" s="371"/>
      <c r="K29" s="372"/>
      <c r="L29" s="366" t="s">
        <v>232</v>
      </c>
      <c r="M29" s="367" t="s">
        <v>92</v>
      </c>
      <c r="N29" s="368"/>
      <c r="O29" s="313"/>
      <c r="P29" s="368"/>
      <c r="Q29" s="369"/>
      <c r="R29" s="370"/>
      <c r="S29" s="314"/>
    </row>
    <row r="30" spans="1:19" ht="19.5" customHeight="1">
      <c r="A30" s="373" t="s">
        <v>50</v>
      </c>
      <c r="B30" s="269"/>
      <c r="C30" s="269"/>
      <c r="D30" s="269"/>
      <c r="E30" s="269"/>
      <c r="F30" s="374"/>
      <c r="G30" s="375"/>
      <c r="H30" s="269"/>
      <c r="I30" s="269"/>
      <c r="J30" s="269"/>
      <c r="K30" s="269"/>
      <c r="L30" s="336" t="s">
        <v>75</v>
      </c>
      <c r="M30" s="321"/>
      <c r="N30" s="338" t="s">
        <v>727</v>
      </c>
      <c r="O30" s="342"/>
      <c r="P30" s="320"/>
      <c r="Q30" s="320"/>
      <c r="R30" s="320"/>
      <c r="S30" s="324"/>
    </row>
    <row r="31" spans="1:19" ht="19.5" customHeight="1">
      <c r="A31" s="272"/>
      <c r="B31" s="270"/>
      <c r="C31" s="270"/>
      <c r="D31" s="270"/>
      <c r="E31" s="270"/>
      <c r="F31" s="376"/>
      <c r="G31" s="377"/>
      <c r="H31" s="270"/>
      <c r="I31" s="270"/>
      <c r="J31" s="270"/>
      <c r="K31" s="270"/>
      <c r="L31" s="343" t="s">
        <v>235</v>
      </c>
      <c r="M31" s="349" t="s">
        <v>728</v>
      </c>
      <c r="N31" s="354"/>
      <c r="O31" s="323"/>
      <c r="P31" s="354"/>
      <c r="Q31" s="350"/>
      <c r="R31" s="362"/>
      <c r="S31" s="318"/>
    </row>
    <row r="32" spans="1:19" ht="19.5" customHeight="1" thickBot="1">
      <c r="A32" s="378" t="s">
        <v>729</v>
      </c>
      <c r="B32" s="323"/>
      <c r="C32" s="323"/>
      <c r="D32" s="323"/>
      <c r="E32" s="323"/>
      <c r="F32" s="356"/>
      <c r="G32" s="379" t="s">
        <v>53</v>
      </c>
      <c r="H32" s="323"/>
      <c r="I32" s="323"/>
      <c r="J32" s="323"/>
      <c r="K32" s="323"/>
      <c r="L32" s="343" t="s">
        <v>238</v>
      </c>
      <c r="M32" s="353" t="s">
        <v>40</v>
      </c>
      <c r="N32" s="380">
        <v>20</v>
      </c>
      <c r="O32" s="381" t="s">
        <v>730</v>
      </c>
      <c r="P32" s="382"/>
      <c r="Q32" s="350"/>
      <c r="R32" s="383"/>
      <c r="S32" s="384"/>
    </row>
    <row r="33" spans="1:19" ht="12.75" hidden="1" customHeight="1">
      <c r="A33" s="385"/>
      <c r="B33" s="386"/>
      <c r="C33" s="386"/>
      <c r="D33" s="386"/>
      <c r="E33" s="386"/>
      <c r="F33" s="345"/>
      <c r="G33" s="387"/>
      <c r="H33" s="386"/>
      <c r="I33" s="386"/>
      <c r="J33" s="386"/>
      <c r="K33" s="386"/>
      <c r="L33" s="388"/>
      <c r="M33" s="389"/>
      <c r="N33" s="390"/>
      <c r="O33" s="391"/>
      <c r="P33" s="392"/>
      <c r="Q33" s="390"/>
      <c r="R33" s="393"/>
      <c r="S33" s="348"/>
    </row>
    <row r="34" spans="1:19" ht="35.25" customHeight="1" thickBot="1">
      <c r="A34" s="394" t="s">
        <v>54</v>
      </c>
      <c r="B34" s="395"/>
      <c r="C34" s="395"/>
      <c r="D34" s="395"/>
      <c r="E34" s="270"/>
      <c r="F34" s="376"/>
      <c r="G34" s="377"/>
      <c r="H34" s="270"/>
      <c r="I34" s="270"/>
      <c r="J34" s="270"/>
      <c r="K34" s="270"/>
      <c r="L34" s="366" t="s">
        <v>242</v>
      </c>
      <c r="M34" s="396" t="s">
        <v>731</v>
      </c>
      <c r="N34" s="397"/>
      <c r="O34" s="397"/>
      <c r="P34" s="397"/>
      <c r="Q34" s="369"/>
      <c r="R34" s="398"/>
      <c r="S34" s="295"/>
    </row>
    <row r="35" spans="1:19" ht="33" customHeight="1">
      <c r="A35" s="378" t="s">
        <v>729</v>
      </c>
      <c r="B35" s="323"/>
      <c r="C35" s="323"/>
      <c r="D35" s="323"/>
      <c r="E35" s="323"/>
      <c r="F35" s="356"/>
      <c r="G35" s="379" t="s">
        <v>53</v>
      </c>
      <c r="H35" s="323"/>
      <c r="I35" s="323"/>
      <c r="J35" s="323"/>
      <c r="K35" s="323"/>
      <c r="L35" s="336" t="s">
        <v>732</v>
      </c>
      <c r="M35" s="321"/>
      <c r="N35" s="338" t="s">
        <v>733</v>
      </c>
      <c r="O35" s="342"/>
      <c r="P35" s="320"/>
      <c r="Q35" s="320"/>
      <c r="R35" s="399"/>
      <c r="S35" s="324"/>
    </row>
    <row r="36" spans="1:19" ht="20.25" customHeight="1">
      <c r="A36" s="400" t="s">
        <v>55</v>
      </c>
      <c r="B36" s="386"/>
      <c r="C36" s="386"/>
      <c r="D36" s="386"/>
      <c r="E36" s="386"/>
      <c r="F36" s="345"/>
      <c r="G36" s="401"/>
      <c r="H36" s="386"/>
      <c r="I36" s="386"/>
      <c r="J36" s="386"/>
      <c r="K36" s="386"/>
      <c r="L36" s="343" t="s">
        <v>247</v>
      </c>
      <c r="M36" s="349" t="s">
        <v>734</v>
      </c>
      <c r="N36" s="354"/>
      <c r="O36" s="323"/>
      <c r="P36" s="354"/>
      <c r="Q36" s="350"/>
      <c r="R36" s="347"/>
      <c r="S36" s="348"/>
    </row>
    <row r="37" spans="1:19" ht="19.5" customHeight="1">
      <c r="A37" s="272"/>
      <c r="B37" s="270"/>
      <c r="C37" s="270"/>
      <c r="D37" s="270"/>
      <c r="E37" s="270"/>
      <c r="F37" s="376"/>
      <c r="G37" s="402"/>
      <c r="H37" s="270"/>
      <c r="I37" s="270"/>
      <c r="J37" s="270"/>
      <c r="K37" s="270"/>
      <c r="L37" s="343" t="s">
        <v>251</v>
      </c>
      <c r="M37" s="349" t="s">
        <v>735</v>
      </c>
      <c r="N37" s="354"/>
      <c r="O37" s="323"/>
      <c r="P37" s="354"/>
      <c r="Q37" s="350"/>
      <c r="R37" s="347"/>
      <c r="S37" s="348"/>
    </row>
    <row r="38" spans="1:19" ht="19.5" customHeight="1">
      <c r="A38" s="403" t="s">
        <v>729</v>
      </c>
      <c r="B38" s="313"/>
      <c r="C38" s="313"/>
      <c r="D38" s="313"/>
      <c r="E38" s="313"/>
      <c r="F38" s="404"/>
      <c r="G38" s="405" t="s">
        <v>53</v>
      </c>
      <c r="H38" s="313"/>
      <c r="I38" s="313"/>
      <c r="J38" s="313"/>
      <c r="K38" s="313"/>
      <c r="L38" s="366" t="s">
        <v>256</v>
      </c>
      <c r="M38" s="367" t="s">
        <v>736</v>
      </c>
      <c r="N38" s="368"/>
      <c r="O38" s="406"/>
      <c r="P38" s="368"/>
      <c r="Q38" s="369"/>
      <c r="R38" s="328"/>
      <c r="S38" s="407"/>
    </row>
  </sheetData>
  <mergeCells count="13">
    <mergeCell ref="M34:P34"/>
    <mergeCell ref="E11:M11"/>
    <mergeCell ref="B12:D12"/>
    <mergeCell ref="E12:M12"/>
    <mergeCell ref="Q12:R12"/>
    <mergeCell ref="E26:E27"/>
    <mergeCell ref="B28:D28"/>
    <mergeCell ref="E5:M5"/>
    <mergeCell ref="E6:M6"/>
    <mergeCell ref="E7:M7"/>
    <mergeCell ref="B8:D8"/>
    <mergeCell ref="E9:M9"/>
    <mergeCell ref="E10:M10"/>
  </mergeCells>
  <printOptions horizontalCentered="1"/>
  <pageMargins left="0.55118110236220474" right="0.55118110236220474" top="0.39370078740157483" bottom="0.39370078740157483" header="0" footer="0"/>
  <pageSetup paperSize="9" scale="89" orientation="portrait" blackAndWhite="1" horizontalDpi="4294967293" r:id="rId1"/>
  <headerFooter alignWithMargins="0">
    <oddFooter>&amp;C   Strana &amp;P 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999BA-CE2D-4FBC-AE08-9276762CF4F0}">
  <sheetPr>
    <pageSetUpPr fitToPage="1"/>
  </sheetPr>
  <dimension ref="A1:G49"/>
  <sheetViews>
    <sheetView showGridLines="0" workbookViewId="0">
      <selection activeCell="C5" sqref="C5"/>
    </sheetView>
  </sheetViews>
  <sheetFormatPr defaultColWidth="10.5" defaultRowHeight="12" customHeight="1"/>
  <cols>
    <col min="1" max="1" width="4" style="435" customWidth="1"/>
    <col min="2" max="2" width="11.5" style="436" customWidth="1"/>
    <col min="3" max="3" width="56.1640625" style="436" customWidth="1"/>
    <col min="4" max="4" width="3.83203125" style="436" customWidth="1"/>
    <col min="5" max="5" width="10" style="437" customWidth="1"/>
    <col min="6" max="6" width="10.1640625" style="437" customWidth="1"/>
    <col min="7" max="7" width="12.83203125" style="437" customWidth="1"/>
    <col min="8" max="256" width="10.5" style="260"/>
    <col min="257" max="257" width="4" style="260" customWidth="1"/>
    <col min="258" max="258" width="11.5" style="260" customWidth="1"/>
    <col min="259" max="259" width="56.1640625" style="260" customWidth="1"/>
    <col min="260" max="260" width="3.83203125" style="260" customWidth="1"/>
    <col min="261" max="261" width="10" style="260" customWidth="1"/>
    <col min="262" max="262" width="10.1640625" style="260" customWidth="1"/>
    <col min="263" max="263" width="12.83203125" style="260" customWidth="1"/>
    <col min="264" max="512" width="10.5" style="260"/>
    <col min="513" max="513" width="4" style="260" customWidth="1"/>
    <col min="514" max="514" width="11.5" style="260" customWidth="1"/>
    <col min="515" max="515" width="56.1640625" style="260" customWidth="1"/>
    <col min="516" max="516" width="3.83203125" style="260" customWidth="1"/>
    <col min="517" max="517" width="10" style="260" customWidth="1"/>
    <col min="518" max="518" width="10.1640625" style="260" customWidth="1"/>
    <col min="519" max="519" width="12.83203125" style="260" customWidth="1"/>
    <col min="520" max="768" width="10.5" style="260"/>
    <col min="769" max="769" width="4" style="260" customWidth="1"/>
    <col min="770" max="770" width="11.5" style="260" customWidth="1"/>
    <col min="771" max="771" width="56.1640625" style="260" customWidth="1"/>
    <col min="772" max="772" width="3.83203125" style="260" customWidth="1"/>
    <col min="773" max="773" width="10" style="260" customWidth="1"/>
    <col min="774" max="774" width="10.1640625" style="260" customWidth="1"/>
    <col min="775" max="775" width="12.83203125" style="260" customWidth="1"/>
    <col min="776" max="1024" width="10.5" style="260"/>
    <col min="1025" max="1025" width="4" style="260" customWidth="1"/>
    <col min="1026" max="1026" width="11.5" style="260" customWidth="1"/>
    <col min="1027" max="1027" width="56.1640625" style="260" customWidth="1"/>
    <col min="1028" max="1028" width="3.83203125" style="260" customWidth="1"/>
    <col min="1029" max="1029" width="10" style="260" customWidth="1"/>
    <col min="1030" max="1030" width="10.1640625" style="260" customWidth="1"/>
    <col min="1031" max="1031" width="12.83203125" style="260" customWidth="1"/>
    <col min="1032" max="1280" width="10.5" style="260"/>
    <col min="1281" max="1281" width="4" style="260" customWidth="1"/>
    <col min="1282" max="1282" width="11.5" style="260" customWidth="1"/>
    <col min="1283" max="1283" width="56.1640625" style="260" customWidth="1"/>
    <col min="1284" max="1284" width="3.83203125" style="260" customWidth="1"/>
    <col min="1285" max="1285" width="10" style="260" customWidth="1"/>
    <col min="1286" max="1286" width="10.1640625" style="260" customWidth="1"/>
    <col min="1287" max="1287" width="12.83203125" style="260" customWidth="1"/>
    <col min="1288" max="1536" width="10.5" style="260"/>
    <col min="1537" max="1537" width="4" style="260" customWidth="1"/>
    <col min="1538" max="1538" width="11.5" style="260" customWidth="1"/>
    <col min="1539" max="1539" width="56.1640625" style="260" customWidth="1"/>
    <col min="1540" max="1540" width="3.83203125" style="260" customWidth="1"/>
    <col min="1541" max="1541" width="10" style="260" customWidth="1"/>
    <col min="1542" max="1542" width="10.1640625" style="260" customWidth="1"/>
    <col min="1543" max="1543" width="12.83203125" style="260" customWidth="1"/>
    <col min="1544" max="1792" width="10.5" style="260"/>
    <col min="1793" max="1793" width="4" style="260" customWidth="1"/>
    <col min="1794" max="1794" width="11.5" style="260" customWidth="1"/>
    <col min="1795" max="1795" width="56.1640625" style="260" customWidth="1"/>
    <col min="1796" max="1796" width="3.83203125" style="260" customWidth="1"/>
    <col min="1797" max="1797" width="10" style="260" customWidth="1"/>
    <col min="1798" max="1798" width="10.1640625" style="260" customWidth="1"/>
    <col min="1799" max="1799" width="12.83203125" style="260" customWidth="1"/>
    <col min="1800" max="2048" width="10.5" style="260"/>
    <col min="2049" max="2049" width="4" style="260" customWidth="1"/>
    <col min="2050" max="2050" width="11.5" style="260" customWidth="1"/>
    <col min="2051" max="2051" width="56.1640625" style="260" customWidth="1"/>
    <col min="2052" max="2052" width="3.83203125" style="260" customWidth="1"/>
    <col min="2053" max="2053" width="10" style="260" customWidth="1"/>
    <col min="2054" max="2054" width="10.1640625" style="260" customWidth="1"/>
    <col min="2055" max="2055" width="12.83203125" style="260" customWidth="1"/>
    <col min="2056" max="2304" width="10.5" style="260"/>
    <col min="2305" max="2305" width="4" style="260" customWidth="1"/>
    <col min="2306" max="2306" width="11.5" style="260" customWidth="1"/>
    <col min="2307" max="2307" width="56.1640625" style="260" customWidth="1"/>
    <col min="2308" max="2308" width="3.83203125" style="260" customWidth="1"/>
    <col min="2309" max="2309" width="10" style="260" customWidth="1"/>
    <col min="2310" max="2310" width="10.1640625" style="260" customWidth="1"/>
    <col min="2311" max="2311" width="12.83203125" style="260" customWidth="1"/>
    <col min="2312" max="2560" width="10.5" style="260"/>
    <col min="2561" max="2561" width="4" style="260" customWidth="1"/>
    <col min="2562" max="2562" width="11.5" style="260" customWidth="1"/>
    <col min="2563" max="2563" width="56.1640625" style="260" customWidth="1"/>
    <col min="2564" max="2564" width="3.83203125" style="260" customWidth="1"/>
    <col min="2565" max="2565" width="10" style="260" customWidth="1"/>
    <col min="2566" max="2566" width="10.1640625" style="260" customWidth="1"/>
    <col min="2567" max="2567" width="12.83203125" style="260" customWidth="1"/>
    <col min="2568" max="2816" width="10.5" style="260"/>
    <col min="2817" max="2817" width="4" style="260" customWidth="1"/>
    <col min="2818" max="2818" width="11.5" style="260" customWidth="1"/>
    <col min="2819" max="2819" width="56.1640625" style="260" customWidth="1"/>
    <col min="2820" max="2820" width="3.83203125" style="260" customWidth="1"/>
    <col min="2821" max="2821" width="10" style="260" customWidth="1"/>
    <col min="2822" max="2822" width="10.1640625" style="260" customWidth="1"/>
    <col min="2823" max="2823" width="12.83203125" style="260" customWidth="1"/>
    <col min="2824" max="3072" width="10.5" style="260"/>
    <col min="3073" max="3073" width="4" style="260" customWidth="1"/>
    <col min="3074" max="3074" width="11.5" style="260" customWidth="1"/>
    <col min="3075" max="3075" width="56.1640625" style="260" customWidth="1"/>
    <col min="3076" max="3076" width="3.83203125" style="260" customWidth="1"/>
    <col min="3077" max="3077" width="10" style="260" customWidth="1"/>
    <col min="3078" max="3078" width="10.1640625" style="260" customWidth="1"/>
    <col min="3079" max="3079" width="12.83203125" style="260" customWidth="1"/>
    <col min="3080" max="3328" width="10.5" style="260"/>
    <col min="3329" max="3329" width="4" style="260" customWidth="1"/>
    <col min="3330" max="3330" width="11.5" style="260" customWidth="1"/>
    <col min="3331" max="3331" width="56.1640625" style="260" customWidth="1"/>
    <col min="3332" max="3332" width="3.83203125" style="260" customWidth="1"/>
    <col min="3333" max="3333" width="10" style="260" customWidth="1"/>
    <col min="3334" max="3334" width="10.1640625" style="260" customWidth="1"/>
    <col min="3335" max="3335" width="12.83203125" style="260" customWidth="1"/>
    <col min="3336" max="3584" width="10.5" style="260"/>
    <col min="3585" max="3585" width="4" style="260" customWidth="1"/>
    <col min="3586" max="3586" width="11.5" style="260" customWidth="1"/>
    <col min="3587" max="3587" width="56.1640625" style="260" customWidth="1"/>
    <col min="3588" max="3588" width="3.83203125" style="260" customWidth="1"/>
    <col min="3589" max="3589" width="10" style="260" customWidth="1"/>
    <col min="3590" max="3590" width="10.1640625" style="260" customWidth="1"/>
    <col min="3591" max="3591" width="12.83203125" style="260" customWidth="1"/>
    <col min="3592" max="3840" width="10.5" style="260"/>
    <col min="3841" max="3841" width="4" style="260" customWidth="1"/>
    <col min="3842" max="3842" width="11.5" style="260" customWidth="1"/>
    <col min="3843" max="3843" width="56.1640625" style="260" customWidth="1"/>
    <col min="3844" max="3844" width="3.83203125" style="260" customWidth="1"/>
    <col min="3845" max="3845" width="10" style="260" customWidth="1"/>
    <col min="3846" max="3846" width="10.1640625" style="260" customWidth="1"/>
    <col min="3847" max="3847" width="12.83203125" style="260" customWidth="1"/>
    <col min="3848" max="4096" width="10.5" style="260"/>
    <col min="4097" max="4097" width="4" style="260" customWidth="1"/>
    <col min="4098" max="4098" width="11.5" style="260" customWidth="1"/>
    <col min="4099" max="4099" width="56.1640625" style="260" customWidth="1"/>
    <col min="4100" max="4100" width="3.83203125" style="260" customWidth="1"/>
    <col min="4101" max="4101" width="10" style="260" customWidth="1"/>
    <col min="4102" max="4102" width="10.1640625" style="260" customWidth="1"/>
    <col min="4103" max="4103" width="12.83203125" style="260" customWidth="1"/>
    <col min="4104" max="4352" width="10.5" style="260"/>
    <col min="4353" max="4353" width="4" style="260" customWidth="1"/>
    <col min="4354" max="4354" width="11.5" style="260" customWidth="1"/>
    <col min="4355" max="4355" width="56.1640625" style="260" customWidth="1"/>
    <col min="4356" max="4356" width="3.83203125" style="260" customWidth="1"/>
    <col min="4357" max="4357" width="10" style="260" customWidth="1"/>
    <col min="4358" max="4358" width="10.1640625" style="260" customWidth="1"/>
    <col min="4359" max="4359" width="12.83203125" style="260" customWidth="1"/>
    <col min="4360" max="4608" width="10.5" style="260"/>
    <col min="4609" max="4609" width="4" style="260" customWidth="1"/>
    <col min="4610" max="4610" width="11.5" style="260" customWidth="1"/>
    <col min="4611" max="4611" width="56.1640625" style="260" customWidth="1"/>
    <col min="4612" max="4612" width="3.83203125" style="260" customWidth="1"/>
    <col min="4613" max="4613" width="10" style="260" customWidth="1"/>
    <col min="4614" max="4614" width="10.1640625" style="260" customWidth="1"/>
    <col min="4615" max="4615" width="12.83203125" style="260" customWidth="1"/>
    <col min="4616" max="4864" width="10.5" style="260"/>
    <col min="4865" max="4865" width="4" style="260" customWidth="1"/>
    <col min="4866" max="4866" width="11.5" style="260" customWidth="1"/>
    <col min="4867" max="4867" width="56.1640625" style="260" customWidth="1"/>
    <col min="4868" max="4868" width="3.83203125" style="260" customWidth="1"/>
    <col min="4869" max="4869" width="10" style="260" customWidth="1"/>
    <col min="4870" max="4870" width="10.1640625" style="260" customWidth="1"/>
    <col min="4871" max="4871" width="12.83203125" style="260" customWidth="1"/>
    <col min="4872" max="5120" width="10.5" style="260"/>
    <col min="5121" max="5121" width="4" style="260" customWidth="1"/>
    <col min="5122" max="5122" width="11.5" style="260" customWidth="1"/>
    <col min="5123" max="5123" width="56.1640625" style="260" customWidth="1"/>
    <col min="5124" max="5124" width="3.83203125" style="260" customWidth="1"/>
    <col min="5125" max="5125" width="10" style="260" customWidth="1"/>
    <col min="5126" max="5126" width="10.1640625" style="260" customWidth="1"/>
    <col min="5127" max="5127" width="12.83203125" style="260" customWidth="1"/>
    <col min="5128" max="5376" width="10.5" style="260"/>
    <col min="5377" max="5377" width="4" style="260" customWidth="1"/>
    <col min="5378" max="5378" width="11.5" style="260" customWidth="1"/>
    <col min="5379" max="5379" width="56.1640625" style="260" customWidth="1"/>
    <col min="5380" max="5380" width="3.83203125" style="260" customWidth="1"/>
    <col min="5381" max="5381" width="10" style="260" customWidth="1"/>
    <col min="5382" max="5382" width="10.1640625" style="260" customWidth="1"/>
    <col min="5383" max="5383" width="12.83203125" style="260" customWidth="1"/>
    <col min="5384" max="5632" width="10.5" style="260"/>
    <col min="5633" max="5633" width="4" style="260" customWidth="1"/>
    <col min="5634" max="5634" width="11.5" style="260" customWidth="1"/>
    <col min="5635" max="5635" width="56.1640625" style="260" customWidth="1"/>
    <col min="5636" max="5636" width="3.83203125" style="260" customWidth="1"/>
    <col min="5637" max="5637" width="10" style="260" customWidth="1"/>
    <col min="5638" max="5638" width="10.1640625" style="260" customWidth="1"/>
    <col min="5639" max="5639" width="12.83203125" style="260" customWidth="1"/>
    <col min="5640" max="5888" width="10.5" style="260"/>
    <col min="5889" max="5889" width="4" style="260" customWidth="1"/>
    <col min="5890" max="5890" width="11.5" style="260" customWidth="1"/>
    <col min="5891" max="5891" width="56.1640625" style="260" customWidth="1"/>
    <col min="5892" max="5892" width="3.83203125" style="260" customWidth="1"/>
    <col min="5893" max="5893" width="10" style="260" customWidth="1"/>
    <col min="5894" max="5894" width="10.1640625" style="260" customWidth="1"/>
    <col min="5895" max="5895" width="12.83203125" style="260" customWidth="1"/>
    <col min="5896" max="6144" width="10.5" style="260"/>
    <col min="6145" max="6145" width="4" style="260" customWidth="1"/>
    <col min="6146" max="6146" width="11.5" style="260" customWidth="1"/>
    <col min="6147" max="6147" width="56.1640625" style="260" customWidth="1"/>
    <col min="6148" max="6148" width="3.83203125" style="260" customWidth="1"/>
    <col min="6149" max="6149" width="10" style="260" customWidth="1"/>
    <col min="6150" max="6150" width="10.1640625" style="260" customWidth="1"/>
    <col min="6151" max="6151" width="12.83203125" style="260" customWidth="1"/>
    <col min="6152" max="6400" width="10.5" style="260"/>
    <col min="6401" max="6401" width="4" style="260" customWidth="1"/>
    <col min="6402" max="6402" width="11.5" style="260" customWidth="1"/>
    <col min="6403" max="6403" width="56.1640625" style="260" customWidth="1"/>
    <col min="6404" max="6404" width="3.83203125" style="260" customWidth="1"/>
    <col min="6405" max="6405" width="10" style="260" customWidth="1"/>
    <col min="6406" max="6406" width="10.1640625" style="260" customWidth="1"/>
    <col min="6407" max="6407" width="12.83203125" style="260" customWidth="1"/>
    <col min="6408" max="6656" width="10.5" style="260"/>
    <col min="6657" max="6657" width="4" style="260" customWidth="1"/>
    <col min="6658" max="6658" width="11.5" style="260" customWidth="1"/>
    <col min="6659" max="6659" width="56.1640625" style="260" customWidth="1"/>
    <col min="6660" max="6660" width="3.83203125" style="260" customWidth="1"/>
    <col min="6661" max="6661" width="10" style="260" customWidth="1"/>
    <col min="6662" max="6662" width="10.1640625" style="260" customWidth="1"/>
    <col min="6663" max="6663" width="12.83203125" style="260" customWidth="1"/>
    <col min="6664" max="6912" width="10.5" style="260"/>
    <col min="6913" max="6913" width="4" style="260" customWidth="1"/>
    <col min="6914" max="6914" width="11.5" style="260" customWidth="1"/>
    <col min="6915" max="6915" width="56.1640625" style="260" customWidth="1"/>
    <col min="6916" max="6916" width="3.83203125" style="260" customWidth="1"/>
    <col min="6917" max="6917" width="10" style="260" customWidth="1"/>
    <col min="6918" max="6918" width="10.1640625" style="260" customWidth="1"/>
    <col min="6919" max="6919" width="12.83203125" style="260" customWidth="1"/>
    <col min="6920" max="7168" width="10.5" style="260"/>
    <col min="7169" max="7169" width="4" style="260" customWidth="1"/>
    <col min="7170" max="7170" width="11.5" style="260" customWidth="1"/>
    <col min="7171" max="7171" width="56.1640625" style="260" customWidth="1"/>
    <col min="7172" max="7172" width="3.83203125" style="260" customWidth="1"/>
    <col min="7173" max="7173" width="10" style="260" customWidth="1"/>
    <col min="7174" max="7174" width="10.1640625" style="260" customWidth="1"/>
    <col min="7175" max="7175" width="12.83203125" style="260" customWidth="1"/>
    <col min="7176" max="7424" width="10.5" style="260"/>
    <col min="7425" max="7425" width="4" style="260" customWidth="1"/>
    <col min="7426" max="7426" width="11.5" style="260" customWidth="1"/>
    <col min="7427" max="7427" width="56.1640625" style="260" customWidth="1"/>
    <col min="7428" max="7428" width="3.83203125" style="260" customWidth="1"/>
    <col min="7429" max="7429" width="10" style="260" customWidth="1"/>
    <col min="7430" max="7430" width="10.1640625" style="260" customWidth="1"/>
    <col min="7431" max="7431" width="12.83203125" style="260" customWidth="1"/>
    <col min="7432" max="7680" width="10.5" style="260"/>
    <col min="7681" max="7681" width="4" style="260" customWidth="1"/>
    <col min="7682" max="7682" width="11.5" style="260" customWidth="1"/>
    <col min="7683" max="7683" width="56.1640625" style="260" customWidth="1"/>
    <col min="7684" max="7684" width="3.83203125" style="260" customWidth="1"/>
    <col min="7685" max="7685" width="10" style="260" customWidth="1"/>
    <col min="7686" max="7686" width="10.1640625" style="260" customWidth="1"/>
    <col min="7687" max="7687" width="12.83203125" style="260" customWidth="1"/>
    <col min="7688" max="7936" width="10.5" style="260"/>
    <col min="7937" max="7937" width="4" style="260" customWidth="1"/>
    <col min="7938" max="7938" width="11.5" style="260" customWidth="1"/>
    <col min="7939" max="7939" width="56.1640625" style="260" customWidth="1"/>
    <col min="7940" max="7940" width="3.83203125" style="260" customWidth="1"/>
    <col min="7941" max="7941" width="10" style="260" customWidth="1"/>
    <col min="7942" max="7942" width="10.1640625" style="260" customWidth="1"/>
    <col min="7943" max="7943" width="12.83203125" style="260" customWidth="1"/>
    <col min="7944" max="8192" width="10.5" style="260"/>
    <col min="8193" max="8193" width="4" style="260" customWidth="1"/>
    <col min="8194" max="8194" width="11.5" style="260" customWidth="1"/>
    <col min="8195" max="8195" width="56.1640625" style="260" customWidth="1"/>
    <col min="8196" max="8196" width="3.83203125" style="260" customWidth="1"/>
    <col min="8197" max="8197" width="10" style="260" customWidth="1"/>
    <col min="8198" max="8198" width="10.1640625" style="260" customWidth="1"/>
    <col min="8199" max="8199" width="12.83203125" style="260" customWidth="1"/>
    <col min="8200" max="8448" width="10.5" style="260"/>
    <col min="8449" max="8449" width="4" style="260" customWidth="1"/>
    <col min="8450" max="8450" width="11.5" style="260" customWidth="1"/>
    <col min="8451" max="8451" width="56.1640625" style="260" customWidth="1"/>
    <col min="8452" max="8452" width="3.83203125" style="260" customWidth="1"/>
    <col min="8453" max="8453" width="10" style="260" customWidth="1"/>
    <col min="8454" max="8454" width="10.1640625" style="260" customWidth="1"/>
    <col min="8455" max="8455" width="12.83203125" style="260" customWidth="1"/>
    <col min="8456" max="8704" width="10.5" style="260"/>
    <col min="8705" max="8705" width="4" style="260" customWidth="1"/>
    <col min="8706" max="8706" width="11.5" style="260" customWidth="1"/>
    <col min="8707" max="8707" width="56.1640625" style="260" customWidth="1"/>
    <col min="8708" max="8708" width="3.83203125" style="260" customWidth="1"/>
    <col min="8709" max="8709" width="10" style="260" customWidth="1"/>
    <col min="8710" max="8710" width="10.1640625" style="260" customWidth="1"/>
    <col min="8711" max="8711" width="12.83203125" style="260" customWidth="1"/>
    <col min="8712" max="8960" width="10.5" style="260"/>
    <col min="8961" max="8961" width="4" style="260" customWidth="1"/>
    <col min="8962" max="8962" width="11.5" style="260" customWidth="1"/>
    <col min="8963" max="8963" width="56.1640625" style="260" customWidth="1"/>
    <col min="8964" max="8964" width="3.83203125" style="260" customWidth="1"/>
    <col min="8965" max="8965" width="10" style="260" customWidth="1"/>
    <col min="8966" max="8966" width="10.1640625" style="260" customWidth="1"/>
    <col min="8967" max="8967" width="12.83203125" style="260" customWidth="1"/>
    <col min="8968" max="9216" width="10.5" style="260"/>
    <col min="9217" max="9217" width="4" style="260" customWidth="1"/>
    <col min="9218" max="9218" width="11.5" style="260" customWidth="1"/>
    <col min="9219" max="9219" width="56.1640625" style="260" customWidth="1"/>
    <col min="9220" max="9220" width="3.83203125" style="260" customWidth="1"/>
    <col min="9221" max="9221" width="10" style="260" customWidth="1"/>
    <col min="9222" max="9222" width="10.1640625" style="260" customWidth="1"/>
    <col min="9223" max="9223" width="12.83203125" style="260" customWidth="1"/>
    <col min="9224" max="9472" width="10.5" style="260"/>
    <col min="9473" max="9473" width="4" style="260" customWidth="1"/>
    <col min="9474" max="9474" width="11.5" style="260" customWidth="1"/>
    <col min="9475" max="9475" width="56.1640625" style="260" customWidth="1"/>
    <col min="9476" max="9476" width="3.83203125" style="260" customWidth="1"/>
    <col min="9477" max="9477" width="10" style="260" customWidth="1"/>
    <col min="9478" max="9478" width="10.1640625" style="260" customWidth="1"/>
    <col min="9479" max="9479" width="12.83203125" style="260" customWidth="1"/>
    <col min="9480" max="9728" width="10.5" style="260"/>
    <col min="9729" max="9729" width="4" style="260" customWidth="1"/>
    <col min="9730" max="9730" width="11.5" style="260" customWidth="1"/>
    <col min="9731" max="9731" width="56.1640625" style="260" customWidth="1"/>
    <col min="9732" max="9732" width="3.83203125" style="260" customWidth="1"/>
    <col min="9733" max="9733" width="10" style="260" customWidth="1"/>
    <col min="9734" max="9734" width="10.1640625" style="260" customWidth="1"/>
    <col min="9735" max="9735" width="12.83203125" style="260" customWidth="1"/>
    <col min="9736" max="9984" width="10.5" style="260"/>
    <col min="9985" max="9985" width="4" style="260" customWidth="1"/>
    <col min="9986" max="9986" width="11.5" style="260" customWidth="1"/>
    <col min="9987" max="9987" width="56.1640625" style="260" customWidth="1"/>
    <col min="9988" max="9988" width="3.83203125" style="260" customWidth="1"/>
    <col min="9989" max="9989" width="10" style="260" customWidth="1"/>
    <col min="9990" max="9990" width="10.1640625" style="260" customWidth="1"/>
    <col min="9991" max="9991" width="12.83203125" style="260" customWidth="1"/>
    <col min="9992" max="10240" width="10.5" style="260"/>
    <col min="10241" max="10241" width="4" style="260" customWidth="1"/>
    <col min="10242" max="10242" width="11.5" style="260" customWidth="1"/>
    <col min="10243" max="10243" width="56.1640625" style="260" customWidth="1"/>
    <col min="10244" max="10244" width="3.83203125" style="260" customWidth="1"/>
    <col min="10245" max="10245" width="10" style="260" customWidth="1"/>
    <col min="10246" max="10246" width="10.1640625" style="260" customWidth="1"/>
    <col min="10247" max="10247" width="12.83203125" style="260" customWidth="1"/>
    <col min="10248" max="10496" width="10.5" style="260"/>
    <col min="10497" max="10497" width="4" style="260" customWidth="1"/>
    <col min="10498" max="10498" width="11.5" style="260" customWidth="1"/>
    <col min="10499" max="10499" width="56.1640625" style="260" customWidth="1"/>
    <col min="10500" max="10500" width="3.83203125" style="260" customWidth="1"/>
    <col min="10501" max="10501" width="10" style="260" customWidth="1"/>
    <col min="10502" max="10502" width="10.1640625" style="260" customWidth="1"/>
    <col min="10503" max="10503" width="12.83203125" style="260" customWidth="1"/>
    <col min="10504" max="10752" width="10.5" style="260"/>
    <col min="10753" max="10753" width="4" style="260" customWidth="1"/>
    <col min="10754" max="10754" width="11.5" style="260" customWidth="1"/>
    <col min="10755" max="10755" width="56.1640625" style="260" customWidth="1"/>
    <col min="10756" max="10756" width="3.83203125" style="260" customWidth="1"/>
    <col min="10757" max="10757" width="10" style="260" customWidth="1"/>
    <col min="10758" max="10758" width="10.1640625" style="260" customWidth="1"/>
    <col min="10759" max="10759" width="12.83203125" style="260" customWidth="1"/>
    <col min="10760" max="11008" width="10.5" style="260"/>
    <col min="11009" max="11009" width="4" style="260" customWidth="1"/>
    <col min="11010" max="11010" width="11.5" style="260" customWidth="1"/>
    <col min="11011" max="11011" width="56.1640625" style="260" customWidth="1"/>
    <col min="11012" max="11012" width="3.83203125" style="260" customWidth="1"/>
    <col min="11013" max="11013" width="10" style="260" customWidth="1"/>
    <col min="11014" max="11014" width="10.1640625" style="260" customWidth="1"/>
    <col min="11015" max="11015" width="12.83203125" style="260" customWidth="1"/>
    <col min="11016" max="11264" width="10.5" style="260"/>
    <col min="11265" max="11265" width="4" style="260" customWidth="1"/>
    <col min="11266" max="11266" width="11.5" style="260" customWidth="1"/>
    <col min="11267" max="11267" width="56.1640625" style="260" customWidth="1"/>
    <col min="11268" max="11268" width="3.83203125" style="260" customWidth="1"/>
    <col min="11269" max="11269" width="10" style="260" customWidth="1"/>
    <col min="11270" max="11270" width="10.1640625" style="260" customWidth="1"/>
    <col min="11271" max="11271" width="12.83203125" style="260" customWidth="1"/>
    <col min="11272" max="11520" width="10.5" style="260"/>
    <col min="11521" max="11521" width="4" style="260" customWidth="1"/>
    <col min="11522" max="11522" width="11.5" style="260" customWidth="1"/>
    <col min="11523" max="11523" width="56.1640625" style="260" customWidth="1"/>
    <col min="11524" max="11524" width="3.83203125" style="260" customWidth="1"/>
    <col min="11525" max="11525" width="10" style="260" customWidth="1"/>
    <col min="11526" max="11526" width="10.1640625" style="260" customWidth="1"/>
    <col min="11527" max="11527" width="12.83203125" style="260" customWidth="1"/>
    <col min="11528" max="11776" width="10.5" style="260"/>
    <col min="11777" max="11777" width="4" style="260" customWidth="1"/>
    <col min="11778" max="11778" width="11.5" style="260" customWidth="1"/>
    <col min="11779" max="11779" width="56.1640625" style="260" customWidth="1"/>
    <col min="11780" max="11780" width="3.83203125" style="260" customWidth="1"/>
    <col min="11781" max="11781" width="10" style="260" customWidth="1"/>
    <col min="11782" max="11782" width="10.1640625" style="260" customWidth="1"/>
    <col min="11783" max="11783" width="12.83203125" style="260" customWidth="1"/>
    <col min="11784" max="12032" width="10.5" style="260"/>
    <col min="12033" max="12033" width="4" style="260" customWidth="1"/>
    <col min="12034" max="12034" width="11.5" style="260" customWidth="1"/>
    <col min="12035" max="12035" width="56.1640625" style="260" customWidth="1"/>
    <col min="12036" max="12036" width="3.83203125" style="260" customWidth="1"/>
    <col min="12037" max="12037" width="10" style="260" customWidth="1"/>
    <col min="12038" max="12038" width="10.1640625" style="260" customWidth="1"/>
    <col min="12039" max="12039" width="12.83203125" style="260" customWidth="1"/>
    <col min="12040" max="12288" width="10.5" style="260"/>
    <col min="12289" max="12289" width="4" style="260" customWidth="1"/>
    <col min="12290" max="12290" width="11.5" style="260" customWidth="1"/>
    <col min="12291" max="12291" width="56.1640625" style="260" customWidth="1"/>
    <col min="12292" max="12292" width="3.83203125" style="260" customWidth="1"/>
    <col min="12293" max="12293" width="10" style="260" customWidth="1"/>
    <col min="12294" max="12294" width="10.1640625" style="260" customWidth="1"/>
    <col min="12295" max="12295" width="12.83203125" style="260" customWidth="1"/>
    <col min="12296" max="12544" width="10.5" style="260"/>
    <col min="12545" max="12545" width="4" style="260" customWidth="1"/>
    <col min="12546" max="12546" width="11.5" style="260" customWidth="1"/>
    <col min="12547" max="12547" width="56.1640625" style="260" customWidth="1"/>
    <col min="12548" max="12548" width="3.83203125" style="260" customWidth="1"/>
    <col min="12549" max="12549" width="10" style="260" customWidth="1"/>
    <col min="12550" max="12550" width="10.1640625" style="260" customWidth="1"/>
    <col min="12551" max="12551" width="12.83203125" style="260" customWidth="1"/>
    <col min="12552" max="12800" width="10.5" style="260"/>
    <col min="12801" max="12801" width="4" style="260" customWidth="1"/>
    <col min="12802" max="12802" width="11.5" style="260" customWidth="1"/>
    <col min="12803" max="12803" width="56.1640625" style="260" customWidth="1"/>
    <col min="12804" max="12804" width="3.83203125" style="260" customWidth="1"/>
    <col min="12805" max="12805" width="10" style="260" customWidth="1"/>
    <col min="12806" max="12806" width="10.1640625" style="260" customWidth="1"/>
    <col min="12807" max="12807" width="12.83203125" style="260" customWidth="1"/>
    <col min="12808" max="13056" width="10.5" style="260"/>
    <col min="13057" max="13057" width="4" style="260" customWidth="1"/>
    <col min="13058" max="13058" width="11.5" style="260" customWidth="1"/>
    <col min="13059" max="13059" width="56.1640625" style="260" customWidth="1"/>
    <col min="13060" max="13060" width="3.83203125" style="260" customWidth="1"/>
    <col min="13061" max="13061" width="10" style="260" customWidth="1"/>
    <col min="13062" max="13062" width="10.1640625" style="260" customWidth="1"/>
    <col min="13063" max="13063" width="12.83203125" style="260" customWidth="1"/>
    <col min="13064" max="13312" width="10.5" style="260"/>
    <col min="13313" max="13313" width="4" style="260" customWidth="1"/>
    <col min="13314" max="13314" width="11.5" style="260" customWidth="1"/>
    <col min="13315" max="13315" width="56.1640625" style="260" customWidth="1"/>
    <col min="13316" max="13316" width="3.83203125" style="260" customWidth="1"/>
    <col min="13317" max="13317" width="10" style="260" customWidth="1"/>
    <col min="13318" max="13318" width="10.1640625" style="260" customWidth="1"/>
    <col min="13319" max="13319" width="12.83203125" style="260" customWidth="1"/>
    <col min="13320" max="13568" width="10.5" style="260"/>
    <col min="13569" max="13569" width="4" style="260" customWidth="1"/>
    <col min="13570" max="13570" width="11.5" style="260" customWidth="1"/>
    <col min="13571" max="13571" width="56.1640625" style="260" customWidth="1"/>
    <col min="13572" max="13572" width="3.83203125" style="260" customWidth="1"/>
    <col min="13573" max="13573" width="10" style="260" customWidth="1"/>
    <col min="13574" max="13574" width="10.1640625" style="260" customWidth="1"/>
    <col min="13575" max="13575" width="12.83203125" style="260" customWidth="1"/>
    <col min="13576" max="13824" width="10.5" style="260"/>
    <col min="13825" max="13825" width="4" style="260" customWidth="1"/>
    <col min="13826" max="13826" width="11.5" style="260" customWidth="1"/>
    <col min="13827" max="13827" width="56.1640625" style="260" customWidth="1"/>
    <col min="13828" max="13828" width="3.83203125" style="260" customWidth="1"/>
    <col min="13829" max="13829" width="10" style="260" customWidth="1"/>
    <col min="13830" max="13830" width="10.1640625" style="260" customWidth="1"/>
    <col min="13831" max="13831" width="12.83203125" style="260" customWidth="1"/>
    <col min="13832" max="14080" width="10.5" style="260"/>
    <col min="14081" max="14081" width="4" style="260" customWidth="1"/>
    <col min="14082" max="14082" width="11.5" style="260" customWidth="1"/>
    <col min="14083" max="14083" width="56.1640625" style="260" customWidth="1"/>
    <col min="14084" max="14084" width="3.83203125" style="260" customWidth="1"/>
    <col min="14085" max="14085" width="10" style="260" customWidth="1"/>
    <col min="14086" max="14086" width="10.1640625" style="260" customWidth="1"/>
    <col min="14087" max="14087" width="12.83203125" style="260" customWidth="1"/>
    <col min="14088" max="14336" width="10.5" style="260"/>
    <col min="14337" max="14337" width="4" style="260" customWidth="1"/>
    <col min="14338" max="14338" width="11.5" style="260" customWidth="1"/>
    <col min="14339" max="14339" width="56.1640625" style="260" customWidth="1"/>
    <col min="14340" max="14340" width="3.83203125" style="260" customWidth="1"/>
    <col min="14341" max="14341" width="10" style="260" customWidth="1"/>
    <col min="14342" max="14342" width="10.1640625" style="260" customWidth="1"/>
    <col min="14343" max="14343" width="12.83203125" style="260" customWidth="1"/>
    <col min="14344" max="14592" width="10.5" style="260"/>
    <col min="14593" max="14593" width="4" style="260" customWidth="1"/>
    <col min="14594" max="14594" width="11.5" style="260" customWidth="1"/>
    <col min="14595" max="14595" width="56.1640625" style="260" customWidth="1"/>
    <col min="14596" max="14596" width="3.83203125" style="260" customWidth="1"/>
    <col min="14597" max="14597" width="10" style="260" customWidth="1"/>
    <col min="14598" max="14598" width="10.1640625" style="260" customWidth="1"/>
    <col min="14599" max="14599" width="12.83203125" style="260" customWidth="1"/>
    <col min="14600" max="14848" width="10.5" style="260"/>
    <col min="14849" max="14849" width="4" style="260" customWidth="1"/>
    <col min="14850" max="14850" width="11.5" style="260" customWidth="1"/>
    <col min="14851" max="14851" width="56.1640625" style="260" customWidth="1"/>
    <col min="14852" max="14852" width="3.83203125" style="260" customWidth="1"/>
    <col min="14853" max="14853" width="10" style="260" customWidth="1"/>
    <col min="14854" max="14854" width="10.1640625" style="260" customWidth="1"/>
    <col min="14855" max="14855" width="12.83203125" style="260" customWidth="1"/>
    <col min="14856" max="15104" width="10.5" style="260"/>
    <col min="15105" max="15105" width="4" style="260" customWidth="1"/>
    <col min="15106" max="15106" width="11.5" style="260" customWidth="1"/>
    <col min="15107" max="15107" width="56.1640625" style="260" customWidth="1"/>
    <col min="15108" max="15108" width="3.83203125" style="260" customWidth="1"/>
    <col min="15109" max="15109" width="10" style="260" customWidth="1"/>
    <col min="15110" max="15110" width="10.1640625" style="260" customWidth="1"/>
    <col min="15111" max="15111" width="12.83203125" style="260" customWidth="1"/>
    <col min="15112" max="15360" width="10.5" style="260"/>
    <col min="15361" max="15361" width="4" style="260" customWidth="1"/>
    <col min="15362" max="15362" width="11.5" style="260" customWidth="1"/>
    <col min="15363" max="15363" width="56.1640625" style="260" customWidth="1"/>
    <col min="15364" max="15364" width="3.83203125" style="260" customWidth="1"/>
    <col min="15365" max="15365" width="10" style="260" customWidth="1"/>
    <col min="15366" max="15366" width="10.1640625" style="260" customWidth="1"/>
    <col min="15367" max="15367" width="12.83203125" style="260" customWidth="1"/>
    <col min="15368" max="15616" width="10.5" style="260"/>
    <col min="15617" max="15617" width="4" style="260" customWidth="1"/>
    <col min="15618" max="15618" width="11.5" style="260" customWidth="1"/>
    <col min="15619" max="15619" width="56.1640625" style="260" customWidth="1"/>
    <col min="15620" max="15620" width="3.83203125" style="260" customWidth="1"/>
    <col min="15621" max="15621" width="10" style="260" customWidth="1"/>
    <col min="15622" max="15622" width="10.1640625" style="260" customWidth="1"/>
    <col min="15623" max="15623" width="12.83203125" style="260" customWidth="1"/>
    <col min="15624" max="15872" width="10.5" style="260"/>
    <col min="15873" max="15873" width="4" style="260" customWidth="1"/>
    <col min="15874" max="15874" width="11.5" style="260" customWidth="1"/>
    <col min="15875" max="15875" width="56.1640625" style="260" customWidth="1"/>
    <col min="15876" max="15876" width="3.83203125" style="260" customWidth="1"/>
    <col min="15877" max="15877" width="10" style="260" customWidth="1"/>
    <col min="15878" max="15878" width="10.1640625" style="260" customWidth="1"/>
    <col min="15879" max="15879" width="12.83203125" style="260" customWidth="1"/>
    <col min="15880" max="16128" width="10.5" style="260"/>
    <col min="16129" max="16129" width="4" style="260" customWidth="1"/>
    <col min="16130" max="16130" width="11.5" style="260" customWidth="1"/>
    <col min="16131" max="16131" width="56.1640625" style="260" customWidth="1"/>
    <col min="16132" max="16132" width="3.83203125" style="260" customWidth="1"/>
    <col min="16133" max="16133" width="10" style="260" customWidth="1"/>
    <col min="16134" max="16134" width="10.1640625" style="260" customWidth="1"/>
    <col min="16135" max="16135" width="12.83203125" style="260" customWidth="1"/>
    <col min="16136" max="16384" width="10.5" style="260"/>
  </cols>
  <sheetData>
    <row r="1" spans="1:7" ht="27.75" customHeight="1">
      <c r="A1" s="408" t="s">
        <v>741</v>
      </c>
      <c r="B1" s="409"/>
      <c r="C1" s="409"/>
      <c r="D1" s="409"/>
      <c r="E1" s="409"/>
      <c r="F1" s="409"/>
      <c r="G1" s="409"/>
    </row>
    <row r="2" spans="1:7" ht="12.75" customHeight="1">
      <c r="A2" s="410" t="s">
        <v>742</v>
      </c>
      <c r="B2" s="411"/>
      <c r="C2" s="411"/>
      <c r="D2" s="411"/>
      <c r="E2" s="411"/>
      <c r="F2" s="411"/>
      <c r="G2" s="411"/>
    </row>
    <row r="3" spans="1:7" ht="12.75" customHeight="1">
      <c r="A3" s="410" t="s">
        <v>743</v>
      </c>
      <c r="B3" s="411"/>
      <c r="C3" s="411"/>
      <c r="D3" s="411"/>
      <c r="E3" s="411"/>
      <c r="F3" s="411"/>
      <c r="G3" s="411"/>
    </row>
    <row r="4" spans="1:7" ht="6.75" customHeight="1">
      <c r="A4" s="412"/>
      <c r="B4" s="413"/>
      <c r="C4" s="413"/>
      <c r="D4" s="413"/>
      <c r="E4" s="414"/>
      <c r="F4" s="414"/>
      <c r="G4" s="414"/>
    </row>
    <row r="5" spans="1:7" ht="12.75" customHeight="1">
      <c r="A5" s="411" t="s">
        <v>744</v>
      </c>
      <c r="B5" s="411"/>
      <c r="C5" s="411"/>
      <c r="D5" s="411"/>
      <c r="E5" s="411"/>
      <c r="F5" s="411"/>
      <c r="G5" s="411"/>
    </row>
    <row r="6" spans="1:7" ht="13.5" customHeight="1">
      <c r="A6" s="411" t="s">
        <v>745</v>
      </c>
      <c r="B6" s="411"/>
      <c r="C6" s="411"/>
      <c r="D6" s="411"/>
      <c r="E6" s="411" t="s">
        <v>746</v>
      </c>
      <c r="F6" s="411"/>
      <c r="G6" s="411"/>
    </row>
    <row r="7" spans="1:7" ht="13.5" customHeight="1">
      <c r="A7" s="415" t="s">
        <v>747</v>
      </c>
      <c r="B7" s="416"/>
      <c r="C7" s="416"/>
      <c r="D7" s="417"/>
      <c r="E7" s="411" t="s">
        <v>748</v>
      </c>
      <c r="F7" s="418"/>
      <c r="G7" s="418"/>
    </row>
    <row r="8" spans="1:7" ht="6.75" customHeight="1">
      <c r="A8" s="412"/>
      <c r="B8" s="412"/>
      <c r="C8" s="412"/>
      <c r="D8" s="412"/>
      <c r="E8" s="412"/>
      <c r="F8" s="412"/>
      <c r="G8" s="412"/>
    </row>
    <row r="9" spans="1:7" ht="24.75" customHeight="1">
      <c r="A9" s="419" t="s">
        <v>749</v>
      </c>
      <c r="B9" s="419" t="s">
        <v>750</v>
      </c>
      <c r="C9" s="419" t="s">
        <v>143</v>
      </c>
      <c r="D9" s="419" t="s">
        <v>144</v>
      </c>
      <c r="E9" s="419" t="s">
        <v>751</v>
      </c>
      <c r="F9" s="419" t="s">
        <v>752</v>
      </c>
      <c r="G9" s="419" t="s">
        <v>753</v>
      </c>
    </row>
    <row r="10" spans="1:7" ht="12.75" hidden="1" customHeight="1">
      <c r="A10" s="419" t="s">
        <v>84</v>
      </c>
      <c r="B10" s="419" t="s">
        <v>133</v>
      </c>
      <c r="C10" s="419" t="s">
        <v>164</v>
      </c>
      <c r="D10" s="419" t="s">
        <v>159</v>
      </c>
      <c r="E10" s="419" t="s">
        <v>174</v>
      </c>
      <c r="F10" s="419" t="s">
        <v>178</v>
      </c>
      <c r="G10" s="419" t="s">
        <v>182</v>
      </c>
    </row>
    <row r="11" spans="1:7" ht="3" customHeight="1">
      <c r="A11" s="412"/>
      <c r="B11" s="412"/>
      <c r="C11" s="412"/>
      <c r="D11" s="412"/>
      <c r="E11" s="412"/>
      <c r="F11" s="412"/>
      <c r="G11" s="412"/>
    </row>
    <row r="12" spans="1:7" ht="24.95" customHeight="1">
      <c r="A12" s="420"/>
      <c r="B12" s="421" t="s">
        <v>168</v>
      </c>
      <c r="C12" s="421" t="s">
        <v>754</v>
      </c>
      <c r="D12" s="421"/>
      <c r="E12" s="422"/>
      <c r="F12" s="422"/>
      <c r="G12" s="422"/>
    </row>
    <row r="13" spans="1:7" ht="24.95" customHeight="1">
      <c r="A13" s="423"/>
      <c r="B13" s="424" t="s">
        <v>755</v>
      </c>
      <c r="C13" s="424" t="s">
        <v>756</v>
      </c>
      <c r="D13" s="424"/>
      <c r="E13" s="425"/>
      <c r="F13" s="425"/>
      <c r="G13" s="425"/>
    </row>
    <row r="14" spans="1:7" ht="24" customHeight="1">
      <c r="A14" s="426">
        <v>28</v>
      </c>
      <c r="B14" s="427" t="s">
        <v>757</v>
      </c>
      <c r="C14" s="427" t="s">
        <v>758</v>
      </c>
      <c r="D14" s="427" t="s">
        <v>208</v>
      </c>
      <c r="E14" s="428">
        <v>30</v>
      </c>
      <c r="F14" s="428"/>
      <c r="G14" s="428"/>
    </row>
    <row r="15" spans="1:7" ht="13.5" customHeight="1">
      <c r="A15" s="429">
        <v>29</v>
      </c>
      <c r="B15" s="430" t="s">
        <v>759</v>
      </c>
      <c r="C15" s="430" t="s">
        <v>760</v>
      </c>
      <c r="D15" s="430" t="s">
        <v>171</v>
      </c>
      <c r="E15" s="431">
        <v>30</v>
      </c>
      <c r="F15" s="431"/>
      <c r="G15" s="431"/>
    </row>
    <row r="16" spans="1:7" ht="13.5" customHeight="1">
      <c r="A16" s="426">
        <v>3</v>
      </c>
      <c r="B16" s="427" t="s">
        <v>761</v>
      </c>
      <c r="C16" s="427" t="s">
        <v>762</v>
      </c>
      <c r="D16" s="427" t="s">
        <v>171</v>
      </c>
      <c r="E16" s="428">
        <v>60</v>
      </c>
      <c r="F16" s="428"/>
      <c r="G16" s="428"/>
    </row>
    <row r="17" spans="1:7" ht="13.5" customHeight="1">
      <c r="A17" s="429">
        <v>4</v>
      </c>
      <c r="B17" s="430" t="s">
        <v>763</v>
      </c>
      <c r="C17" s="430" t="s">
        <v>764</v>
      </c>
      <c r="D17" s="430" t="s">
        <v>765</v>
      </c>
      <c r="E17" s="431">
        <v>60</v>
      </c>
      <c r="F17" s="431"/>
      <c r="G17" s="431"/>
    </row>
    <row r="18" spans="1:7" ht="13.5" customHeight="1">
      <c r="A18" s="426">
        <v>30</v>
      </c>
      <c r="B18" s="427" t="s">
        <v>766</v>
      </c>
      <c r="C18" s="427" t="s">
        <v>767</v>
      </c>
      <c r="D18" s="427" t="s">
        <v>171</v>
      </c>
      <c r="E18" s="428">
        <v>3</v>
      </c>
      <c r="F18" s="428"/>
      <c r="G18" s="428"/>
    </row>
    <row r="19" spans="1:7" ht="24" customHeight="1">
      <c r="A19" s="429">
        <v>31</v>
      </c>
      <c r="B19" s="430" t="s">
        <v>768</v>
      </c>
      <c r="C19" s="430" t="s">
        <v>769</v>
      </c>
      <c r="D19" s="430" t="s">
        <v>171</v>
      </c>
      <c r="E19" s="431">
        <v>3</v>
      </c>
      <c r="F19" s="431"/>
      <c r="G19" s="431"/>
    </row>
    <row r="20" spans="1:7" ht="13.5" customHeight="1">
      <c r="A20" s="426">
        <v>17</v>
      </c>
      <c r="B20" s="427" t="s">
        <v>770</v>
      </c>
      <c r="C20" s="427" t="s">
        <v>771</v>
      </c>
      <c r="D20" s="427" t="s">
        <v>171</v>
      </c>
      <c r="E20" s="428">
        <v>450</v>
      </c>
      <c r="F20" s="428"/>
      <c r="G20" s="428"/>
    </row>
    <row r="21" spans="1:7" ht="13.5" customHeight="1">
      <c r="A21" s="429">
        <v>18</v>
      </c>
      <c r="B21" s="430" t="s">
        <v>772</v>
      </c>
      <c r="C21" s="430" t="s">
        <v>773</v>
      </c>
      <c r="D21" s="430" t="s">
        <v>171</v>
      </c>
      <c r="E21" s="431">
        <v>450</v>
      </c>
      <c r="F21" s="431"/>
      <c r="G21" s="431"/>
    </row>
    <row r="22" spans="1:7" ht="13.5" customHeight="1">
      <c r="A22" s="426">
        <v>21</v>
      </c>
      <c r="B22" s="427" t="s">
        <v>774</v>
      </c>
      <c r="C22" s="427" t="s">
        <v>775</v>
      </c>
      <c r="D22" s="427" t="s">
        <v>171</v>
      </c>
      <c r="E22" s="428">
        <v>8</v>
      </c>
      <c r="F22" s="428"/>
      <c r="G22" s="428"/>
    </row>
    <row r="23" spans="1:7" ht="24" customHeight="1">
      <c r="A23" s="429">
        <v>22</v>
      </c>
      <c r="B23" s="430" t="s">
        <v>776</v>
      </c>
      <c r="C23" s="430" t="s">
        <v>777</v>
      </c>
      <c r="D23" s="430" t="s">
        <v>171</v>
      </c>
      <c r="E23" s="431">
        <v>8</v>
      </c>
      <c r="F23" s="431"/>
      <c r="G23" s="431"/>
    </row>
    <row r="24" spans="1:7" ht="13.5" customHeight="1">
      <c r="A24" s="426">
        <v>19</v>
      </c>
      <c r="B24" s="427" t="s">
        <v>778</v>
      </c>
      <c r="C24" s="427" t="s">
        <v>779</v>
      </c>
      <c r="D24" s="427" t="s">
        <v>171</v>
      </c>
      <c r="E24" s="428">
        <v>2</v>
      </c>
      <c r="F24" s="428"/>
      <c r="G24" s="428"/>
    </row>
    <row r="25" spans="1:7" ht="24" customHeight="1">
      <c r="A25" s="429">
        <v>20</v>
      </c>
      <c r="B25" s="430" t="s">
        <v>780</v>
      </c>
      <c r="C25" s="430" t="s">
        <v>781</v>
      </c>
      <c r="D25" s="430" t="s">
        <v>171</v>
      </c>
      <c r="E25" s="431">
        <v>2</v>
      </c>
      <c r="F25" s="431"/>
      <c r="G25" s="431"/>
    </row>
    <row r="26" spans="1:7" ht="13.5" customHeight="1">
      <c r="A26" s="426">
        <v>7</v>
      </c>
      <c r="B26" s="427" t="s">
        <v>782</v>
      </c>
      <c r="C26" s="427" t="s">
        <v>783</v>
      </c>
      <c r="D26" s="427" t="s">
        <v>171</v>
      </c>
      <c r="E26" s="428">
        <v>3</v>
      </c>
      <c r="F26" s="428"/>
      <c r="G26" s="428"/>
    </row>
    <row r="27" spans="1:7" ht="13.5" customHeight="1">
      <c r="A27" s="429">
        <v>8</v>
      </c>
      <c r="B27" s="430" t="s">
        <v>784</v>
      </c>
      <c r="C27" s="430" t="s">
        <v>785</v>
      </c>
      <c r="D27" s="430" t="s">
        <v>171</v>
      </c>
      <c r="E27" s="431">
        <v>3</v>
      </c>
      <c r="F27" s="431"/>
      <c r="G27" s="431"/>
    </row>
    <row r="28" spans="1:7" ht="13.5" customHeight="1">
      <c r="A28" s="426">
        <v>5</v>
      </c>
      <c r="B28" s="427" t="s">
        <v>786</v>
      </c>
      <c r="C28" s="427" t="s">
        <v>787</v>
      </c>
      <c r="D28" s="427" t="s">
        <v>171</v>
      </c>
      <c r="E28" s="428">
        <v>111</v>
      </c>
      <c r="F28" s="428"/>
      <c r="G28" s="428"/>
    </row>
    <row r="29" spans="1:7" ht="24" customHeight="1">
      <c r="A29" s="429">
        <v>6</v>
      </c>
      <c r="B29" s="430" t="s">
        <v>788</v>
      </c>
      <c r="C29" s="430" t="s">
        <v>789</v>
      </c>
      <c r="D29" s="430" t="s">
        <v>171</v>
      </c>
      <c r="E29" s="431">
        <v>111</v>
      </c>
      <c r="F29" s="431"/>
      <c r="G29" s="431"/>
    </row>
    <row r="30" spans="1:7" ht="13.5" customHeight="1">
      <c r="A30" s="426">
        <v>9</v>
      </c>
      <c r="B30" s="427" t="s">
        <v>790</v>
      </c>
      <c r="C30" s="427" t="s">
        <v>791</v>
      </c>
      <c r="D30" s="427" t="s">
        <v>171</v>
      </c>
      <c r="E30" s="428">
        <v>3</v>
      </c>
      <c r="F30" s="428"/>
      <c r="G30" s="428"/>
    </row>
    <row r="31" spans="1:7" ht="24" customHeight="1">
      <c r="A31" s="429">
        <v>10</v>
      </c>
      <c r="B31" s="430" t="s">
        <v>792</v>
      </c>
      <c r="C31" s="430" t="s">
        <v>793</v>
      </c>
      <c r="D31" s="430" t="s">
        <v>171</v>
      </c>
      <c r="E31" s="431">
        <v>3</v>
      </c>
      <c r="F31" s="431"/>
      <c r="G31" s="431"/>
    </row>
    <row r="32" spans="1:7" ht="13.5" customHeight="1">
      <c r="A32" s="426">
        <v>15</v>
      </c>
      <c r="B32" s="427" t="s">
        <v>794</v>
      </c>
      <c r="C32" s="427" t="s">
        <v>795</v>
      </c>
      <c r="D32" s="427" t="s">
        <v>171</v>
      </c>
      <c r="E32" s="428">
        <v>17</v>
      </c>
      <c r="F32" s="428"/>
      <c r="G32" s="428"/>
    </row>
    <row r="33" spans="1:7" ht="13.5" customHeight="1">
      <c r="A33" s="429">
        <v>16</v>
      </c>
      <c r="B33" s="430" t="s">
        <v>796</v>
      </c>
      <c r="C33" s="430" t="s">
        <v>797</v>
      </c>
      <c r="D33" s="430" t="s">
        <v>171</v>
      </c>
      <c r="E33" s="431">
        <v>17</v>
      </c>
      <c r="F33" s="431"/>
      <c r="G33" s="431"/>
    </row>
    <row r="34" spans="1:7" ht="13.5" customHeight="1">
      <c r="A34" s="426">
        <v>11</v>
      </c>
      <c r="B34" s="427" t="s">
        <v>798</v>
      </c>
      <c r="C34" s="427" t="s">
        <v>799</v>
      </c>
      <c r="D34" s="427" t="s">
        <v>171</v>
      </c>
      <c r="E34" s="428">
        <v>3</v>
      </c>
      <c r="F34" s="428"/>
      <c r="G34" s="428"/>
    </row>
    <row r="35" spans="1:7" ht="13.5" customHeight="1">
      <c r="A35" s="429">
        <v>12</v>
      </c>
      <c r="B35" s="430" t="s">
        <v>800</v>
      </c>
      <c r="C35" s="430" t="s">
        <v>801</v>
      </c>
      <c r="D35" s="430" t="s">
        <v>171</v>
      </c>
      <c r="E35" s="431">
        <v>3</v>
      </c>
      <c r="F35" s="431"/>
      <c r="G35" s="431"/>
    </row>
    <row r="36" spans="1:7" ht="13.5" customHeight="1">
      <c r="A36" s="426">
        <v>13</v>
      </c>
      <c r="B36" s="427" t="s">
        <v>802</v>
      </c>
      <c r="C36" s="427" t="s">
        <v>803</v>
      </c>
      <c r="D36" s="427" t="s">
        <v>171</v>
      </c>
      <c r="E36" s="428">
        <v>6</v>
      </c>
      <c r="F36" s="428"/>
      <c r="G36" s="428"/>
    </row>
    <row r="37" spans="1:7" ht="24" customHeight="1">
      <c r="A37" s="429">
        <v>14</v>
      </c>
      <c r="B37" s="430" t="s">
        <v>804</v>
      </c>
      <c r="C37" s="430" t="s">
        <v>805</v>
      </c>
      <c r="D37" s="430" t="s">
        <v>171</v>
      </c>
      <c r="E37" s="431">
        <v>6</v>
      </c>
      <c r="F37" s="431"/>
      <c r="G37" s="431"/>
    </row>
    <row r="38" spans="1:7" ht="13.5" customHeight="1">
      <c r="A38" s="426">
        <v>23</v>
      </c>
      <c r="B38" s="427" t="s">
        <v>806</v>
      </c>
      <c r="C38" s="427" t="s">
        <v>807</v>
      </c>
      <c r="D38" s="427" t="s">
        <v>171</v>
      </c>
      <c r="E38" s="428">
        <v>6</v>
      </c>
      <c r="F38" s="428"/>
      <c r="G38" s="428"/>
    </row>
    <row r="39" spans="1:7" ht="13.5" customHeight="1">
      <c r="A39" s="429">
        <v>24</v>
      </c>
      <c r="B39" s="430" t="s">
        <v>808</v>
      </c>
      <c r="C39" s="430" t="s">
        <v>809</v>
      </c>
      <c r="D39" s="430" t="s">
        <v>171</v>
      </c>
      <c r="E39" s="431">
        <v>6</v>
      </c>
      <c r="F39" s="431"/>
      <c r="G39" s="431"/>
    </row>
    <row r="40" spans="1:7" ht="13.5" customHeight="1">
      <c r="A40" s="426">
        <v>1</v>
      </c>
      <c r="B40" s="427" t="s">
        <v>810</v>
      </c>
      <c r="C40" s="427" t="s">
        <v>811</v>
      </c>
      <c r="D40" s="427" t="s">
        <v>208</v>
      </c>
      <c r="E40" s="428">
        <v>30</v>
      </c>
      <c r="F40" s="428"/>
      <c r="G40" s="428"/>
    </row>
    <row r="41" spans="1:7" ht="13.5" customHeight="1">
      <c r="A41" s="429">
        <v>2</v>
      </c>
      <c r="B41" s="430" t="s">
        <v>812</v>
      </c>
      <c r="C41" s="430" t="s">
        <v>813</v>
      </c>
      <c r="D41" s="430" t="s">
        <v>765</v>
      </c>
      <c r="E41" s="431">
        <v>4.05</v>
      </c>
      <c r="F41" s="431"/>
      <c r="G41" s="431"/>
    </row>
    <row r="42" spans="1:7" ht="13.5" customHeight="1">
      <c r="A42" s="426">
        <v>32</v>
      </c>
      <c r="B42" s="427" t="s">
        <v>814</v>
      </c>
      <c r="C42" s="427" t="s">
        <v>815</v>
      </c>
      <c r="D42" s="427" t="s">
        <v>171</v>
      </c>
      <c r="E42" s="428">
        <v>30</v>
      </c>
      <c r="F42" s="428"/>
      <c r="G42" s="428"/>
    </row>
    <row r="43" spans="1:7" ht="13.5" customHeight="1">
      <c r="A43" s="429">
        <v>33</v>
      </c>
      <c r="B43" s="430" t="s">
        <v>816</v>
      </c>
      <c r="C43" s="430" t="s">
        <v>817</v>
      </c>
      <c r="D43" s="430" t="s">
        <v>171</v>
      </c>
      <c r="E43" s="431">
        <v>30</v>
      </c>
      <c r="F43" s="431"/>
      <c r="G43" s="431"/>
    </row>
    <row r="44" spans="1:7" ht="13.5" customHeight="1">
      <c r="A44" s="426">
        <v>34</v>
      </c>
      <c r="B44" s="427" t="s">
        <v>818</v>
      </c>
      <c r="C44" s="427" t="s">
        <v>819</v>
      </c>
      <c r="D44" s="427" t="s">
        <v>171</v>
      </c>
      <c r="E44" s="428">
        <v>8</v>
      </c>
      <c r="F44" s="428"/>
      <c r="G44" s="428"/>
    </row>
    <row r="45" spans="1:7" ht="13.5" customHeight="1">
      <c r="A45" s="429">
        <v>35</v>
      </c>
      <c r="B45" s="430" t="s">
        <v>820</v>
      </c>
      <c r="C45" s="430" t="s">
        <v>821</v>
      </c>
      <c r="D45" s="430" t="s">
        <v>171</v>
      </c>
      <c r="E45" s="431">
        <v>8</v>
      </c>
      <c r="F45" s="431"/>
      <c r="G45" s="431"/>
    </row>
    <row r="46" spans="1:7" ht="13.5" customHeight="1">
      <c r="A46" s="426">
        <v>25</v>
      </c>
      <c r="B46" s="427" t="s">
        <v>822</v>
      </c>
      <c r="C46" s="427" t="s">
        <v>823</v>
      </c>
      <c r="D46" s="427" t="s">
        <v>824</v>
      </c>
      <c r="E46" s="428">
        <v>50</v>
      </c>
      <c r="F46" s="428"/>
      <c r="G46" s="428"/>
    </row>
    <row r="47" spans="1:7" ht="13.5" customHeight="1">
      <c r="A47" s="426">
        <v>26</v>
      </c>
      <c r="B47" s="427" t="s">
        <v>825</v>
      </c>
      <c r="C47" s="427" t="s">
        <v>826</v>
      </c>
      <c r="D47" s="427" t="s">
        <v>824</v>
      </c>
      <c r="E47" s="428">
        <v>15</v>
      </c>
      <c r="F47" s="428"/>
      <c r="G47" s="428"/>
    </row>
    <row r="48" spans="1:7" ht="13.5" customHeight="1">
      <c r="A48" s="426">
        <v>27</v>
      </c>
      <c r="B48" s="427" t="s">
        <v>827</v>
      </c>
      <c r="C48" s="427" t="s">
        <v>828</v>
      </c>
      <c r="D48" s="427" t="s">
        <v>824</v>
      </c>
      <c r="E48" s="428">
        <v>15</v>
      </c>
      <c r="F48" s="428"/>
      <c r="G48" s="428"/>
    </row>
    <row r="49" spans="1:7" ht="24.75" customHeight="1">
      <c r="A49" s="432"/>
      <c r="B49" s="433"/>
      <c r="C49" s="433" t="s">
        <v>829</v>
      </c>
      <c r="D49" s="433"/>
      <c r="E49" s="434"/>
      <c r="F49" s="434"/>
      <c r="G49" s="434"/>
    </row>
  </sheetData>
  <mergeCells count="2">
    <mergeCell ref="A1:G1"/>
    <mergeCell ref="A7:C7"/>
  </mergeCells>
  <pageMargins left="0.59055118110236227" right="0.39370078740157483" top="0.59055118110236227" bottom="0.59055118110236227" header="0" footer="0.19685039370078741"/>
  <pageSetup paperSize="9" fitToHeight="100" orientation="portrait" blackAndWhite="1" r:id="rId1"/>
  <headerFooter alignWithMargins="0">
    <oddFooter>&amp;C   Strana &amp;P 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3A449-151C-4F73-B5A4-4B742A390156}">
  <sheetPr>
    <pageSetUpPr fitToPage="1"/>
  </sheetPr>
  <dimension ref="A1:S38"/>
  <sheetViews>
    <sheetView showGridLines="0" workbookViewId="0">
      <pane ySplit="3" topLeftCell="A4" activePane="bottomLeft" state="frozenSplit"/>
      <selection pane="bottomLeft" activeCell="E5" sqref="E5:M5"/>
    </sheetView>
  </sheetViews>
  <sheetFormatPr defaultColWidth="10.5" defaultRowHeight="12" customHeight="1"/>
  <cols>
    <col min="1" max="1" width="3" style="260" customWidth="1"/>
    <col min="2" max="2" width="2.5" style="260" customWidth="1"/>
    <col min="3" max="3" width="3.83203125" style="260" customWidth="1"/>
    <col min="4" max="4" width="11.6640625" style="260" customWidth="1"/>
    <col min="5" max="5" width="14.83203125" style="260" customWidth="1"/>
    <col min="6" max="6" width="0.5" style="260" customWidth="1"/>
    <col min="7" max="7" width="3.1640625" style="260" customWidth="1"/>
    <col min="8" max="8" width="3" style="260" customWidth="1"/>
    <col min="9" max="9" width="12.33203125" style="260" customWidth="1"/>
    <col min="10" max="10" width="16.1640625" style="260" customWidth="1"/>
    <col min="11" max="11" width="0.6640625" style="260" customWidth="1"/>
    <col min="12" max="12" width="3" style="260" customWidth="1"/>
    <col min="13" max="13" width="3.6640625" style="260" customWidth="1"/>
    <col min="14" max="14" width="9" style="260" customWidth="1"/>
    <col min="15" max="15" width="4.33203125" style="260" customWidth="1"/>
    <col min="16" max="16" width="15.33203125" style="260" customWidth="1"/>
    <col min="17" max="17" width="7.5" style="260" customWidth="1"/>
    <col min="18" max="18" width="14.5" style="260" customWidth="1"/>
    <col min="19" max="19" width="0.5" style="260" customWidth="1"/>
    <col min="20" max="256" width="10.5" style="260"/>
    <col min="257" max="257" width="3" style="260" customWidth="1"/>
    <col min="258" max="258" width="2.5" style="260" customWidth="1"/>
    <col min="259" max="259" width="3.83203125" style="260" customWidth="1"/>
    <col min="260" max="260" width="11.6640625" style="260" customWidth="1"/>
    <col min="261" max="261" width="14.83203125" style="260" customWidth="1"/>
    <col min="262" max="262" width="0.5" style="260" customWidth="1"/>
    <col min="263" max="263" width="3.1640625" style="260" customWidth="1"/>
    <col min="264" max="264" width="3" style="260" customWidth="1"/>
    <col min="265" max="265" width="12.33203125" style="260" customWidth="1"/>
    <col min="266" max="266" width="16.1640625" style="260" customWidth="1"/>
    <col min="267" max="267" width="0.6640625" style="260" customWidth="1"/>
    <col min="268" max="268" width="3" style="260" customWidth="1"/>
    <col min="269" max="269" width="3.6640625" style="260" customWidth="1"/>
    <col min="270" max="270" width="9" style="260" customWidth="1"/>
    <col min="271" max="271" width="4.33203125" style="260" customWidth="1"/>
    <col min="272" max="272" width="15.33203125" style="260" customWidth="1"/>
    <col min="273" max="273" width="7.5" style="260" customWidth="1"/>
    <col min="274" max="274" width="14.5" style="260" customWidth="1"/>
    <col min="275" max="275" width="0.5" style="260" customWidth="1"/>
    <col min="276" max="512" width="10.5" style="260"/>
    <col min="513" max="513" width="3" style="260" customWidth="1"/>
    <col min="514" max="514" width="2.5" style="260" customWidth="1"/>
    <col min="515" max="515" width="3.83203125" style="260" customWidth="1"/>
    <col min="516" max="516" width="11.6640625" style="260" customWidth="1"/>
    <col min="517" max="517" width="14.83203125" style="260" customWidth="1"/>
    <col min="518" max="518" width="0.5" style="260" customWidth="1"/>
    <col min="519" max="519" width="3.1640625" style="260" customWidth="1"/>
    <col min="520" max="520" width="3" style="260" customWidth="1"/>
    <col min="521" max="521" width="12.33203125" style="260" customWidth="1"/>
    <col min="522" max="522" width="16.1640625" style="260" customWidth="1"/>
    <col min="523" max="523" width="0.6640625" style="260" customWidth="1"/>
    <col min="524" max="524" width="3" style="260" customWidth="1"/>
    <col min="525" max="525" width="3.6640625" style="260" customWidth="1"/>
    <col min="526" max="526" width="9" style="260" customWidth="1"/>
    <col min="527" max="527" width="4.33203125" style="260" customWidth="1"/>
    <col min="528" max="528" width="15.33203125" style="260" customWidth="1"/>
    <col min="529" max="529" width="7.5" style="260" customWidth="1"/>
    <col min="530" max="530" width="14.5" style="260" customWidth="1"/>
    <col min="531" max="531" width="0.5" style="260" customWidth="1"/>
    <col min="532" max="768" width="10.5" style="260"/>
    <col min="769" max="769" width="3" style="260" customWidth="1"/>
    <col min="770" max="770" width="2.5" style="260" customWidth="1"/>
    <col min="771" max="771" width="3.83203125" style="260" customWidth="1"/>
    <col min="772" max="772" width="11.6640625" style="260" customWidth="1"/>
    <col min="773" max="773" width="14.83203125" style="260" customWidth="1"/>
    <col min="774" max="774" width="0.5" style="260" customWidth="1"/>
    <col min="775" max="775" width="3.1640625" style="260" customWidth="1"/>
    <col min="776" max="776" width="3" style="260" customWidth="1"/>
    <col min="777" max="777" width="12.33203125" style="260" customWidth="1"/>
    <col min="778" max="778" width="16.1640625" style="260" customWidth="1"/>
    <col min="779" max="779" width="0.6640625" style="260" customWidth="1"/>
    <col min="780" max="780" width="3" style="260" customWidth="1"/>
    <col min="781" max="781" width="3.6640625" style="260" customWidth="1"/>
    <col min="782" max="782" width="9" style="260" customWidth="1"/>
    <col min="783" max="783" width="4.33203125" style="260" customWidth="1"/>
    <col min="784" max="784" width="15.33203125" style="260" customWidth="1"/>
    <col min="785" max="785" width="7.5" style="260" customWidth="1"/>
    <col min="786" max="786" width="14.5" style="260" customWidth="1"/>
    <col min="787" max="787" width="0.5" style="260" customWidth="1"/>
    <col min="788" max="1024" width="10.5" style="260"/>
    <col min="1025" max="1025" width="3" style="260" customWidth="1"/>
    <col min="1026" max="1026" width="2.5" style="260" customWidth="1"/>
    <col min="1027" max="1027" width="3.83203125" style="260" customWidth="1"/>
    <col min="1028" max="1028" width="11.6640625" style="260" customWidth="1"/>
    <col min="1029" max="1029" width="14.83203125" style="260" customWidth="1"/>
    <col min="1030" max="1030" width="0.5" style="260" customWidth="1"/>
    <col min="1031" max="1031" width="3.1640625" style="260" customWidth="1"/>
    <col min="1032" max="1032" width="3" style="260" customWidth="1"/>
    <col min="1033" max="1033" width="12.33203125" style="260" customWidth="1"/>
    <col min="1034" max="1034" width="16.1640625" style="260" customWidth="1"/>
    <col min="1035" max="1035" width="0.6640625" style="260" customWidth="1"/>
    <col min="1036" max="1036" width="3" style="260" customWidth="1"/>
    <col min="1037" max="1037" width="3.6640625" style="260" customWidth="1"/>
    <col min="1038" max="1038" width="9" style="260" customWidth="1"/>
    <col min="1039" max="1039" width="4.33203125" style="260" customWidth="1"/>
    <col min="1040" max="1040" width="15.33203125" style="260" customWidth="1"/>
    <col min="1041" max="1041" width="7.5" style="260" customWidth="1"/>
    <col min="1042" max="1042" width="14.5" style="260" customWidth="1"/>
    <col min="1043" max="1043" width="0.5" style="260" customWidth="1"/>
    <col min="1044" max="1280" width="10.5" style="260"/>
    <col min="1281" max="1281" width="3" style="260" customWidth="1"/>
    <col min="1282" max="1282" width="2.5" style="260" customWidth="1"/>
    <col min="1283" max="1283" width="3.83203125" style="260" customWidth="1"/>
    <col min="1284" max="1284" width="11.6640625" style="260" customWidth="1"/>
    <col min="1285" max="1285" width="14.83203125" style="260" customWidth="1"/>
    <col min="1286" max="1286" width="0.5" style="260" customWidth="1"/>
    <col min="1287" max="1287" width="3.1640625" style="260" customWidth="1"/>
    <col min="1288" max="1288" width="3" style="260" customWidth="1"/>
    <col min="1289" max="1289" width="12.33203125" style="260" customWidth="1"/>
    <col min="1290" max="1290" width="16.1640625" style="260" customWidth="1"/>
    <col min="1291" max="1291" width="0.6640625" style="260" customWidth="1"/>
    <col min="1292" max="1292" width="3" style="260" customWidth="1"/>
    <col min="1293" max="1293" width="3.6640625" style="260" customWidth="1"/>
    <col min="1294" max="1294" width="9" style="260" customWidth="1"/>
    <col min="1295" max="1295" width="4.33203125" style="260" customWidth="1"/>
    <col min="1296" max="1296" width="15.33203125" style="260" customWidth="1"/>
    <col min="1297" max="1297" width="7.5" style="260" customWidth="1"/>
    <col min="1298" max="1298" width="14.5" style="260" customWidth="1"/>
    <col min="1299" max="1299" width="0.5" style="260" customWidth="1"/>
    <col min="1300" max="1536" width="10.5" style="260"/>
    <col min="1537" max="1537" width="3" style="260" customWidth="1"/>
    <col min="1538" max="1538" width="2.5" style="260" customWidth="1"/>
    <col min="1539" max="1539" width="3.83203125" style="260" customWidth="1"/>
    <col min="1540" max="1540" width="11.6640625" style="260" customWidth="1"/>
    <col min="1541" max="1541" width="14.83203125" style="260" customWidth="1"/>
    <col min="1542" max="1542" width="0.5" style="260" customWidth="1"/>
    <col min="1543" max="1543" width="3.1640625" style="260" customWidth="1"/>
    <col min="1544" max="1544" width="3" style="260" customWidth="1"/>
    <col min="1545" max="1545" width="12.33203125" style="260" customWidth="1"/>
    <col min="1546" max="1546" width="16.1640625" style="260" customWidth="1"/>
    <col min="1547" max="1547" width="0.6640625" style="260" customWidth="1"/>
    <col min="1548" max="1548" width="3" style="260" customWidth="1"/>
    <col min="1549" max="1549" width="3.6640625" style="260" customWidth="1"/>
    <col min="1550" max="1550" width="9" style="260" customWidth="1"/>
    <col min="1551" max="1551" width="4.33203125" style="260" customWidth="1"/>
    <col min="1552" max="1552" width="15.33203125" style="260" customWidth="1"/>
    <col min="1553" max="1553" width="7.5" style="260" customWidth="1"/>
    <col min="1554" max="1554" width="14.5" style="260" customWidth="1"/>
    <col min="1555" max="1555" width="0.5" style="260" customWidth="1"/>
    <col min="1556" max="1792" width="10.5" style="260"/>
    <col min="1793" max="1793" width="3" style="260" customWidth="1"/>
    <col min="1794" max="1794" width="2.5" style="260" customWidth="1"/>
    <col min="1795" max="1795" width="3.83203125" style="260" customWidth="1"/>
    <col min="1796" max="1796" width="11.6640625" style="260" customWidth="1"/>
    <col min="1797" max="1797" width="14.83203125" style="260" customWidth="1"/>
    <col min="1798" max="1798" width="0.5" style="260" customWidth="1"/>
    <col min="1799" max="1799" width="3.1640625" style="260" customWidth="1"/>
    <col min="1800" max="1800" width="3" style="260" customWidth="1"/>
    <col min="1801" max="1801" width="12.33203125" style="260" customWidth="1"/>
    <col min="1802" max="1802" width="16.1640625" style="260" customWidth="1"/>
    <col min="1803" max="1803" width="0.6640625" style="260" customWidth="1"/>
    <col min="1804" max="1804" width="3" style="260" customWidth="1"/>
    <col min="1805" max="1805" width="3.6640625" style="260" customWidth="1"/>
    <col min="1806" max="1806" width="9" style="260" customWidth="1"/>
    <col min="1807" max="1807" width="4.33203125" style="260" customWidth="1"/>
    <col min="1808" max="1808" width="15.33203125" style="260" customWidth="1"/>
    <col min="1809" max="1809" width="7.5" style="260" customWidth="1"/>
    <col min="1810" max="1810" width="14.5" style="260" customWidth="1"/>
    <col min="1811" max="1811" width="0.5" style="260" customWidth="1"/>
    <col min="1812" max="2048" width="10.5" style="260"/>
    <col min="2049" max="2049" width="3" style="260" customWidth="1"/>
    <col min="2050" max="2050" width="2.5" style="260" customWidth="1"/>
    <col min="2051" max="2051" width="3.83203125" style="260" customWidth="1"/>
    <col min="2052" max="2052" width="11.6640625" style="260" customWidth="1"/>
    <col min="2053" max="2053" width="14.83203125" style="260" customWidth="1"/>
    <col min="2054" max="2054" width="0.5" style="260" customWidth="1"/>
    <col min="2055" max="2055" width="3.1640625" style="260" customWidth="1"/>
    <col min="2056" max="2056" width="3" style="260" customWidth="1"/>
    <col min="2057" max="2057" width="12.33203125" style="260" customWidth="1"/>
    <col min="2058" max="2058" width="16.1640625" style="260" customWidth="1"/>
    <col min="2059" max="2059" width="0.6640625" style="260" customWidth="1"/>
    <col min="2060" max="2060" width="3" style="260" customWidth="1"/>
    <col min="2061" max="2061" width="3.6640625" style="260" customWidth="1"/>
    <col min="2062" max="2062" width="9" style="260" customWidth="1"/>
    <col min="2063" max="2063" width="4.33203125" style="260" customWidth="1"/>
    <col min="2064" max="2064" width="15.33203125" style="260" customWidth="1"/>
    <col min="2065" max="2065" width="7.5" style="260" customWidth="1"/>
    <col min="2066" max="2066" width="14.5" style="260" customWidth="1"/>
    <col min="2067" max="2067" width="0.5" style="260" customWidth="1"/>
    <col min="2068" max="2304" width="10.5" style="260"/>
    <col min="2305" max="2305" width="3" style="260" customWidth="1"/>
    <col min="2306" max="2306" width="2.5" style="260" customWidth="1"/>
    <col min="2307" max="2307" width="3.83203125" style="260" customWidth="1"/>
    <col min="2308" max="2308" width="11.6640625" style="260" customWidth="1"/>
    <col min="2309" max="2309" width="14.83203125" style="260" customWidth="1"/>
    <col min="2310" max="2310" width="0.5" style="260" customWidth="1"/>
    <col min="2311" max="2311" width="3.1640625" style="260" customWidth="1"/>
    <col min="2312" max="2312" width="3" style="260" customWidth="1"/>
    <col min="2313" max="2313" width="12.33203125" style="260" customWidth="1"/>
    <col min="2314" max="2314" width="16.1640625" style="260" customWidth="1"/>
    <col min="2315" max="2315" width="0.6640625" style="260" customWidth="1"/>
    <col min="2316" max="2316" width="3" style="260" customWidth="1"/>
    <col min="2317" max="2317" width="3.6640625" style="260" customWidth="1"/>
    <col min="2318" max="2318" width="9" style="260" customWidth="1"/>
    <col min="2319" max="2319" width="4.33203125" style="260" customWidth="1"/>
    <col min="2320" max="2320" width="15.33203125" style="260" customWidth="1"/>
    <col min="2321" max="2321" width="7.5" style="260" customWidth="1"/>
    <col min="2322" max="2322" width="14.5" style="260" customWidth="1"/>
    <col min="2323" max="2323" width="0.5" style="260" customWidth="1"/>
    <col min="2324" max="2560" width="10.5" style="260"/>
    <col min="2561" max="2561" width="3" style="260" customWidth="1"/>
    <col min="2562" max="2562" width="2.5" style="260" customWidth="1"/>
    <col min="2563" max="2563" width="3.83203125" style="260" customWidth="1"/>
    <col min="2564" max="2564" width="11.6640625" style="260" customWidth="1"/>
    <col min="2565" max="2565" width="14.83203125" style="260" customWidth="1"/>
    <col min="2566" max="2566" width="0.5" style="260" customWidth="1"/>
    <col min="2567" max="2567" width="3.1640625" style="260" customWidth="1"/>
    <col min="2568" max="2568" width="3" style="260" customWidth="1"/>
    <col min="2569" max="2569" width="12.33203125" style="260" customWidth="1"/>
    <col min="2570" max="2570" width="16.1640625" style="260" customWidth="1"/>
    <col min="2571" max="2571" width="0.6640625" style="260" customWidth="1"/>
    <col min="2572" max="2572" width="3" style="260" customWidth="1"/>
    <col min="2573" max="2573" width="3.6640625" style="260" customWidth="1"/>
    <col min="2574" max="2574" width="9" style="260" customWidth="1"/>
    <col min="2575" max="2575" width="4.33203125" style="260" customWidth="1"/>
    <col min="2576" max="2576" width="15.33203125" style="260" customWidth="1"/>
    <col min="2577" max="2577" width="7.5" style="260" customWidth="1"/>
    <col min="2578" max="2578" width="14.5" style="260" customWidth="1"/>
    <col min="2579" max="2579" width="0.5" style="260" customWidth="1"/>
    <col min="2580" max="2816" width="10.5" style="260"/>
    <col min="2817" max="2817" width="3" style="260" customWidth="1"/>
    <col min="2818" max="2818" width="2.5" style="260" customWidth="1"/>
    <col min="2819" max="2819" width="3.83203125" style="260" customWidth="1"/>
    <col min="2820" max="2820" width="11.6640625" style="260" customWidth="1"/>
    <col min="2821" max="2821" width="14.83203125" style="260" customWidth="1"/>
    <col min="2822" max="2822" width="0.5" style="260" customWidth="1"/>
    <col min="2823" max="2823" width="3.1640625" style="260" customWidth="1"/>
    <col min="2824" max="2824" width="3" style="260" customWidth="1"/>
    <col min="2825" max="2825" width="12.33203125" style="260" customWidth="1"/>
    <col min="2826" max="2826" width="16.1640625" style="260" customWidth="1"/>
    <col min="2827" max="2827" width="0.6640625" style="260" customWidth="1"/>
    <col min="2828" max="2828" width="3" style="260" customWidth="1"/>
    <col min="2829" max="2829" width="3.6640625" style="260" customWidth="1"/>
    <col min="2830" max="2830" width="9" style="260" customWidth="1"/>
    <col min="2831" max="2831" width="4.33203125" style="260" customWidth="1"/>
    <col min="2832" max="2832" width="15.33203125" style="260" customWidth="1"/>
    <col min="2833" max="2833" width="7.5" style="260" customWidth="1"/>
    <col min="2834" max="2834" width="14.5" style="260" customWidth="1"/>
    <col min="2835" max="2835" width="0.5" style="260" customWidth="1"/>
    <col min="2836" max="3072" width="10.5" style="260"/>
    <col min="3073" max="3073" width="3" style="260" customWidth="1"/>
    <col min="3074" max="3074" width="2.5" style="260" customWidth="1"/>
    <col min="3075" max="3075" width="3.83203125" style="260" customWidth="1"/>
    <col min="3076" max="3076" width="11.6640625" style="260" customWidth="1"/>
    <col min="3077" max="3077" width="14.83203125" style="260" customWidth="1"/>
    <col min="3078" max="3078" width="0.5" style="260" customWidth="1"/>
    <col min="3079" max="3079" width="3.1640625" style="260" customWidth="1"/>
    <col min="3080" max="3080" width="3" style="260" customWidth="1"/>
    <col min="3081" max="3081" width="12.33203125" style="260" customWidth="1"/>
    <col min="3082" max="3082" width="16.1640625" style="260" customWidth="1"/>
    <col min="3083" max="3083" width="0.6640625" style="260" customWidth="1"/>
    <col min="3084" max="3084" width="3" style="260" customWidth="1"/>
    <col min="3085" max="3085" width="3.6640625" style="260" customWidth="1"/>
    <col min="3086" max="3086" width="9" style="260" customWidth="1"/>
    <col min="3087" max="3087" width="4.33203125" style="260" customWidth="1"/>
    <col min="3088" max="3088" width="15.33203125" style="260" customWidth="1"/>
    <col min="3089" max="3089" width="7.5" style="260" customWidth="1"/>
    <col min="3090" max="3090" width="14.5" style="260" customWidth="1"/>
    <col min="3091" max="3091" width="0.5" style="260" customWidth="1"/>
    <col min="3092" max="3328" width="10.5" style="260"/>
    <col min="3329" max="3329" width="3" style="260" customWidth="1"/>
    <col min="3330" max="3330" width="2.5" style="260" customWidth="1"/>
    <col min="3331" max="3331" width="3.83203125" style="260" customWidth="1"/>
    <col min="3332" max="3332" width="11.6640625" style="260" customWidth="1"/>
    <col min="3333" max="3333" width="14.83203125" style="260" customWidth="1"/>
    <col min="3334" max="3334" width="0.5" style="260" customWidth="1"/>
    <col min="3335" max="3335" width="3.1640625" style="260" customWidth="1"/>
    <col min="3336" max="3336" width="3" style="260" customWidth="1"/>
    <col min="3337" max="3337" width="12.33203125" style="260" customWidth="1"/>
    <col min="3338" max="3338" width="16.1640625" style="260" customWidth="1"/>
    <col min="3339" max="3339" width="0.6640625" style="260" customWidth="1"/>
    <col min="3340" max="3340" width="3" style="260" customWidth="1"/>
    <col min="3341" max="3341" width="3.6640625" style="260" customWidth="1"/>
    <col min="3342" max="3342" width="9" style="260" customWidth="1"/>
    <col min="3343" max="3343" width="4.33203125" style="260" customWidth="1"/>
    <col min="3344" max="3344" width="15.33203125" style="260" customWidth="1"/>
    <col min="3345" max="3345" width="7.5" style="260" customWidth="1"/>
    <col min="3346" max="3346" width="14.5" style="260" customWidth="1"/>
    <col min="3347" max="3347" width="0.5" style="260" customWidth="1"/>
    <col min="3348" max="3584" width="10.5" style="260"/>
    <col min="3585" max="3585" width="3" style="260" customWidth="1"/>
    <col min="3586" max="3586" width="2.5" style="260" customWidth="1"/>
    <col min="3587" max="3587" width="3.83203125" style="260" customWidth="1"/>
    <col min="3588" max="3588" width="11.6640625" style="260" customWidth="1"/>
    <col min="3589" max="3589" width="14.83203125" style="260" customWidth="1"/>
    <col min="3590" max="3590" width="0.5" style="260" customWidth="1"/>
    <col min="3591" max="3591" width="3.1640625" style="260" customWidth="1"/>
    <col min="3592" max="3592" width="3" style="260" customWidth="1"/>
    <col min="3593" max="3593" width="12.33203125" style="260" customWidth="1"/>
    <col min="3594" max="3594" width="16.1640625" style="260" customWidth="1"/>
    <col min="3595" max="3595" width="0.6640625" style="260" customWidth="1"/>
    <col min="3596" max="3596" width="3" style="260" customWidth="1"/>
    <col min="3597" max="3597" width="3.6640625" style="260" customWidth="1"/>
    <col min="3598" max="3598" width="9" style="260" customWidth="1"/>
    <col min="3599" max="3599" width="4.33203125" style="260" customWidth="1"/>
    <col min="3600" max="3600" width="15.33203125" style="260" customWidth="1"/>
    <col min="3601" max="3601" width="7.5" style="260" customWidth="1"/>
    <col min="3602" max="3602" width="14.5" style="260" customWidth="1"/>
    <col min="3603" max="3603" width="0.5" style="260" customWidth="1"/>
    <col min="3604" max="3840" width="10.5" style="260"/>
    <col min="3841" max="3841" width="3" style="260" customWidth="1"/>
    <col min="3842" max="3842" width="2.5" style="260" customWidth="1"/>
    <col min="3843" max="3843" width="3.83203125" style="260" customWidth="1"/>
    <col min="3844" max="3844" width="11.6640625" style="260" customWidth="1"/>
    <col min="3845" max="3845" width="14.83203125" style="260" customWidth="1"/>
    <col min="3846" max="3846" width="0.5" style="260" customWidth="1"/>
    <col min="3847" max="3847" width="3.1640625" style="260" customWidth="1"/>
    <col min="3848" max="3848" width="3" style="260" customWidth="1"/>
    <col min="3849" max="3849" width="12.33203125" style="260" customWidth="1"/>
    <col min="3850" max="3850" width="16.1640625" style="260" customWidth="1"/>
    <col min="3851" max="3851" width="0.6640625" style="260" customWidth="1"/>
    <col min="3852" max="3852" width="3" style="260" customWidth="1"/>
    <col min="3853" max="3853" width="3.6640625" style="260" customWidth="1"/>
    <col min="3854" max="3854" width="9" style="260" customWidth="1"/>
    <col min="3855" max="3855" width="4.33203125" style="260" customWidth="1"/>
    <col min="3856" max="3856" width="15.33203125" style="260" customWidth="1"/>
    <col min="3857" max="3857" width="7.5" style="260" customWidth="1"/>
    <col min="3858" max="3858" width="14.5" style="260" customWidth="1"/>
    <col min="3859" max="3859" width="0.5" style="260" customWidth="1"/>
    <col min="3860" max="4096" width="10.5" style="260"/>
    <col min="4097" max="4097" width="3" style="260" customWidth="1"/>
    <col min="4098" max="4098" width="2.5" style="260" customWidth="1"/>
    <col min="4099" max="4099" width="3.83203125" style="260" customWidth="1"/>
    <col min="4100" max="4100" width="11.6640625" style="260" customWidth="1"/>
    <col min="4101" max="4101" width="14.83203125" style="260" customWidth="1"/>
    <col min="4102" max="4102" width="0.5" style="260" customWidth="1"/>
    <col min="4103" max="4103" width="3.1640625" style="260" customWidth="1"/>
    <col min="4104" max="4104" width="3" style="260" customWidth="1"/>
    <col min="4105" max="4105" width="12.33203125" style="260" customWidth="1"/>
    <col min="4106" max="4106" width="16.1640625" style="260" customWidth="1"/>
    <col min="4107" max="4107" width="0.6640625" style="260" customWidth="1"/>
    <col min="4108" max="4108" width="3" style="260" customWidth="1"/>
    <col min="4109" max="4109" width="3.6640625" style="260" customWidth="1"/>
    <col min="4110" max="4110" width="9" style="260" customWidth="1"/>
    <col min="4111" max="4111" width="4.33203125" style="260" customWidth="1"/>
    <col min="4112" max="4112" width="15.33203125" style="260" customWidth="1"/>
    <col min="4113" max="4113" width="7.5" style="260" customWidth="1"/>
    <col min="4114" max="4114" width="14.5" style="260" customWidth="1"/>
    <col min="4115" max="4115" width="0.5" style="260" customWidth="1"/>
    <col min="4116" max="4352" width="10.5" style="260"/>
    <col min="4353" max="4353" width="3" style="260" customWidth="1"/>
    <col min="4354" max="4354" width="2.5" style="260" customWidth="1"/>
    <col min="4355" max="4355" width="3.83203125" style="260" customWidth="1"/>
    <col min="4356" max="4356" width="11.6640625" style="260" customWidth="1"/>
    <col min="4357" max="4357" width="14.83203125" style="260" customWidth="1"/>
    <col min="4358" max="4358" width="0.5" style="260" customWidth="1"/>
    <col min="4359" max="4359" width="3.1640625" style="260" customWidth="1"/>
    <col min="4360" max="4360" width="3" style="260" customWidth="1"/>
    <col min="4361" max="4361" width="12.33203125" style="260" customWidth="1"/>
    <col min="4362" max="4362" width="16.1640625" style="260" customWidth="1"/>
    <col min="4363" max="4363" width="0.6640625" style="260" customWidth="1"/>
    <col min="4364" max="4364" width="3" style="260" customWidth="1"/>
    <col min="4365" max="4365" width="3.6640625" style="260" customWidth="1"/>
    <col min="4366" max="4366" width="9" style="260" customWidth="1"/>
    <col min="4367" max="4367" width="4.33203125" style="260" customWidth="1"/>
    <col min="4368" max="4368" width="15.33203125" style="260" customWidth="1"/>
    <col min="4369" max="4369" width="7.5" style="260" customWidth="1"/>
    <col min="4370" max="4370" width="14.5" style="260" customWidth="1"/>
    <col min="4371" max="4371" width="0.5" style="260" customWidth="1"/>
    <col min="4372" max="4608" width="10.5" style="260"/>
    <col min="4609" max="4609" width="3" style="260" customWidth="1"/>
    <col min="4610" max="4610" width="2.5" style="260" customWidth="1"/>
    <col min="4611" max="4611" width="3.83203125" style="260" customWidth="1"/>
    <col min="4612" max="4612" width="11.6640625" style="260" customWidth="1"/>
    <col min="4613" max="4613" width="14.83203125" style="260" customWidth="1"/>
    <col min="4614" max="4614" width="0.5" style="260" customWidth="1"/>
    <col min="4615" max="4615" width="3.1640625" style="260" customWidth="1"/>
    <col min="4616" max="4616" width="3" style="260" customWidth="1"/>
    <col min="4617" max="4617" width="12.33203125" style="260" customWidth="1"/>
    <col min="4618" max="4618" width="16.1640625" style="260" customWidth="1"/>
    <col min="4619" max="4619" width="0.6640625" style="260" customWidth="1"/>
    <col min="4620" max="4620" width="3" style="260" customWidth="1"/>
    <col min="4621" max="4621" width="3.6640625" style="260" customWidth="1"/>
    <col min="4622" max="4622" width="9" style="260" customWidth="1"/>
    <col min="4623" max="4623" width="4.33203125" style="260" customWidth="1"/>
    <col min="4624" max="4624" width="15.33203125" style="260" customWidth="1"/>
    <col min="4625" max="4625" width="7.5" style="260" customWidth="1"/>
    <col min="4626" max="4626" width="14.5" style="260" customWidth="1"/>
    <col min="4627" max="4627" width="0.5" style="260" customWidth="1"/>
    <col min="4628" max="4864" width="10.5" style="260"/>
    <col min="4865" max="4865" width="3" style="260" customWidth="1"/>
    <col min="4866" max="4866" width="2.5" style="260" customWidth="1"/>
    <col min="4867" max="4867" width="3.83203125" style="260" customWidth="1"/>
    <col min="4868" max="4868" width="11.6640625" style="260" customWidth="1"/>
    <col min="4869" max="4869" width="14.83203125" style="260" customWidth="1"/>
    <col min="4870" max="4870" width="0.5" style="260" customWidth="1"/>
    <col min="4871" max="4871" width="3.1640625" style="260" customWidth="1"/>
    <col min="4872" max="4872" width="3" style="260" customWidth="1"/>
    <col min="4873" max="4873" width="12.33203125" style="260" customWidth="1"/>
    <col min="4874" max="4874" width="16.1640625" style="260" customWidth="1"/>
    <col min="4875" max="4875" width="0.6640625" style="260" customWidth="1"/>
    <col min="4876" max="4876" width="3" style="260" customWidth="1"/>
    <col min="4877" max="4877" width="3.6640625" style="260" customWidth="1"/>
    <col min="4878" max="4878" width="9" style="260" customWidth="1"/>
    <col min="4879" max="4879" width="4.33203125" style="260" customWidth="1"/>
    <col min="4880" max="4880" width="15.33203125" style="260" customWidth="1"/>
    <col min="4881" max="4881" width="7.5" style="260" customWidth="1"/>
    <col min="4882" max="4882" width="14.5" style="260" customWidth="1"/>
    <col min="4883" max="4883" width="0.5" style="260" customWidth="1"/>
    <col min="4884" max="5120" width="10.5" style="260"/>
    <col min="5121" max="5121" width="3" style="260" customWidth="1"/>
    <col min="5122" max="5122" width="2.5" style="260" customWidth="1"/>
    <col min="5123" max="5123" width="3.83203125" style="260" customWidth="1"/>
    <col min="5124" max="5124" width="11.6640625" style="260" customWidth="1"/>
    <col min="5125" max="5125" width="14.83203125" style="260" customWidth="1"/>
    <col min="5126" max="5126" width="0.5" style="260" customWidth="1"/>
    <col min="5127" max="5127" width="3.1640625" style="260" customWidth="1"/>
    <col min="5128" max="5128" width="3" style="260" customWidth="1"/>
    <col min="5129" max="5129" width="12.33203125" style="260" customWidth="1"/>
    <col min="5130" max="5130" width="16.1640625" style="260" customWidth="1"/>
    <col min="5131" max="5131" width="0.6640625" style="260" customWidth="1"/>
    <col min="5132" max="5132" width="3" style="260" customWidth="1"/>
    <col min="5133" max="5133" width="3.6640625" style="260" customWidth="1"/>
    <col min="5134" max="5134" width="9" style="260" customWidth="1"/>
    <col min="5135" max="5135" width="4.33203125" style="260" customWidth="1"/>
    <col min="5136" max="5136" width="15.33203125" style="260" customWidth="1"/>
    <col min="5137" max="5137" width="7.5" style="260" customWidth="1"/>
    <col min="5138" max="5138" width="14.5" style="260" customWidth="1"/>
    <col min="5139" max="5139" width="0.5" style="260" customWidth="1"/>
    <col min="5140" max="5376" width="10.5" style="260"/>
    <col min="5377" max="5377" width="3" style="260" customWidth="1"/>
    <col min="5378" max="5378" width="2.5" style="260" customWidth="1"/>
    <col min="5379" max="5379" width="3.83203125" style="260" customWidth="1"/>
    <col min="5380" max="5380" width="11.6640625" style="260" customWidth="1"/>
    <col min="5381" max="5381" width="14.83203125" style="260" customWidth="1"/>
    <col min="5382" max="5382" width="0.5" style="260" customWidth="1"/>
    <col min="5383" max="5383" width="3.1640625" style="260" customWidth="1"/>
    <col min="5384" max="5384" width="3" style="260" customWidth="1"/>
    <col min="5385" max="5385" width="12.33203125" style="260" customWidth="1"/>
    <col min="5386" max="5386" width="16.1640625" style="260" customWidth="1"/>
    <col min="5387" max="5387" width="0.6640625" style="260" customWidth="1"/>
    <col min="5388" max="5388" width="3" style="260" customWidth="1"/>
    <col min="5389" max="5389" width="3.6640625" style="260" customWidth="1"/>
    <col min="5390" max="5390" width="9" style="260" customWidth="1"/>
    <col min="5391" max="5391" width="4.33203125" style="260" customWidth="1"/>
    <col min="5392" max="5392" width="15.33203125" style="260" customWidth="1"/>
    <col min="5393" max="5393" width="7.5" style="260" customWidth="1"/>
    <col min="5394" max="5394" width="14.5" style="260" customWidth="1"/>
    <col min="5395" max="5395" width="0.5" style="260" customWidth="1"/>
    <col min="5396" max="5632" width="10.5" style="260"/>
    <col min="5633" max="5633" width="3" style="260" customWidth="1"/>
    <col min="5634" max="5634" width="2.5" style="260" customWidth="1"/>
    <col min="5635" max="5635" width="3.83203125" style="260" customWidth="1"/>
    <col min="5636" max="5636" width="11.6640625" style="260" customWidth="1"/>
    <col min="5637" max="5637" width="14.83203125" style="260" customWidth="1"/>
    <col min="5638" max="5638" width="0.5" style="260" customWidth="1"/>
    <col min="5639" max="5639" width="3.1640625" style="260" customWidth="1"/>
    <col min="5640" max="5640" width="3" style="260" customWidth="1"/>
    <col min="5641" max="5641" width="12.33203125" style="260" customWidth="1"/>
    <col min="5642" max="5642" width="16.1640625" style="260" customWidth="1"/>
    <col min="5643" max="5643" width="0.6640625" style="260" customWidth="1"/>
    <col min="5644" max="5644" width="3" style="260" customWidth="1"/>
    <col min="5645" max="5645" width="3.6640625" style="260" customWidth="1"/>
    <col min="5646" max="5646" width="9" style="260" customWidth="1"/>
    <col min="5647" max="5647" width="4.33203125" style="260" customWidth="1"/>
    <col min="5648" max="5648" width="15.33203125" style="260" customWidth="1"/>
    <col min="5649" max="5649" width="7.5" style="260" customWidth="1"/>
    <col min="5650" max="5650" width="14.5" style="260" customWidth="1"/>
    <col min="5651" max="5651" width="0.5" style="260" customWidth="1"/>
    <col min="5652" max="5888" width="10.5" style="260"/>
    <col min="5889" max="5889" width="3" style="260" customWidth="1"/>
    <col min="5890" max="5890" width="2.5" style="260" customWidth="1"/>
    <col min="5891" max="5891" width="3.83203125" style="260" customWidth="1"/>
    <col min="5892" max="5892" width="11.6640625" style="260" customWidth="1"/>
    <col min="5893" max="5893" width="14.83203125" style="260" customWidth="1"/>
    <col min="5894" max="5894" width="0.5" style="260" customWidth="1"/>
    <col min="5895" max="5895" width="3.1640625" style="260" customWidth="1"/>
    <col min="5896" max="5896" width="3" style="260" customWidth="1"/>
    <col min="5897" max="5897" width="12.33203125" style="260" customWidth="1"/>
    <col min="5898" max="5898" width="16.1640625" style="260" customWidth="1"/>
    <col min="5899" max="5899" width="0.6640625" style="260" customWidth="1"/>
    <col min="5900" max="5900" width="3" style="260" customWidth="1"/>
    <col min="5901" max="5901" width="3.6640625" style="260" customWidth="1"/>
    <col min="5902" max="5902" width="9" style="260" customWidth="1"/>
    <col min="5903" max="5903" width="4.33203125" style="260" customWidth="1"/>
    <col min="5904" max="5904" width="15.33203125" style="260" customWidth="1"/>
    <col min="5905" max="5905" width="7.5" style="260" customWidth="1"/>
    <col min="5906" max="5906" width="14.5" style="260" customWidth="1"/>
    <col min="5907" max="5907" width="0.5" style="260" customWidth="1"/>
    <col min="5908" max="6144" width="10.5" style="260"/>
    <col min="6145" max="6145" width="3" style="260" customWidth="1"/>
    <col min="6146" max="6146" width="2.5" style="260" customWidth="1"/>
    <col min="6147" max="6147" width="3.83203125" style="260" customWidth="1"/>
    <col min="6148" max="6148" width="11.6640625" style="260" customWidth="1"/>
    <col min="6149" max="6149" width="14.83203125" style="260" customWidth="1"/>
    <col min="6150" max="6150" width="0.5" style="260" customWidth="1"/>
    <col min="6151" max="6151" width="3.1640625" style="260" customWidth="1"/>
    <col min="6152" max="6152" width="3" style="260" customWidth="1"/>
    <col min="6153" max="6153" width="12.33203125" style="260" customWidth="1"/>
    <col min="6154" max="6154" width="16.1640625" style="260" customWidth="1"/>
    <col min="6155" max="6155" width="0.6640625" style="260" customWidth="1"/>
    <col min="6156" max="6156" width="3" style="260" customWidth="1"/>
    <col min="6157" max="6157" width="3.6640625" style="260" customWidth="1"/>
    <col min="6158" max="6158" width="9" style="260" customWidth="1"/>
    <col min="6159" max="6159" width="4.33203125" style="260" customWidth="1"/>
    <col min="6160" max="6160" width="15.33203125" style="260" customWidth="1"/>
    <col min="6161" max="6161" width="7.5" style="260" customWidth="1"/>
    <col min="6162" max="6162" width="14.5" style="260" customWidth="1"/>
    <col min="6163" max="6163" width="0.5" style="260" customWidth="1"/>
    <col min="6164" max="6400" width="10.5" style="260"/>
    <col min="6401" max="6401" width="3" style="260" customWidth="1"/>
    <col min="6402" max="6402" width="2.5" style="260" customWidth="1"/>
    <col min="6403" max="6403" width="3.83203125" style="260" customWidth="1"/>
    <col min="6404" max="6404" width="11.6640625" style="260" customWidth="1"/>
    <col min="6405" max="6405" width="14.83203125" style="260" customWidth="1"/>
    <col min="6406" max="6406" width="0.5" style="260" customWidth="1"/>
    <col min="6407" max="6407" width="3.1640625" style="260" customWidth="1"/>
    <col min="6408" max="6408" width="3" style="260" customWidth="1"/>
    <col min="6409" max="6409" width="12.33203125" style="260" customWidth="1"/>
    <col min="6410" max="6410" width="16.1640625" style="260" customWidth="1"/>
    <col min="6411" max="6411" width="0.6640625" style="260" customWidth="1"/>
    <col min="6412" max="6412" width="3" style="260" customWidth="1"/>
    <col min="6413" max="6413" width="3.6640625" style="260" customWidth="1"/>
    <col min="6414" max="6414" width="9" style="260" customWidth="1"/>
    <col min="6415" max="6415" width="4.33203125" style="260" customWidth="1"/>
    <col min="6416" max="6416" width="15.33203125" style="260" customWidth="1"/>
    <col min="6417" max="6417" width="7.5" style="260" customWidth="1"/>
    <col min="6418" max="6418" width="14.5" style="260" customWidth="1"/>
    <col min="6419" max="6419" width="0.5" style="260" customWidth="1"/>
    <col min="6420" max="6656" width="10.5" style="260"/>
    <col min="6657" max="6657" width="3" style="260" customWidth="1"/>
    <col min="6658" max="6658" width="2.5" style="260" customWidth="1"/>
    <col min="6659" max="6659" width="3.83203125" style="260" customWidth="1"/>
    <col min="6660" max="6660" width="11.6640625" style="260" customWidth="1"/>
    <col min="6661" max="6661" width="14.83203125" style="260" customWidth="1"/>
    <col min="6662" max="6662" width="0.5" style="260" customWidth="1"/>
    <col min="6663" max="6663" width="3.1640625" style="260" customWidth="1"/>
    <col min="6664" max="6664" width="3" style="260" customWidth="1"/>
    <col min="6665" max="6665" width="12.33203125" style="260" customWidth="1"/>
    <col min="6666" max="6666" width="16.1640625" style="260" customWidth="1"/>
    <col min="6667" max="6667" width="0.6640625" style="260" customWidth="1"/>
    <col min="6668" max="6668" width="3" style="260" customWidth="1"/>
    <col min="6669" max="6669" width="3.6640625" style="260" customWidth="1"/>
    <col min="6670" max="6670" width="9" style="260" customWidth="1"/>
    <col min="6671" max="6671" width="4.33203125" style="260" customWidth="1"/>
    <col min="6672" max="6672" width="15.33203125" style="260" customWidth="1"/>
    <col min="6673" max="6673" width="7.5" style="260" customWidth="1"/>
    <col min="6674" max="6674" width="14.5" style="260" customWidth="1"/>
    <col min="6675" max="6675" width="0.5" style="260" customWidth="1"/>
    <col min="6676" max="6912" width="10.5" style="260"/>
    <col min="6913" max="6913" width="3" style="260" customWidth="1"/>
    <col min="6914" max="6914" width="2.5" style="260" customWidth="1"/>
    <col min="6915" max="6915" width="3.83203125" style="260" customWidth="1"/>
    <col min="6916" max="6916" width="11.6640625" style="260" customWidth="1"/>
    <col min="6917" max="6917" width="14.83203125" style="260" customWidth="1"/>
    <col min="6918" max="6918" width="0.5" style="260" customWidth="1"/>
    <col min="6919" max="6919" width="3.1640625" style="260" customWidth="1"/>
    <col min="6920" max="6920" width="3" style="260" customWidth="1"/>
    <col min="6921" max="6921" width="12.33203125" style="260" customWidth="1"/>
    <col min="6922" max="6922" width="16.1640625" style="260" customWidth="1"/>
    <col min="6923" max="6923" width="0.6640625" style="260" customWidth="1"/>
    <col min="6924" max="6924" width="3" style="260" customWidth="1"/>
    <col min="6925" max="6925" width="3.6640625" style="260" customWidth="1"/>
    <col min="6926" max="6926" width="9" style="260" customWidth="1"/>
    <col min="6927" max="6927" width="4.33203125" style="260" customWidth="1"/>
    <col min="6928" max="6928" width="15.33203125" style="260" customWidth="1"/>
    <col min="6929" max="6929" width="7.5" style="260" customWidth="1"/>
    <col min="6930" max="6930" width="14.5" style="260" customWidth="1"/>
    <col min="6931" max="6931" width="0.5" style="260" customWidth="1"/>
    <col min="6932" max="7168" width="10.5" style="260"/>
    <col min="7169" max="7169" width="3" style="260" customWidth="1"/>
    <col min="7170" max="7170" width="2.5" style="260" customWidth="1"/>
    <col min="7171" max="7171" width="3.83203125" style="260" customWidth="1"/>
    <col min="7172" max="7172" width="11.6640625" style="260" customWidth="1"/>
    <col min="7173" max="7173" width="14.83203125" style="260" customWidth="1"/>
    <col min="7174" max="7174" width="0.5" style="260" customWidth="1"/>
    <col min="7175" max="7175" width="3.1640625" style="260" customWidth="1"/>
    <col min="7176" max="7176" width="3" style="260" customWidth="1"/>
    <col min="7177" max="7177" width="12.33203125" style="260" customWidth="1"/>
    <col min="7178" max="7178" width="16.1640625" style="260" customWidth="1"/>
    <col min="7179" max="7179" width="0.6640625" style="260" customWidth="1"/>
    <col min="7180" max="7180" width="3" style="260" customWidth="1"/>
    <col min="7181" max="7181" width="3.6640625" style="260" customWidth="1"/>
    <col min="7182" max="7182" width="9" style="260" customWidth="1"/>
    <col min="7183" max="7183" width="4.33203125" style="260" customWidth="1"/>
    <col min="7184" max="7184" width="15.33203125" style="260" customWidth="1"/>
    <col min="7185" max="7185" width="7.5" style="260" customWidth="1"/>
    <col min="7186" max="7186" width="14.5" style="260" customWidth="1"/>
    <col min="7187" max="7187" width="0.5" style="260" customWidth="1"/>
    <col min="7188" max="7424" width="10.5" style="260"/>
    <col min="7425" max="7425" width="3" style="260" customWidth="1"/>
    <col min="7426" max="7426" width="2.5" style="260" customWidth="1"/>
    <col min="7427" max="7427" width="3.83203125" style="260" customWidth="1"/>
    <col min="7428" max="7428" width="11.6640625" style="260" customWidth="1"/>
    <col min="7429" max="7429" width="14.83203125" style="260" customWidth="1"/>
    <col min="7430" max="7430" width="0.5" style="260" customWidth="1"/>
    <col min="7431" max="7431" width="3.1640625" style="260" customWidth="1"/>
    <col min="7432" max="7432" width="3" style="260" customWidth="1"/>
    <col min="7433" max="7433" width="12.33203125" style="260" customWidth="1"/>
    <col min="7434" max="7434" width="16.1640625" style="260" customWidth="1"/>
    <col min="7435" max="7435" width="0.6640625" style="260" customWidth="1"/>
    <col min="7436" max="7436" width="3" style="260" customWidth="1"/>
    <col min="7437" max="7437" width="3.6640625" style="260" customWidth="1"/>
    <col min="7438" max="7438" width="9" style="260" customWidth="1"/>
    <col min="7439" max="7439" width="4.33203125" style="260" customWidth="1"/>
    <col min="7440" max="7440" width="15.33203125" style="260" customWidth="1"/>
    <col min="7441" max="7441" width="7.5" style="260" customWidth="1"/>
    <col min="7442" max="7442" width="14.5" style="260" customWidth="1"/>
    <col min="7443" max="7443" width="0.5" style="260" customWidth="1"/>
    <col min="7444" max="7680" width="10.5" style="260"/>
    <col min="7681" max="7681" width="3" style="260" customWidth="1"/>
    <col min="7682" max="7682" width="2.5" style="260" customWidth="1"/>
    <col min="7683" max="7683" width="3.83203125" style="260" customWidth="1"/>
    <col min="7684" max="7684" width="11.6640625" style="260" customWidth="1"/>
    <col min="7685" max="7685" width="14.83203125" style="260" customWidth="1"/>
    <col min="7686" max="7686" width="0.5" style="260" customWidth="1"/>
    <col min="7687" max="7687" width="3.1640625" style="260" customWidth="1"/>
    <col min="7688" max="7688" width="3" style="260" customWidth="1"/>
    <col min="7689" max="7689" width="12.33203125" style="260" customWidth="1"/>
    <col min="7690" max="7690" width="16.1640625" style="260" customWidth="1"/>
    <col min="7691" max="7691" width="0.6640625" style="260" customWidth="1"/>
    <col min="7692" max="7692" width="3" style="260" customWidth="1"/>
    <col min="7693" max="7693" width="3.6640625" style="260" customWidth="1"/>
    <col min="7694" max="7694" width="9" style="260" customWidth="1"/>
    <col min="7695" max="7695" width="4.33203125" style="260" customWidth="1"/>
    <col min="7696" max="7696" width="15.33203125" style="260" customWidth="1"/>
    <col min="7697" max="7697" width="7.5" style="260" customWidth="1"/>
    <col min="7698" max="7698" width="14.5" style="260" customWidth="1"/>
    <col min="7699" max="7699" width="0.5" style="260" customWidth="1"/>
    <col min="7700" max="7936" width="10.5" style="260"/>
    <col min="7937" max="7937" width="3" style="260" customWidth="1"/>
    <col min="7938" max="7938" width="2.5" style="260" customWidth="1"/>
    <col min="7939" max="7939" width="3.83203125" style="260" customWidth="1"/>
    <col min="7940" max="7940" width="11.6640625" style="260" customWidth="1"/>
    <col min="7941" max="7941" width="14.83203125" style="260" customWidth="1"/>
    <col min="7942" max="7942" width="0.5" style="260" customWidth="1"/>
    <col min="7943" max="7943" width="3.1640625" style="260" customWidth="1"/>
    <col min="7944" max="7944" width="3" style="260" customWidth="1"/>
    <col min="7945" max="7945" width="12.33203125" style="260" customWidth="1"/>
    <col min="7946" max="7946" width="16.1640625" style="260" customWidth="1"/>
    <col min="7947" max="7947" width="0.6640625" style="260" customWidth="1"/>
    <col min="7948" max="7948" width="3" style="260" customWidth="1"/>
    <col min="7949" max="7949" width="3.6640625" style="260" customWidth="1"/>
    <col min="7950" max="7950" width="9" style="260" customWidth="1"/>
    <col min="7951" max="7951" width="4.33203125" style="260" customWidth="1"/>
    <col min="7952" max="7952" width="15.33203125" style="260" customWidth="1"/>
    <col min="7953" max="7953" width="7.5" style="260" customWidth="1"/>
    <col min="7954" max="7954" width="14.5" style="260" customWidth="1"/>
    <col min="7955" max="7955" width="0.5" style="260" customWidth="1"/>
    <col min="7956" max="8192" width="10.5" style="260"/>
    <col min="8193" max="8193" width="3" style="260" customWidth="1"/>
    <col min="8194" max="8194" width="2.5" style="260" customWidth="1"/>
    <col min="8195" max="8195" width="3.83203125" style="260" customWidth="1"/>
    <col min="8196" max="8196" width="11.6640625" style="260" customWidth="1"/>
    <col min="8197" max="8197" width="14.83203125" style="260" customWidth="1"/>
    <col min="8198" max="8198" width="0.5" style="260" customWidth="1"/>
    <col min="8199" max="8199" width="3.1640625" style="260" customWidth="1"/>
    <col min="8200" max="8200" width="3" style="260" customWidth="1"/>
    <col min="8201" max="8201" width="12.33203125" style="260" customWidth="1"/>
    <col min="8202" max="8202" width="16.1640625" style="260" customWidth="1"/>
    <col min="8203" max="8203" width="0.6640625" style="260" customWidth="1"/>
    <col min="8204" max="8204" width="3" style="260" customWidth="1"/>
    <col min="8205" max="8205" width="3.6640625" style="260" customWidth="1"/>
    <col min="8206" max="8206" width="9" style="260" customWidth="1"/>
    <col min="8207" max="8207" width="4.33203125" style="260" customWidth="1"/>
    <col min="8208" max="8208" width="15.33203125" style="260" customWidth="1"/>
    <col min="8209" max="8209" width="7.5" style="260" customWidth="1"/>
    <col min="8210" max="8210" width="14.5" style="260" customWidth="1"/>
    <col min="8211" max="8211" width="0.5" style="260" customWidth="1"/>
    <col min="8212" max="8448" width="10.5" style="260"/>
    <col min="8449" max="8449" width="3" style="260" customWidth="1"/>
    <col min="8450" max="8450" width="2.5" style="260" customWidth="1"/>
    <col min="8451" max="8451" width="3.83203125" style="260" customWidth="1"/>
    <col min="8452" max="8452" width="11.6640625" style="260" customWidth="1"/>
    <col min="8453" max="8453" width="14.83203125" style="260" customWidth="1"/>
    <col min="8454" max="8454" width="0.5" style="260" customWidth="1"/>
    <col min="8455" max="8455" width="3.1640625" style="260" customWidth="1"/>
    <col min="8456" max="8456" width="3" style="260" customWidth="1"/>
    <col min="8457" max="8457" width="12.33203125" style="260" customWidth="1"/>
    <col min="8458" max="8458" width="16.1640625" style="260" customWidth="1"/>
    <col min="8459" max="8459" width="0.6640625" style="260" customWidth="1"/>
    <col min="8460" max="8460" width="3" style="260" customWidth="1"/>
    <col min="8461" max="8461" width="3.6640625" style="260" customWidth="1"/>
    <col min="8462" max="8462" width="9" style="260" customWidth="1"/>
    <col min="8463" max="8463" width="4.33203125" style="260" customWidth="1"/>
    <col min="8464" max="8464" width="15.33203125" style="260" customWidth="1"/>
    <col min="8465" max="8465" width="7.5" style="260" customWidth="1"/>
    <col min="8466" max="8466" width="14.5" style="260" customWidth="1"/>
    <col min="8467" max="8467" width="0.5" style="260" customWidth="1"/>
    <col min="8468" max="8704" width="10.5" style="260"/>
    <col min="8705" max="8705" width="3" style="260" customWidth="1"/>
    <col min="8706" max="8706" width="2.5" style="260" customWidth="1"/>
    <col min="8707" max="8707" width="3.83203125" style="260" customWidth="1"/>
    <col min="8708" max="8708" width="11.6640625" style="260" customWidth="1"/>
    <col min="8709" max="8709" width="14.83203125" style="260" customWidth="1"/>
    <col min="8710" max="8710" width="0.5" style="260" customWidth="1"/>
    <col min="8711" max="8711" width="3.1640625" style="260" customWidth="1"/>
    <col min="8712" max="8712" width="3" style="260" customWidth="1"/>
    <col min="8713" max="8713" width="12.33203125" style="260" customWidth="1"/>
    <col min="8714" max="8714" width="16.1640625" style="260" customWidth="1"/>
    <col min="8715" max="8715" width="0.6640625" style="260" customWidth="1"/>
    <col min="8716" max="8716" width="3" style="260" customWidth="1"/>
    <col min="8717" max="8717" width="3.6640625" style="260" customWidth="1"/>
    <col min="8718" max="8718" width="9" style="260" customWidth="1"/>
    <col min="8719" max="8719" width="4.33203125" style="260" customWidth="1"/>
    <col min="8720" max="8720" width="15.33203125" style="260" customWidth="1"/>
    <col min="8721" max="8721" width="7.5" style="260" customWidth="1"/>
    <col min="8722" max="8722" width="14.5" style="260" customWidth="1"/>
    <col min="8723" max="8723" width="0.5" style="260" customWidth="1"/>
    <col min="8724" max="8960" width="10.5" style="260"/>
    <col min="8961" max="8961" width="3" style="260" customWidth="1"/>
    <col min="8962" max="8962" width="2.5" style="260" customWidth="1"/>
    <col min="8963" max="8963" width="3.83203125" style="260" customWidth="1"/>
    <col min="8964" max="8964" width="11.6640625" style="260" customWidth="1"/>
    <col min="8965" max="8965" width="14.83203125" style="260" customWidth="1"/>
    <col min="8966" max="8966" width="0.5" style="260" customWidth="1"/>
    <col min="8967" max="8967" width="3.1640625" style="260" customWidth="1"/>
    <col min="8968" max="8968" width="3" style="260" customWidth="1"/>
    <col min="8969" max="8969" width="12.33203125" style="260" customWidth="1"/>
    <col min="8970" max="8970" width="16.1640625" style="260" customWidth="1"/>
    <col min="8971" max="8971" width="0.6640625" style="260" customWidth="1"/>
    <col min="8972" max="8972" width="3" style="260" customWidth="1"/>
    <col min="8973" max="8973" width="3.6640625" style="260" customWidth="1"/>
    <col min="8974" max="8974" width="9" style="260" customWidth="1"/>
    <col min="8975" max="8975" width="4.33203125" style="260" customWidth="1"/>
    <col min="8976" max="8976" width="15.33203125" style="260" customWidth="1"/>
    <col min="8977" max="8977" width="7.5" style="260" customWidth="1"/>
    <col min="8978" max="8978" width="14.5" style="260" customWidth="1"/>
    <col min="8979" max="8979" width="0.5" style="260" customWidth="1"/>
    <col min="8980" max="9216" width="10.5" style="260"/>
    <col min="9217" max="9217" width="3" style="260" customWidth="1"/>
    <col min="9218" max="9218" width="2.5" style="260" customWidth="1"/>
    <col min="9219" max="9219" width="3.83203125" style="260" customWidth="1"/>
    <col min="9220" max="9220" width="11.6640625" style="260" customWidth="1"/>
    <col min="9221" max="9221" width="14.83203125" style="260" customWidth="1"/>
    <col min="9222" max="9222" width="0.5" style="260" customWidth="1"/>
    <col min="9223" max="9223" width="3.1640625" style="260" customWidth="1"/>
    <col min="9224" max="9224" width="3" style="260" customWidth="1"/>
    <col min="9225" max="9225" width="12.33203125" style="260" customWidth="1"/>
    <col min="9226" max="9226" width="16.1640625" style="260" customWidth="1"/>
    <col min="9227" max="9227" width="0.6640625" style="260" customWidth="1"/>
    <col min="9228" max="9228" width="3" style="260" customWidth="1"/>
    <col min="9229" max="9229" width="3.6640625" style="260" customWidth="1"/>
    <col min="9230" max="9230" width="9" style="260" customWidth="1"/>
    <col min="9231" max="9231" width="4.33203125" style="260" customWidth="1"/>
    <col min="9232" max="9232" width="15.33203125" style="260" customWidth="1"/>
    <col min="9233" max="9233" width="7.5" style="260" customWidth="1"/>
    <col min="9234" max="9234" width="14.5" style="260" customWidth="1"/>
    <col min="9235" max="9235" width="0.5" style="260" customWidth="1"/>
    <col min="9236" max="9472" width="10.5" style="260"/>
    <col min="9473" max="9473" width="3" style="260" customWidth="1"/>
    <col min="9474" max="9474" width="2.5" style="260" customWidth="1"/>
    <col min="9475" max="9475" width="3.83203125" style="260" customWidth="1"/>
    <col min="9476" max="9476" width="11.6640625" style="260" customWidth="1"/>
    <col min="9477" max="9477" width="14.83203125" style="260" customWidth="1"/>
    <col min="9478" max="9478" width="0.5" style="260" customWidth="1"/>
    <col min="9479" max="9479" width="3.1640625" style="260" customWidth="1"/>
    <col min="9480" max="9480" width="3" style="260" customWidth="1"/>
    <col min="9481" max="9481" width="12.33203125" style="260" customWidth="1"/>
    <col min="9482" max="9482" width="16.1640625" style="260" customWidth="1"/>
    <col min="9483" max="9483" width="0.6640625" style="260" customWidth="1"/>
    <col min="9484" max="9484" width="3" style="260" customWidth="1"/>
    <col min="9485" max="9485" width="3.6640625" style="260" customWidth="1"/>
    <col min="9486" max="9486" width="9" style="260" customWidth="1"/>
    <col min="9487" max="9487" width="4.33203125" style="260" customWidth="1"/>
    <col min="9488" max="9488" width="15.33203125" style="260" customWidth="1"/>
    <col min="9489" max="9489" width="7.5" style="260" customWidth="1"/>
    <col min="9490" max="9490" width="14.5" style="260" customWidth="1"/>
    <col min="9491" max="9491" width="0.5" style="260" customWidth="1"/>
    <col min="9492" max="9728" width="10.5" style="260"/>
    <col min="9729" max="9729" width="3" style="260" customWidth="1"/>
    <col min="9730" max="9730" width="2.5" style="260" customWidth="1"/>
    <col min="9731" max="9731" width="3.83203125" style="260" customWidth="1"/>
    <col min="9732" max="9732" width="11.6640625" style="260" customWidth="1"/>
    <col min="9733" max="9733" width="14.83203125" style="260" customWidth="1"/>
    <col min="9734" max="9734" width="0.5" style="260" customWidth="1"/>
    <col min="9735" max="9735" width="3.1640625" style="260" customWidth="1"/>
    <col min="9736" max="9736" width="3" style="260" customWidth="1"/>
    <col min="9737" max="9737" width="12.33203125" style="260" customWidth="1"/>
    <col min="9738" max="9738" width="16.1640625" style="260" customWidth="1"/>
    <col min="9739" max="9739" width="0.6640625" style="260" customWidth="1"/>
    <col min="9740" max="9740" width="3" style="260" customWidth="1"/>
    <col min="9741" max="9741" width="3.6640625" style="260" customWidth="1"/>
    <col min="9742" max="9742" width="9" style="260" customWidth="1"/>
    <col min="9743" max="9743" width="4.33203125" style="260" customWidth="1"/>
    <col min="9744" max="9744" width="15.33203125" style="260" customWidth="1"/>
    <col min="9745" max="9745" width="7.5" style="260" customWidth="1"/>
    <col min="9746" max="9746" width="14.5" style="260" customWidth="1"/>
    <col min="9747" max="9747" width="0.5" style="260" customWidth="1"/>
    <col min="9748" max="9984" width="10.5" style="260"/>
    <col min="9985" max="9985" width="3" style="260" customWidth="1"/>
    <col min="9986" max="9986" width="2.5" style="260" customWidth="1"/>
    <col min="9987" max="9987" width="3.83203125" style="260" customWidth="1"/>
    <col min="9988" max="9988" width="11.6640625" style="260" customWidth="1"/>
    <col min="9989" max="9989" width="14.83203125" style="260" customWidth="1"/>
    <col min="9990" max="9990" width="0.5" style="260" customWidth="1"/>
    <col min="9991" max="9991" width="3.1640625" style="260" customWidth="1"/>
    <col min="9992" max="9992" width="3" style="260" customWidth="1"/>
    <col min="9993" max="9993" width="12.33203125" style="260" customWidth="1"/>
    <col min="9994" max="9994" width="16.1640625" style="260" customWidth="1"/>
    <col min="9995" max="9995" width="0.6640625" style="260" customWidth="1"/>
    <col min="9996" max="9996" width="3" style="260" customWidth="1"/>
    <col min="9997" max="9997" width="3.6640625" style="260" customWidth="1"/>
    <col min="9998" max="9998" width="9" style="260" customWidth="1"/>
    <col min="9999" max="9999" width="4.33203125" style="260" customWidth="1"/>
    <col min="10000" max="10000" width="15.33203125" style="260" customWidth="1"/>
    <col min="10001" max="10001" width="7.5" style="260" customWidth="1"/>
    <col min="10002" max="10002" width="14.5" style="260" customWidth="1"/>
    <col min="10003" max="10003" width="0.5" style="260" customWidth="1"/>
    <col min="10004" max="10240" width="10.5" style="260"/>
    <col min="10241" max="10241" width="3" style="260" customWidth="1"/>
    <col min="10242" max="10242" width="2.5" style="260" customWidth="1"/>
    <col min="10243" max="10243" width="3.83203125" style="260" customWidth="1"/>
    <col min="10244" max="10244" width="11.6640625" style="260" customWidth="1"/>
    <col min="10245" max="10245" width="14.83203125" style="260" customWidth="1"/>
    <col min="10246" max="10246" width="0.5" style="260" customWidth="1"/>
    <col min="10247" max="10247" width="3.1640625" style="260" customWidth="1"/>
    <col min="10248" max="10248" width="3" style="260" customWidth="1"/>
    <col min="10249" max="10249" width="12.33203125" style="260" customWidth="1"/>
    <col min="10250" max="10250" width="16.1640625" style="260" customWidth="1"/>
    <col min="10251" max="10251" width="0.6640625" style="260" customWidth="1"/>
    <col min="10252" max="10252" width="3" style="260" customWidth="1"/>
    <col min="10253" max="10253" width="3.6640625" style="260" customWidth="1"/>
    <col min="10254" max="10254" width="9" style="260" customWidth="1"/>
    <col min="10255" max="10255" width="4.33203125" style="260" customWidth="1"/>
    <col min="10256" max="10256" width="15.33203125" style="260" customWidth="1"/>
    <col min="10257" max="10257" width="7.5" style="260" customWidth="1"/>
    <col min="10258" max="10258" width="14.5" style="260" customWidth="1"/>
    <col min="10259" max="10259" width="0.5" style="260" customWidth="1"/>
    <col min="10260" max="10496" width="10.5" style="260"/>
    <col min="10497" max="10497" width="3" style="260" customWidth="1"/>
    <col min="10498" max="10498" width="2.5" style="260" customWidth="1"/>
    <col min="10499" max="10499" width="3.83203125" style="260" customWidth="1"/>
    <col min="10500" max="10500" width="11.6640625" style="260" customWidth="1"/>
    <col min="10501" max="10501" width="14.83203125" style="260" customWidth="1"/>
    <col min="10502" max="10502" width="0.5" style="260" customWidth="1"/>
    <col min="10503" max="10503" width="3.1640625" style="260" customWidth="1"/>
    <col min="10504" max="10504" width="3" style="260" customWidth="1"/>
    <col min="10505" max="10505" width="12.33203125" style="260" customWidth="1"/>
    <col min="10506" max="10506" width="16.1640625" style="260" customWidth="1"/>
    <col min="10507" max="10507" width="0.6640625" style="260" customWidth="1"/>
    <col min="10508" max="10508" width="3" style="260" customWidth="1"/>
    <col min="10509" max="10509" width="3.6640625" style="260" customWidth="1"/>
    <col min="10510" max="10510" width="9" style="260" customWidth="1"/>
    <col min="10511" max="10511" width="4.33203125" style="260" customWidth="1"/>
    <col min="10512" max="10512" width="15.33203125" style="260" customWidth="1"/>
    <col min="10513" max="10513" width="7.5" style="260" customWidth="1"/>
    <col min="10514" max="10514" width="14.5" style="260" customWidth="1"/>
    <col min="10515" max="10515" width="0.5" style="260" customWidth="1"/>
    <col min="10516" max="10752" width="10.5" style="260"/>
    <col min="10753" max="10753" width="3" style="260" customWidth="1"/>
    <col min="10754" max="10754" width="2.5" style="260" customWidth="1"/>
    <col min="10755" max="10755" width="3.83203125" style="260" customWidth="1"/>
    <col min="10756" max="10756" width="11.6640625" style="260" customWidth="1"/>
    <col min="10757" max="10757" width="14.83203125" style="260" customWidth="1"/>
    <col min="10758" max="10758" width="0.5" style="260" customWidth="1"/>
    <col min="10759" max="10759" width="3.1640625" style="260" customWidth="1"/>
    <col min="10760" max="10760" width="3" style="260" customWidth="1"/>
    <col min="10761" max="10761" width="12.33203125" style="260" customWidth="1"/>
    <col min="10762" max="10762" width="16.1640625" style="260" customWidth="1"/>
    <col min="10763" max="10763" width="0.6640625" style="260" customWidth="1"/>
    <col min="10764" max="10764" width="3" style="260" customWidth="1"/>
    <col min="10765" max="10765" width="3.6640625" style="260" customWidth="1"/>
    <col min="10766" max="10766" width="9" style="260" customWidth="1"/>
    <col min="10767" max="10767" width="4.33203125" style="260" customWidth="1"/>
    <col min="10768" max="10768" width="15.33203125" style="260" customWidth="1"/>
    <col min="10769" max="10769" width="7.5" style="260" customWidth="1"/>
    <col min="10770" max="10770" width="14.5" style="260" customWidth="1"/>
    <col min="10771" max="10771" width="0.5" style="260" customWidth="1"/>
    <col min="10772" max="11008" width="10.5" style="260"/>
    <col min="11009" max="11009" width="3" style="260" customWidth="1"/>
    <col min="11010" max="11010" width="2.5" style="260" customWidth="1"/>
    <col min="11011" max="11011" width="3.83203125" style="260" customWidth="1"/>
    <col min="11012" max="11012" width="11.6640625" style="260" customWidth="1"/>
    <col min="11013" max="11013" width="14.83203125" style="260" customWidth="1"/>
    <col min="11014" max="11014" width="0.5" style="260" customWidth="1"/>
    <col min="11015" max="11015" width="3.1640625" style="260" customWidth="1"/>
    <col min="11016" max="11016" width="3" style="260" customWidth="1"/>
    <col min="11017" max="11017" width="12.33203125" style="260" customWidth="1"/>
    <col min="11018" max="11018" width="16.1640625" style="260" customWidth="1"/>
    <col min="11019" max="11019" width="0.6640625" style="260" customWidth="1"/>
    <col min="11020" max="11020" width="3" style="260" customWidth="1"/>
    <col min="11021" max="11021" width="3.6640625" style="260" customWidth="1"/>
    <col min="11022" max="11022" width="9" style="260" customWidth="1"/>
    <col min="11023" max="11023" width="4.33203125" style="260" customWidth="1"/>
    <col min="11024" max="11024" width="15.33203125" style="260" customWidth="1"/>
    <col min="11025" max="11025" width="7.5" style="260" customWidth="1"/>
    <col min="11026" max="11026" width="14.5" style="260" customWidth="1"/>
    <col min="11027" max="11027" width="0.5" style="260" customWidth="1"/>
    <col min="11028" max="11264" width="10.5" style="260"/>
    <col min="11265" max="11265" width="3" style="260" customWidth="1"/>
    <col min="11266" max="11266" width="2.5" style="260" customWidth="1"/>
    <col min="11267" max="11267" width="3.83203125" style="260" customWidth="1"/>
    <col min="11268" max="11268" width="11.6640625" style="260" customWidth="1"/>
    <col min="11269" max="11269" width="14.83203125" style="260" customWidth="1"/>
    <col min="11270" max="11270" width="0.5" style="260" customWidth="1"/>
    <col min="11271" max="11271" width="3.1640625" style="260" customWidth="1"/>
    <col min="11272" max="11272" width="3" style="260" customWidth="1"/>
    <col min="11273" max="11273" width="12.33203125" style="260" customWidth="1"/>
    <col min="11274" max="11274" width="16.1640625" style="260" customWidth="1"/>
    <col min="11275" max="11275" width="0.6640625" style="260" customWidth="1"/>
    <col min="11276" max="11276" width="3" style="260" customWidth="1"/>
    <col min="11277" max="11277" width="3.6640625" style="260" customWidth="1"/>
    <col min="11278" max="11278" width="9" style="260" customWidth="1"/>
    <col min="11279" max="11279" width="4.33203125" style="260" customWidth="1"/>
    <col min="11280" max="11280" width="15.33203125" style="260" customWidth="1"/>
    <col min="11281" max="11281" width="7.5" style="260" customWidth="1"/>
    <col min="11282" max="11282" width="14.5" style="260" customWidth="1"/>
    <col min="11283" max="11283" width="0.5" style="260" customWidth="1"/>
    <col min="11284" max="11520" width="10.5" style="260"/>
    <col min="11521" max="11521" width="3" style="260" customWidth="1"/>
    <col min="11522" max="11522" width="2.5" style="260" customWidth="1"/>
    <col min="11523" max="11523" width="3.83203125" style="260" customWidth="1"/>
    <col min="11524" max="11524" width="11.6640625" style="260" customWidth="1"/>
    <col min="11525" max="11525" width="14.83203125" style="260" customWidth="1"/>
    <col min="11526" max="11526" width="0.5" style="260" customWidth="1"/>
    <col min="11527" max="11527" width="3.1640625" style="260" customWidth="1"/>
    <col min="11528" max="11528" width="3" style="260" customWidth="1"/>
    <col min="11529" max="11529" width="12.33203125" style="260" customWidth="1"/>
    <col min="11530" max="11530" width="16.1640625" style="260" customWidth="1"/>
    <col min="11531" max="11531" width="0.6640625" style="260" customWidth="1"/>
    <col min="11532" max="11532" width="3" style="260" customWidth="1"/>
    <col min="11533" max="11533" width="3.6640625" style="260" customWidth="1"/>
    <col min="11534" max="11534" width="9" style="260" customWidth="1"/>
    <col min="11535" max="11535" width="4.33203125" style="260" customWidth="1"/>
    <col min="11536" max="11536" width="15.33203125" style="260" customWidth="1"/>
    <col min="11537" max="11537" width="7.5" style="260" customWidth="1"/>
    <col min="11538" max="11538" width="14.5" style="260" customWidth="1"/>
    <col min="11539" max="11539" width="0.5" style="260" customWidth="1"/>
    <col min="11540" max="11776" width="10.5" style="260"/>
    <col min="11777" max="11777" width="3" style="260" customWidth="1"/>
    <col min="11778" max="11778" width="2.5" style="260" customWidth="1"/>
    <col min="11779" max="11779" width="3.83203125" style="260" customWidth="1"/>
    <col min="11780" max="11780" width="11.6640625" style="260" customWidth="1"/>
    <col min="11781" max="11781" width="14.83203125" style="260" customWidth="1"/>
    <col min="11782" max="11782" width="0.5" style="260" customWidth="1"/>
    <col min="11783" max="11783" width="3.1640625" style="260" customWidth="1"/>
    <col min="11784" max="11784" width="3" style="260" customWidth="1"/>
    <col min="11785" max="11785" width="12.33203125" style="260" customWidth="1"/>
    <col min="11786" max="11786" width="16.1640625" style="260" customWidth="1"/>
    <col min="11787" max="11787" width="0.6640625" style="260" customWidth="1"/>
    <col min="11788" max="11788" width="3" style="260" customWidth="1"/>
    <col min="11789" max="11789" width="3.6640625" style="260" customWidth="1"/>
    <col min="11790" max="11790" width="9" style="260" customWidth="1"/>
    <col min="11791" max="11791" width="4.33203125" style="260" customWidth="1"/>
    <col min="11792" max="11792" width="15.33203125" style="260" customWidth="1"/>
    <col min="11793" max="11793" width="7.5" style="260" customWidth="1"/>
    <col min="11794" max="11794" width="14.5" style="260" customWidth="1"/>
    <col min="11795" max="11795" width="0.5" style="260" customWidth="1"/>
    <col min="11796" max="12032" width="10.5" style="260"/>
    <col min="12033" max="12033" width="3" style="260" customWidth="1"/>
    <col min="12034" max="12034" width="2.5" style="260" customWidth="1"/>
    <col min="12035" max="12035" width="3.83203125" style="260" customWidth="1"/>
    <col min="12036" max="12036" width="11.6640625" style="260" customWidth="1"/>
    <col min="12037" max="12037" width="14.83203125" style="260" customWidth="1"/>
    <col min="12038" max="12038" width="0.5" style="260" customWidth="1"/>
    <col min="12039" max="12039" width="3.1640625" style="260" customWidth="1"/>
    <col min="12040" max="12040" width="3" style="260" customWidth="1"/>
    <col min="12041" max="12041" width="12.33203125" style="260" customWidth="1"/>
    <col min="12042" max="12042" width="16.1640625" style="260" customWidth="1"/>
    <col min="12043" max="12043" width="0.6640625" style="260" customWidth="1"/>
    <col min="12044" max="12044" width="3" style="260" customWidth="1"/>
    <col min="12045" max="12045" width="3.6640625" style="260" customWidth="1"/>
    <col min="12046" max="12046" width="9" style="260" customWidth="1"/>
    <col min="12047" max="12047" width="4.33203125" style="260" customWidth="1"/>
    <col min="12048" max="12048" width="15.33203125" style="260" customWidth="1"/>
    <col min="12049" max="12049" width="7.5" style="260" customWidth="1"/>
    <col min="12050" max="12050" width="14.5" style="260" customWidth="1"/>
    <col min="12051" max="12051" width="0.5" style="260" customWidth="1"/>
    <col min="12052" max="12288" width="10.5" style="260"/>
    <col min="12289" max="12289" width="3" style="260" customWidth="1"/>
    <col min="12290" max="12290" width="2.5" style="260" customWidth="1"/>
    <col min="12291" max="12291" width="3.83203125" style="260" customWidth="1"/>
    <col min="12292" max="12292" width="11.6640625" style="260" customWidth="1"/>
    <col min="12293" max="12293" width="14.83203125" style="260" customWidth="1"/>
    <col min="12294" max="12294" width="0.5" style="260" customWidth="1"/>
    <col min="12295" max="12295" width="3.1640625" style="260" customWidth="1"/>
    <col min="12296" max="12296" width="3" style="260" customWidth="1"/>
    <col min="12297" max="12297" width="12.33203125" style="260" customWidth="1"/>
    <col min="12298" max="12298" width="16.1640625" style="260" customWidth="1"/>
    <col min="12299" max="12299" width="0.6640625" style="260" customWidth="1"/>
    <col min="12300" max="12300" width="3" style="260" customWidth="1"/>
    <col min="12301" max="12301" width="3.6640625" style="260" customWidth="1"/>
    <col min="12302" max="12302" width="9" style="260" customWidth="1"/>
    <col min="12303" max="12303" width="4.33203125" style="260" customWidth="1"/>
    <col min="12304" max="12304" width="15.33203125" style="260" customWidth="1"/>
    <col min="12305" max="12305" width="7.5" style="260" customWidth="1"/>
    <col min="12306" max="12306" width="14.5" style="260" customWidth="1"/>
    <col min="12307" max="12307" width="0.5" style="260" customWidth="1"/>
    <col min="12308" max="12544" width="10.5" style="260"/>
    <col min="12545" max="12545" width="3" style="260" customWidth="1"/>
    <col min="12546" max="12546" width="2.5" style="260" customWidth="1"/>
    <col min="12547" max="12547" width="3.83203125" style="260" customWidth="1"/>
    <col min="12548" max="12548" width="11.6640625" style="260" customWidth="1"/>
    <col min="12549" max="12549" width="14.83203125" style="260" customWidth="1"/>
    <col min="12550" max="12550" width="0.5" style="260" customWidth="1"/>
    <col min="12551" max="12551" width="3.1640625" style="260" customWidth="1"/>
    <col min="12552" max="12552" width="3" style="260" customWidth="1"/>
    <col min="12553" max="12553" width="12.33203125" style="260" customWidth="1"/>
    <col min="12554" max="12554" width="16.1640625" style="260" customWidth="1"/>
    <col min="12555" max="12555" width="0.6640625" style="260" customWidth="1"/>
    <col min="12556" max="12556" width="3" style="260" customWidth="1"/>
    <col min="12557" max="12557" width="3.6640625" style="260" customWidth="1"/>
    <col min="12558" max="12558" width="9" style="260" customWidth="1"/>
    <col min="12559" max="12559" width="4.33203125" style="260" customWidth="1"/>
    <col min="12560" max="12560" width="15.33203125" style="260" customWidth="1"/>
    <col min="12561" max="12561" width="7.5" style="260" customWidth="1"/>
    <col min="12562" max="12562" width="14.5" style="260" customWidth="1"/>
    <col min="12563" max="12563" width="0.5" style="260" customWidth="1"/>
    <col min="12564" max="12800" width="10.5" style="260"/>
    <col min="12801" max="12801" width="3" style="260" customWidth="1"/>
    <col min="12802" max="12802" width="2.5" style="260" customWidth="1"/>
    <col min="12803" max="12803" width="3.83203125" style="260" customWidth="1"/>
    <col min="12804" max="12804" width="11.6640625" style="260" customWidth="1"/>
    <col min="12805" max="12805" width="14.83203125" style="260" customWidth="1"/>
    <col min="12806" max="12806" width="0.5" style="260" customWidth="1"/>
    <col min="12807" max="12807" width="3.1640625" style="260" customWidth="1"/>
    <col min="12808" max="12808" width="3" style="260" customWidth="1"/>
    <col min="12809" max="12809" width="12.33203125" style="260" customWidth="1"/>
    <col min="12810" max="12810" width="16.1640625" style="260" customWidth="1"/>
    <col min="12811" max="12811" width="0.6640625" style="260" customWidth="1"/>
    <col min="12812" max="12812" width="3" style="260" customWidth="1"/>
    <col min="12813" max="12813" width="3.6640625" style="260" customWidth="1"/>
    <col min="12814" max="12814" width="9" style="260" customWidth="1"/>
    <col min="12815" max="12815" width="4.33203125" style="260" customWidth="1"/>
    <col min="12816" max="12816" width="15.33203125" style="260" customWidth="1"/>
    <col min="12817" max="12817" width="7.5" style="260" customWidth="1"/>
    <col min="12818" max="12818" width="14.5" style="260" customWidth="1"/>
    <col min="12819" max="12819" width="0.5" style="260" customWidth="1"/>
    <col min="12820" max="13056" width="10.5" style="260"/>
    <col min="13057" max="13057" width="3" style="260" customWidth="1"/>
    <col min="13058" max="13058" width="2.5" style="260" customWidth="1"/>
    <col min="13059" max="13059" width="3.83203125" style="260" customWidth="1"/>
    <col min="13060" max="13060" width="11.6640625" style="260" customWidth="1"/>
    <col min="13061" max="13061" width="14.83203125" style="260" customWidth="1"/>
    <col min="13062" max="13062" width="0.5" style="260" customWidth="1"/>
    <col min="13063" max="13063" width="3.1640625" style="260" customWidth="1"/>
    <col min="13064" max="13064" width="3" style="260" customWidth="1"/>
    <col min="13065" max="13065" width="12.33203125" style="260" customWidth="1"/>
    <col min="13066" max="13066" width="16.1640625" style="260" customWidth="1"/>
    <col min="13067" max="13067" width="0.6640625" style="260" customWidth="1"/>
    <col min="13068" max="13068" width="3" style="260" customWidth="1"/>
    <col min="13069" max="13069" width="3.6640625" style="260" customWidth="1"/>
    <col min="13070" max="13070" width="9" style="260" customWidth="1"/>
    <col min="13071" max="13071" width="4.33203125" style="260" customWidth="1"/>
    <col min="13072" max="13072" width="15.33203125" style="260" customWidth="1"/>
    <col min="13073" max="13073" width="7.5" style="260" customWidth="1"/>
    <col min="13074" max="13074" width="14.5" style="260" customWidth="1"/>
    <col min="13075" max="13075" width="0.5" style="260" customWidth="1"/>
    <col min="13076" max="13312" width="10.5" style="260"/>
    <col min="13313" max="13313" width="3" style="260" customWidth="1"/>
    <col min="13314" max="13314" width="2.5" style="260" customWidth="1"/>
    <col min="13315" max="13315" width="3.83203125" style="260" customWidth="1"/>
    <col min="13316" max="13316" width="11.6640625" style="260" customWidth="1"/>
    <col min="13317" max="13317" width="14.83203125" style="260" customWidth="1"/>
    <col min="13318" max="13318" width="0.5" style="260" customWidth="1"/>
    <col min="13319" max="13319" width="3.1640625" style="260" customWidth="1"/>
    <col min="13320" max="13320" width="3" style="260" customWidth="1"/>
    <col min="13321" max="13321" width="12.33203125" style="260" customWidth="1"/>
    <col min="13322" max="13322" width="16.1640625" style="260" customWidth="1"/>
    <col min="13323" max="13323" width="0.6640625" style="260" customWidth="1"/>
    <col min="13324" max="13324" width="3" style="260" customWidth="1"/>
    <col min="13325" max="13325" width="3.6640625" style="260" customWidth="1"/>
    <col min="13326" max="13326" width="9" style="260" customWidth="1"/>
    <col min="13327" max="13327" width="4.33203125" style="260" customWidth="1"/>
    <col min="13328" max="13328" width="15.33203125" style="260" customWidth="1"/>
    <col min="13329" max="13329" width="7.5" style="260" customWidth="1"/>
    <col min="13330" max="13330" width="14.5" style="260" customWidth="1"/>
    <col min="13331" max="13331" width="0.5" style="260" customWidth="1"/>
    <col min="13332" max="13568" width="10.5" style="260"/>
    <col min="13569" max="13569" width="3" style="260" customWidth="1"/>
    <col min="13570" max="13570" width="2.5" style="260" customWidth="1"/>
    <col min="13571" max="13571" width="3.83203125" style="260" customWidth="1"/>
    <col min="13572" max="13572" width="11.6640625" style="260" customWidth="1"/>
    <col min="13573" max="13573" width="14.83203125" style="260" customWidth="1"/>
    <col min="13574" max="13574" width="0.5" style="260" customWidth="1"/>
    <col min="13575" max="13575" width="3.1640625" style="260" customWidth="1"/>
    <col min="13576" max="13576" width="3" style="260" customWidth="1"/>
    <col min="13577" max="13577" width="12.33203125" style="260" customWidth="1"/>
    <col min="13578" max="13578" width="16.1640625" style="260" customWidth="1"/>
    <col min="13579" max="13579" width="0.6640625" style="260" customWidth="1"/>
    <col min="13580" max="13580" width="3" style="260" customWidth="1"/>
    <col min="13581" max="13581" width="3.6640625" style="260" customWidth="1"/>
    <col min="13582" max="13582" width="9" style="260" customWidth="1"/>
    <col min="13583" max="13583" width="4.33203125" style="260" customWidth="1"/>
    <col min="13584" max="13584" width="15.33203125" style="260" customWidth="1"/>
    <col min="13585" max="13585" width="7.5" style="260" customWidth="1"/>
    <col min="13586" max="13586" width="14.5" style="260" customWidth="1"/>
    <col min="13587" max="13587" width="0.5" style="260" customWidth="1"/>
    <col min="13588" max="13824" width="10.5" style="260"/>
    <col min="13825" max="13825" width="3" style="260" customWidth="1"/>
    <col min="13826" max="13826" width="2.5" style="260" customWidth="1"/>
    <col min="13827" max="13827" width="3.83203125" style="260" customWidth="1"/>
    <col min="13828" max="13828" width="11.6640625" style="260" customWidth="1"/>
    <col min="13829" max="13829" width="14.83203125" style="260" customWidth="1"/>
    <col min="13830" max="13830" width="0.5" style="260" customWidth="1"/>
    <col min="13831" max="13831" width="3.1640625" style="260" customWidth="1"/>
    <col min="13832" max="13832" width="3" style="260" customWidth="1"/>
    <col min="13833" max="13833" width="12.33203125" style="260" customWidth="1"/>
    <col min="13834" max="13834" width="16.1640625" style="260" customWidth="1"/>
    <col min="13835" max="13835" width="0.6640625" style="260" customWidth="1"/>
    <col min="13836" max="13836" width="3" style="260" customWidth="1"/>
    <col min="13837" max="13837" width="3.6640625" style="260" customWidth="1"/>
    <col min="13838" max="13838" width="9" style="260" customWidth="1"/>
    <col min="13839" max="13839" width="4.33203125" style="260" customWidth="1"/>
    <col min="13840" max="13840" width="15.33203125" style="260" customWidth="1"/>
    <col min="13841" max="13841" width="7.5" style="260" customWidth="1"/>
    <col min="13842" max="13842" width="14.5" style="260" customWidth="1"/>
    <col min="13843" max="13843" width="0.5" style="260" customWidth="1"/>
    <col min="13844" max="14080" width="10.5" style="260"/>
    <col min="14081" max="14081" width="3" style="260" customWidth="1"/>
    <col min="14082" max="14082" width="2.5" style="260" customWidth="1"/>
    <col min="14083" max="14083" width="3.83203125" style="260" customWidth="1"/>
    <col min="14084" max="14084" width="11.6640625" style="260" customWidth="1"/>
    <col min="14085" max="14085" width="14.83203125" style="260" customWidth="1"/>
    <col min="14086" max="14086" width="0.5" style="260" customWidth="1"/>
    <col min="14087" max="14087" width="3.1640625" style="260" customWidth="1"/>
    <col min="14088" max="14088" width="3" style="260" customWidth="1"/>
    <col min="14089" max="14089" width="12.33203125" style="260" customWidth="1"/>
    <col min="14090" max="14090" width="16.1640625" style="260" customWidth="1"/>
    <col min="14091" max="14091" width="0.6640625" style="260" customWidth="1"/>
    <col min="14092" max="14092" width="3" style="260" customWidth="1"/>
    <col min="14093" max="14093" width="3.6640625" style="260" customWidth="1"/>
    <col min="14094" max="14094" width="9" style="260" customWidth="1"/>
    <col min="14095" max="14095" width="4.33203125" style="260" customWidth="1"/>
    <col min="14096" max="14096" width="15.33203125" style="260" customWidth="1"/>
    <col min="14097" max="14097" width="7.5" style="260" customWidth="1"/>
    <col min="14098" max="14098" width="14.5" style="260" customWidth="1"/>
    <col min="14099" max="14099" width="0.5" style="260" customWidth="1"/>
    <col min="14100" max="14336" width="10.5" style="260"/>
    <col min="14337" max="14337" width="3" style="260" customWidth="1"/>
    <col min="14338" max="14338" width="2.5" style="260" customWidth="1"/>
    <col min="14339" max="14339" width="3.83203125" style="260" customWidth="1"/>
    <col min="14340" max="14340" width="11.6640625" style="260" customWidth="1"/>
    <col min="14341" max="14341" width="14.83203125" style="260" customWidth="1"/>
    <col min="14342" max="14342" width="0.5" style="260" customWidth="1"/>
    <col min="14343" max="14343" width="3.1640625" style="260" customWidth="1"/>
    <col min="14344" max="14344" width="3" style="260" customWidth="1"/>
    <col min="14345" max="14345" width="12.33203125" style="260" customWidth="1"/>
    <col min="14346" max="14346" width="16.1640625" style="260" customWidth="1"/>
    <col min="14347" max="14347" width="0.6640625" style="260" customWidth="1"/>
    <col min="14348" max="14348" width="3" style="260" customWidth="1"/>
    <col min="14349" max="14349" width="3.6640625" style="260" customWidth="1"/>
    <col min="14350" max="14350" width="9" style="260" customWidth="1"/>
    <col min="14351" max="14351" width="4.33203125" style="260" customWidth="1"/>
    <col min="14352" max="14352" width="15.33203125" style="260" customWidth="1"/>
    <col min="14353" max="14353" width="7.5" style="260" customWidth="1"/>
    <col min="14354" max="14354" width="14.5" style="260" customWidth="1"/>
    <col min="14355" max="14355" width="0.5" style="260" customWidth="1"/>
    <col min="14356" max="14592" width="10.5" style="260"/>
    <col min="14593" max="14593" width="3" style="260" customWidth="1"/>
    <col min="14594" max="14594" width="2.5" style="260" customWidth="1"/>
    <col min="14595" max="14595" width="3.83203125" style="260" customWidth="1"/>
    <col min="14596" max="14596" width="11.6640625" style="260" customWidth="1"/>
    <col min="14597" max="14597" width="14.83203125" style="260" customWidth="1"/>
    <col min="14598" max="14598" width="0.5" style="260" customWidth="1"/>
    <col min="14599" max="14599" width="3.1640625" style="260" customWidth="1"/>
    <col min="14600" max="14600" width="3" style="260" customWidth="1"/>
    <col min="14601" max="14601" width="12.33203125" style="260" customWidth="1"/>
    <col min="14602" max="14602" width="16.1640625" style="260" customWidth="1"/>
    <col min="14603" max="14603" width="0.6640625" style="260" customWidth="1"/>
    <col min="14604" max="14604" width="3" style="260" customWidth="1"/>
    <col min="14605" max="14605" width="3.6640625" style="260" customWidth="1"/>
    <col min="14606" max="14606" width="9" style="260" customWidth="1"/>
    <col min="14607" max="14607" width="4.33203125" style="260" customWidth="1"/>
    <col min="14608" max="14608" width="15.33203125" style="260" customWidth="1"/>
    <col min="14609" max="14609" width="7.5" style="260" customWidth="1"/>
    <col min="14610" max="14610" width="14.5" style="260" customWidth="1"/>
    <col min="14611" max="14611" width="0.5" style="260" customWidth="1"/>
    <col min="14612" max="14848" width="10.5" style="260"/>
    <col min="14849" max="14849" width="3" style="260" customWidth="1"/>
    <col min="14850" max="14850" width="2.5" style="260" customWidth="1"/>
    <col min="14851" max="14851" width="3.83203125" style="260" customWidth="1"/>
    <col min="14852" max="14852" width="11.6640625" style="260" customWidth="1"/>
    <col min="14853" max="14853" width="14.83203125" style="260" customWidth="1"/>
    <col min="14854" max="14854" width="0.5" style="260" customWidth="1"/>
    <col min="14855" max="14855" width="3.1640625" style="260" customWidth="1"/>
    <col min="14856" max="14856" width="3" style="260" customWidth="1"/>
    <col min="14857" max="14857" width="12.33203125" style="260" customWidth="1"/>
    <col min="14858" max="14858" width="16.1640625" style="260" customWidth="1"/>
    <col min="14859" max="14859" width="0.6640625" style="260" customWidth="1"/>
    <col min="14860" max="14860" width="3" style="260" customWidth="1"/>
    <col min="14861" max="14861" width="3.6640625" style="260" customWidth="1"/>
    <col min="14862" max="14862" width="9" style="260" customWidth="1"/>
    <col min="14863" max="14863" width="4.33203125" style="260" customWidth="1"/>
    <col min="14864" max="14864" width="15.33203125" style="260" customWidth="1"/>
    <col min="14865" max="14865" width="7.5" style="260" customWidth="1"/>
    <col min="14866" max="14866" width="14.5" style="260" customWidth="1"/>
    <col min="14867" max="14867" width="0.5" style="260" customWidth="1"/>
    <col min="14868" max="15104" width="10.5" style="260"/>
    <col min="15105" max="15105" width="3" style="260" customWidth="1"/>
    <col min="15106" max="15106" width="2.5" style="260" customWidth="1"/>
    <col min="15107" max="15107" width="3.83203125" style="260" customWidth="1"/>
    <col min="15108" max="15108" width="11.6640625" style="260" customWidth="1"/>
    <col min="15109" max="15109" width="14.83203125" style="260" customWidth="1"/>
    <col min="15110" max="15110" width="0.5" style="260" customWidth="1"/>
    <col min="15111" max="15111" width="3.1640625" style="260" customWidth="1"/>
    <col min="15112" max="15112" width="3" style="260" customWidth="1"/>
    <col min="15113" max="15113" width="12.33203125" style="260" customWidth="1"/>
    <col min="15114" max="15114" width="16.1640625" style="260" customWidth="1"/>
    <col min="15115" max="15115" width="0.6640625" style="260" customWidth="1"/>
    <col min="15116" max="15116" width="3" style="260" customWidth="1"/>
    <col min="15117" max="15117" width="3.6640625" style="260" customWidth="1"/>
    <col min="15118" max="15118" width="9" style="260" customWidth="1"/>
    <col min="15119" max="15119" width="4.33203125" style="260" customWidth="1"/>
    <col min="15120" max="15120" width="15.33203125" style="260" customWidth="1"/>
    <col min="15121" max="15121" width="7.5" style="260" customWidth="1"/>
    <col min="15122" max="15122" width="14.5" style="260" customWidth="1"/>
    <col min="15123" max="15123" width="0.5" style="260" customWidth="1"/>
    <col min="15124" max="15360" width="10.5" style="260"/>
    <col min="15361" max="15361" width="3" style="260" customWidth="1"/>
    <col min="15362" max="15362" width="2.5" style="260" customWidth="1"/>
    <col min="15363" max="15363" width="3.83203125" style="260" customWidth="1"/>
    <col min="15364" max="15364" width="11.6640625" style="260" customWidth="1"/>
    <col min="15365" max="15365" width="14.83203125" style="260" customWidth="1"/>
    <col min="15366" max="15366" width="0.5" style="260" customWidth="1"/>
    <col min="15367" max="15367" width="3.1640625" style="260" customWidth="1"/>
    <col min="15368" max="15368" width="3" style="260" customWidth="1"/>
    <col min="15369" max="15369" width="12.33203125" style="260" customWidth="1"/>
    <col min="15370" max="15370" width="16.1640625" style="260" customWidth="1"/>
    <col min="15371" max="15371" width="0.6640625" style="260" customWidth="1"/>
    <col min="15372" max="15372" width="3" style="260" customWidth="1"/>
    <col min="15373" max="15373" width="3.6640625" style="260" customWidth="1"/>
    <col min="15374" max="15374" width="9" style="260" customWidth="1"/>
    <col min="15375" max="15375" width="4.33203125" style="260" customWidth="1"/>
    <col min="15376" max="15376" width="15.33203125" style="260" customWidth="1"/>
    <col min="15377" max="15377" width="7.5" style="260" customWidth="1"/>
    <col min="15378" max="15378" width="14.5" style="260" customWidth="1"/>
    <col min="15379" max="15379" width="0.5" style="260" customWidth="1"/>
    <col min="15380" max="15616" width="10.5" style="260"/>
    <col min="15617" max="15617" width="3" style="260" customWidth="1"/>
    <col min="15618" max="15618" width="2.5" style="260" customWidth="1"/>
    <col min="15619" max="15619" width="3.83203125" style="260" customWidth="1"/>
    <col min="15620" max="15620" width="11.6640625" style="260" customWidth="1"/>
    <col min="15621" max="15621" width="14.83203125" style="260" customWidth="1"/>
    <col min="15622" max="15622" width="0.5" style="260" customWidth="1"/>
    <col min="15623" max="15623" width="3.1640625" style="260" customWidth="1"/>
    <col min="15624" max="15624" width="3" style="260" customWidth="1"/>
    <col min="15625" max="15625" width="12.33203125" style="260" customWidth="1"/>
    <col min="15626" max="15626" width="16.1640625" style="260" customWidth="1"/>
    <col min="15627" max="15627" width="0.6640625" style="260" customWidth="1"/>
    <col min="15628" max="15628" width="3" style="260" customWidth="1"/>
    <col min="15629" max="15629" width="3.6640625" style="260" customWidth="1"/>
    <col min="15630" max="15630" width="9" style="260" customWidth="1"/>
    <col min="15631" max="15631" width="4.33203125" style="260" customWidth="1"/>
    <col min="15632" max="15632" width="15.33203125" style="260" customWidth="1"/>
    <col min="15633" max="15633" width="7.5" style="260" customWidth="1"/>
    <col min="15634" max="15634" width="14.5" style="260" customWidth="1"/>
    <col min="15635" max="15635" width="0.5" style="260" customWidth="1"/>
    <col min="15636" max="15872" width="10.5" style="260"/>
    <col min="15873" max="15873" width="3" style="260" customWidth="1"/>
    <col min="15874" max="15874" width="2.5" style="260" customWidth="1"/>
    <col min="15875" max="15875" width="3.83203125" style="260" customWidth="1"/>
    <col min="15876" max="15876" width="11.6640625" style="260" customWidth="1"/>
    <col min="15877" max="15877" width="14.83203125" style="260" customWidth="1"/>
    <col min="15878" max="15878" width="0.5" style="260" customWidth="1"/>
    <col min="15879" max="15879" width="3.1640625" style="260" customWidth="1"/>
    <col min="15880" max="15880" width="3" style="260" customWidth="1"/>
    <col min="15881" max="15881" width="12.33203125" style="260" customWidth="1"/>
    <col min="15882" max="15882" width="16.1640625" style="260" customWidth="1"/>
    <col min="15883" max="15883" width="0.6640625" style="260" customWidth="1"/>
    <col min="15884" max="15884" width="3" style="260" customWidth="1"/>
    <col min="15885" max="15885" width="3.6640625" style="260" customWidth="1"/>
    <col min="15886" max="15886" width="9" style="260" customWidth="1"/>
    <col min="15887" max="15887" width="4.33203125" style="260" customWidth="1"/>
    <col min="15888" max="15888" width="15.33203125" style="260" customWidth="1"/>
    <col min="15889" max="15889" width="7.5" style="260" customWidth="1"/>
    <col min="15890" max="15890" width="14.5" style="260" customWidth="1"/>
    <col min="15891" max="15891" width="0.5" style="260" customWidth="1"/>
    <col min="15892" max="16128" width="10.5" style="260"/>
    <col min="16129" max="16129" width="3" style="260" customWidth="1"/>
    <col min="16130" max="16130" width="2.5" style="260" customWidth="1"/>
    <col min="16131" max="16131" width="3.83203125" style="260" customWidth="1"/>
    <col min="16132" max="16132" width="11.6640625" style="260" customWidth="1"/>
    <col min="16133" max="16133" width="14.83203125" style="260" customWidth="1"/>
    <col min="16134" max="16134" width="0.5" style="260" customWidth="1"/>
    <col min="16135" max="16135" width="3.1640625" style="260" customWidth="1"/>
    <col min="16136" max="16136" width="3" style="260" customWidth="1"/>
    <col min="16137" max="16137" width="12.33203125" style="260" customWidth="1"/>
    <col min="16138" max="16138" width="16.1640625" style="260" customWidth="1"/>
    <col min="16139" max="16139" width="0.6640625" style="260" customWidth="1"/>
    <col min="16140" max="16140" width="3" style="260" customWidth="1"/>
    <col min="16141" max="16141" width="3.6640625" style="260" customWidth="1"/>
    <col min="16142" max="16142" width="9" style="260" customWidth="1"/>
    <col min="16143" max="16143" width="4.33203125" style="260" customWidth="1"/>
    <col min="16144" max="16144" width="15.33203125" style="260" customWidth="1"/>
    <col min="16145" max="16145" width="7.5" style="260" customWidth="1"/>
    <col min="16146" max="16146" width="14.5" style="260" customWidth="1"/>
    <col min="16147" max="16147" width="0.5" style="260" customWidth="1"/>
    <col min="16148" max="16384" width="10.5" style="260"/>
  </cols>
  <sheetData>
    <row r="1" spans="1:19" ht="14.25" customHeight="1">
      <c r="A1" s="256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8"/>
      <c r="P1" s="257"/>
      <c r="Q1" s="257"/>
      <c r="R1" s="257"/>
      <c r="S1" s="259"/>
    </row>
    <row r="2" spans="1:19" ht="24.75" customHeight="1">
      <c r="A2" s="261"/>
      <c r="B2" s="262"/>
      <c r="C2" s="262"/>
      <c r="D2" s="262"/>
      <c r="E2" s="262"/>
      <c r="F2" s="262"/>
      <c r="G2" s="263" t="s">
        <v>680</v>
      </c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4"/>
    </row>
    <row r="3" spans="1:19" ht="12" customHeight="1">
      <c r="A3" s="265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7"/>
    </row>
    <row r="4" spans="1:19" ht="9" customHeight="1" thickBot="1">
      <c r="A4" s="268"/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70"/>
      <c r="P4" s="269"/>
      <c r="Q4" s="269"/>
      <c r="R4" s="269"/>
      <c r="S4" s="271"/>
    </row>
    <row r="5" spans="1:19" ht="24.75" customHeight="1">
      <c r="A5" s="272"/>
      <c r="B5" s="270" t="s">
        <v>681</v>
      </c>
      <c r="C5" s="270"/>
      <c r="D5" s="270"/>
      <c r="E5" s="273" t="s">
        <v>682</v>
      </c>
      <c r="F5" s="274"/>
      <c r="G5" s="274"/>
      <c r="H5" s="274"/>
      <c r="I5" s="274"/>
      <c r="J5" s="274"/>
      <c r="K5" s="274"/>
      <c r="L5" s="274"/>
      <c r="M5" s="275"/>
      <c r="N5" s="270"/>
      <c r="O5" s="270"/>
      <c r="P5" s="270" t="s">
        <v>683</v>
      </c>
      <c r="Q5" s="276"/>
      <c r="R5" s="277"/>
      <c r="S5" s="278"/>
    </row>
    <row r="6" spans="1:19" ht="24.75" customHeight="1">
      <c r="A6" s="272"/>
      <c r="B6" s="270" t="s">
        <v>684</v>
      </c>
      <c r="C6" s="270"/>
      <c r="D6" s="270"/>
      <c r="E6" s="279" t="s">
        <v>830</v>
      </c>
      <c r="F6" s="280"/>
      <c r="G6" s="280"/>
      <c r="H6" s="280"/>
      <c r="I6" s="280"/>
      <c r="J6" s="280"/>
      <c r="K6" s="280"/>
      <c r="L6" s="280"/>
      <c r="M6" s="281"/>
      <c r="N6" s="270"/>
      <c r="O6" s="270"/>
      <c r="P6" s="270" t="s">
        <v>685</v>
      </c>
      <c r="Q6" s="282"/>
      <c r="R6" s="283"/>
      <c r="S6" s="278"/>
    </row>
    <row r="7" spans="1:19" ht="24.75" customHeight="1" thickBot="1">
      <c r="A7" s="272"/>
      <c r="B7" s="270"/>
      <c r="C7" s="270"/>
      <c r="D7" s="270"/>
      <c r="E7" s="284" t="s">
        <v>686</v>
      </c>
      <c r="F7" s="285"/>
      <c r="G7" s="285"/>
      <c r="H7" s="285"/>
      <c r="I7" s="285"/>
      <c r="J7" s="285"/>
      <c r="K7" s="285"/>
      <c r="L7" s="285"/>
      <c r="M7" s="286"/>
      <c r="N7" s="270"/>
      <c r="O7" s="270"/>
      <c r="P7" s="270" t="s">
        <v>687</v>
      </c>
      <c r="Q7" s="287" t="s">
        <v>688</v>
      </c>
      <c r="R7" s="288"/>
      <c r="S7" s="278"/>
    </row>
    <row r="8" spans="1:19" ht="24.75" customHeight="1" thickBot="1">
      <c r="A8" s="272"/>
      <c r="B8" s="289"/>
      <c r="C8" s="289"/>
      <c r="D8" s="289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 t="s">
        <v>689</v>
      </c>
      <c r="Q8" s="270" t="s">
        <v>690</v>
      </c>
      <c r="R8" s="270"/>
      <c r="S8" s="278"/>
    </row>
    <row r="9" spans="1:19" ht="24.75" customHeight="1" thickBot="1">
      <c r="A9" s="272"/>
      <c r="B9" s="270" t="s">
        <v>54</v>
      </c>
      <c r="C9" s="270"/>
      <c r="D9" s="270"/>
      <c r="E9" s="290" t="s">
        <v>738</v>
      </c>
      <c r="F9" s="291"/>
      <c r="G9" s="291"/>
      <c r="H9" s="291"/>
      <c r="I9" s="291"/>
      <c r="J9" s="291"/>
      <c r="K9" s="291"/>
      <c r="L9" s="291"/>
      <c r="M9" s="292"/>
      <c r="N9" s="270"/>
      <c r="O9" s="270"/>
      <c r="P9" s="293"/>
      <c r="Q9" s="294"/>
      <c r="R9" s="295"/>
      <c r="S9" s="278"/>
    </row>
    <row r="10" spans="1:19" ht="24.75" customHeight="1" thickBot="1">
      <c r="A10" s="272"/>
      <c r="B10" s="270" t="s">
        <v>50</v>
      </c>
      <c r="C10" s="270"/>
      <c r="D10" s="270"/>
      <c r="E10" s="296" t="s">
        <v>739</v>
      </c>
      <c r="F10" s="297"/>
      <c r="G10" s="297"/>
      <c r="H10" s="297"/>
      <c r="I10" s="297"/>
      <c r="J10" s="297"/>
      <c r="K10" s="297"/>
      <c r="L10" s="297"/>
      <c r="M10" s="298"/>
      <c r="N10" s="270"/>
      <c r="O10" s="270"/>
      <c r="P10" s="293"/>
      <c r="Q10" s="294"/>
      <c r="R10" s="295"/>
      <c r="S10" s="278"/>
    </row>
    <row r="11" spans="1:19" ht="24.75" customHeight="1" thickBot="1">
      <c r="A11" s="272"/>
      <c r="B11" s="270" t="s">
        <v>55</v>
      </c>
      <c r="C11" s="270"/>
      <c r="D11" s="270"/>
      <c r="E11" s="296" t="s">
        <v>686</v>
      </c>
      <c r="F11" s="297"/>
      <c r="G11" s="297"/>
      <c r="H11" s="297"/>
      <c r="I11" s="297"/>
      <c r="J11" s="297"/>
      <c r="K11" s="297"/>
      <c r="L11" s="297"/>
      <c r="M11" s="298"/>
      <c r="N11" s="270"/>
      <c r="O11" s="270"/>
      <c r="P11" s="293"/>
      <c r="Q11" s="294"/>
      <c r="R11" s="295"/>
      <c r="S11" s="278"/>
    </row>
    <row r="12" spans="1:19" ht="21.75" customHeight="1" thickBot="1">
      <c r="A12" s="299"/>
      <c r="B12" s="300" t="s">
        <v>691</v>
      </c>
      <c r="C12" s="300"/>
      <c r="D12" s="300"/>
      <c r="E12" s="301"/>
      <c r="F12" s="302"/>
      <c r="G12" s="302"/>
      <c r="H12" s="302"/>
      <c r="I12" s="302"/>
      <c r="J12" s="302"/>
      <c r="K12" s="302"/>
      <c r="L12" s="302"/>
      <c r="M12" s="303"/>
      <c r="N12" s="304"/>
      <c r="O12" s="304"/>
      <c r="P12" s="305"/>
      <c r="Q12" s="306"/>
      <c r="R12" s="307"/>
      <c r="S12" s="308"/>
    </row>
    <row r="13" spans="1:19" ht="10.5" customHeight="1">
      <c r="A13" s="299"/>
      <c r="B13" s="304"/>
      <c r="C13" s="304"/>
      <c r="D13" s="304"/>
      <c r="E13" s="309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9"/>
      <c r="Q13" s="309"/>
      <c r="R13" s="304"/>
      <c r="S13" s="308"/>
    </row>
    <row r="14" spans="1:19" ht="18.75" customHeight="1" thickBot="1">
      <c r="A14" s="272"/>
      <c r="B14" s="270"/>
      <c r="C14" s="270"/>
      <c r="D14" s="270"/>
      <c r="E14" s="310" t="s">
        <v>692</v>
      </c>
      <c r="F14" s="270"/>
      <c r="G14" s="304"/>
      <c r="H14" s="304"/>
      <c r="I14" s="304"/>
      <c r="J14" s="270"/>
      <c r="K14" s="270"/>
      <c r="L14" s="270"/>
      <c r="M14" s="270"/>
      <c r="N14" s="270"/>
      <c r="O14" s="270"/>
      <c r="P14" s="310" t="s">
        <v>693</v>
      </c>
      <c r="Q14" s="311"/>
      <c r="R14" s="270"/>
      <c r="S14" s="278"/>
    </row>
    <row r="15" spans="1:19" ht="18.75" customHeight="1" thickBot="1">
      <c r="A15" s="272"/>
      <c r="B15" s="270"/>
      <c r="C15" s="270"/>
      <c r="D15" s="270"/>
      <c r="E15" s="305"/>
      <c r="F15" s="270"/>
      <c r="G15" s="304"/>
      <c r="H15" s="304"/>
      <c r="I15" s="304"/>
      <c r="J15" s="270"/>
      <c r="K15" s="270"/>
      <c r="L15" s="270"/>
      <c r="M15" s="270"/>
      <c r="N15" s="270"/>
      <c r="O15" s="270"/>
      <c r="P15" s="305" t="s">
        <v>740</v>
      </c>
      <c r="Q15" s="311"/>
      <c r="R15" s="270"/>
      <c r="S15" s="278"/>
    </row>
    <row r="16" spans="1:19" ht="9" customHeight="1">
      <c r="A16" s="312"/>
      <c r="B16" s="313"/>
      <c r="C16" s="313"/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4"/>
    </row>
    <row r="17" spans="1:19" ht="20.25" customHeight="1">
      <c r="A17" s="315"/>
      <c r="B17" s="316"/>
      <c r="C17" s="316"/>
      <c r="D17" s="316"/>
      <c r="E17" s="317" t="s">
        <v>694</v>
      </c>
      <c r="F17" s="316"/>
      <c r="G17" s="316"/>
      <c r="H17" s="316"/>
      <c r="I17" s="316"/>
      <c r="J17" s="316"/>
      <c r="K17" s="316"/>
      <c r="L17" s="316"/>
      <c r="M17" s="316"/>
      <c r="N17" s="316"/>
      <c r="O17" s="313"/>
      <c r="P17" s="316"/>
      <c r="Q17" s="316"/>
      <c r="R17" s="316"/>
      <c r="S17" s="318"/>
    </row>
    <row r="18" spans="1:19" ht="21.75" customHeight="1">
      <c r="A18" s="319" t="s">
        <v>695</v>
      </c>
      <c r="B18" s="320"/>
      <c r="C18" s="320"/>
      <c r="D18" s="321"/>
      <c r="E18" s="322" t="s">
        <v>696</v>
      </c>
      <c r="F18" s="321"/>
      <c r="G18" s="322" t="s">
        <v>697</v>
      </c>
      <c r="H18" s="320"/>
      <c r="I18" s="321"/>
      <c r="J18" s="322" t="s">
        <v>698</v>
      </c>
      <c r="K18" s="320"/>
      <c r="L18" s="322" t="s">
        <v>699</v>
      </c>
      <c r="M18" s="320"/>
      <c r="N18" s="320"/>
      <c r="O18" s="323"/>
      <c r="P18" s="321"/>
      <c r="Q18" s="322" t="s">
        <v>700</v>
      </c>
      <c r="R18" s="320"/>
      <c r="S18" s="324"/>
    </row>
    <row r="19" spans="1:19" ht="19.5" customHeight="1">
      <c r="A19" s="325"/>
      <c r="B19" s="326"/>
      <c r="C19" s="326"/>
      <c r="D19" s="327"/>
      <c r="E19" s="328"/>
      <c r="F19" s="329"/>
      <c r="G19" s="330"/>
      <c r="H19" s="326"/>
      <c r="I19" s="327"/>
      <c r="J19" s="328"/>
      <c r="K19" s="331"/>
      <c r="L19" s="330"/>
      <c r="M19" s="326"/>
      <c r="N19" s="326"/>
      <c r="O19" s="332"/>
      <c r="P19" s="327"/>
      <c r="Q19" s="330"/>
      <c r="R19" s="333"/>
      <c r="S19" s="334"/>
    </row>
    <row r="20" spans="1:19" ht="20.25" customHeight="1">
      <c r="A20" s="315"/>
      <c r="B20" s="316"/>
      <c r="C20" s="316"/>
      <c r="D20" s="316"/>
      <c r="E20" s="317" t="s">
        <v>701</v>
      </c>
      <c r="F20" s="316"/>
      <c r="G20" s="316"/>
      <c r="H20" s="316"/>
      <c r="I20" s="316"/>
      <c r="J20" s="335" t="s">
        <v>49</v>
      </c>
      <c r="K20" s="316"/>
      <c r="L20" s="316"/>
      <c r="M20" s="316"/>
      <c r="N20" s="316"/>
      <c r="O20" s="313"/>
      <c r="P20" s="316"/>
      <c r="Q20" s="316"/>
      <c r="R20" s="316"/>
      <c r="S20" s="318"/>
    </row>
    <row r="21" spans="1:19" ht="19.5" customHeight="1">
      <c r="A21" s="336" t="s">
        <v>702</v>
      </c>
      <c r="B21" s="337"/>
      <c r="C21" s="338" t="s">
        <v>703</v>
      </c>
      <c r="D21" s="339"/>
      <c r="E21" s="339"/>
      <c r="F21" s="340"/>
      <c r="G21" s="336" t="s">
        <v>704</v>
      </c>
      <c r="H21" s="341"/>
      <c r="I21" s="338" t="s">
        <v>705</v>
      </c>
      <c r="J21" s="339"/>
      <c r="K21" s="339"/>
      <c r="L21" s="336" t="s">
        <v>706</v>
      </c>
      <c r="M21" s="341"/>
      <c r="N21" s="338" t="s">
        <v>707</v>
      </c>
      <c r="O21" s="342"/>
      <c r="P21" s="339"/>
      <c r="Q21" s="339"/>
      <c r="R21" s="339"/>
      <c r="S21" s="340"/>
    </row>
    <row r="22" spans="1:19" ht="19.5" customHeight="1">
      <c r="A22" s="343" t="s">
        <v>84</v>
      </c>
      <c r="B22" s="344" t="s">
        <v>708</v>
      </c>
      <c r="C22" s="345"/>
      <c r="D22" s="346" t="s">
        <v>709</v>
      </c>
      <c r="E22" s="347"/>
      <c r="F22" s="348"/>
      <c r="G22" s="343" t="s">
        <v>172</v>
      </c>
      <c r="H22" s="349" t="s">
        <v>710</v>
      </c>
      <c r="I22" s="350"/>
      <c r="J22" s="351"/>
      <c r="K22" s="352"/>
      <c r="L22" s="343" t="s">
        <v>199</v>
      </c>
      <c r="M22" s="353" t="s">
        <v>711</v>
      </c>
      <c r="N22" s="354"/>
      <c r="O22" s="323"/>
      <c r="P22" s="354"/>
      <c r="Q22" s="254"/>
      <c r="R22" s="255"/>
      <c r="S22" s="348"/>
    </row>
    <row r="23" spans="1:19" ht="19.5" customHeight="1">
      <c r="A23" s="343" t="s">
        <v>133</v>
      </c>
      <c r="B23" s="355"/>
      <c r="C23" s="356"/>
      <c r="D23" s="346" t="s">
        <v>712</v>
      </c>
      <c r="E23" s="347"/>
      <c r="F23" s="348"/>
      <c r="G23" s="343" t="s">
        <v>187</v>
      </c>
      <c r="H23" s="270" t="s">
        <v>713</v>
      </c>
      <c r="I23" s="350"/>
      <c r="J23" s="351"/>
      <c r="K23" s="352"/>
      <c r="L23" s="343" t="s">
        <v>202</v>
      </c>
      <c r="M23" s="353" t="s">
        <v>714</v>
      </c>
      <c r="N23" s="354"/>
      <c r="O23" s="323"/>
      <c r="P23" s="354"/>
      <c r="Q23" s="254"/>
      <c r="R23" s="255"/>
      <c r="S23" s="348"/>
    </row>
    <row r="24" spans="1:19" ht="19.5" customHeight="1">
      <c r="A24" s="343" t="s">
        <v>164</v>
      </c>
      <c r="B24" s="344" t="s">
        <v>715</v>
      </c>
      <c r="C24" s="345"/>
      <c r="D24" s="346" t="s">
        <v>709</v>
      </c>
      <c r="E24" s="347"/>
      <c r="F24" s="348"/>
      <c r="G24" s="343" t="s">
        <v>190</v>
      </c>
      <c r="H24" s="349" t="s">
        <v>716</v>
      </c>
      <c r="I24" s="350"/>
      <c r="J24" s="351"/>
      <c r="K24" s="352"/>
      <c r="L24" s="343" t="s">
        <v>205</v>
      </c>
      <c r="M24" s="353" t="s">
        <v>717</v>
      </c>
      <c r="N24" s="354"/>
      <c r="O24" s="323"/>
      <c r="P24" s="354"/>
      <c r="Q24" s="254"/>
      <c r="R24" s="255"/>
      <c r="S24" s="348"/>
    </row>
    <row r="25" spans="1:19" ht="19.5" customHeight="1">
      <c r="A25" s="343" t="s">
        <v>159</v>
      </c>
      <c r="B25" s="355"/>
      <c r="C25" s="356"/>
      <c r="D25" s="346" t="s">
        <v>712</v>
      </c>
      <c r="E25" s="347"/>
      <c r="F25" s="348"/>
      <c r="G25" s="343" t="s">
        <v>193</v>
      </c>
      <c r="H25" s="349"/>
      <c r="I25" s="350"/>
      <c r="J25" s="351"/>
      <c r="K25" s="352"/>
      <c r="L25" s="343" t="s">
        <v>210</v>
      </c>
      <c r="M25" s="353" t="s">
        <v>718</v>
      </c>
      <c r="N25" s="354"/>
      <c r="O25" s="323"/>
      <c r="P25" s="354"/>
      <c r="Q25" s="254"/>
      <c r="R25" s="255"/>
      <c r="S25" s="348"/>
    </row>
    <row r="26" spans="1:19" ht="19.5" customHeight="1">
      <c r="A26" s="343" t="s">
        <v>174</v>
      </c>
      <c r="B26" s="344" t="s">
        <v>719</v>
      </c>
      <c r="C26" s="345"/>
      <c r="D26" s="346" t="s">
        <v>709</v>
      </c>
      <c r="E26" s="357"/>
      <c r="F26" s="348"/>
      <c r="G26" s="358"/>
      <c r="H26" s="354"/>
      <c r="I26" s="350"/>
      <c r="J26" s="351"/>
      <c r="K26" s="352"/>
      <c r="L26" s="343" t="s">
        <v>214</v>
      </c>
      <c r="M26" s="353" t="s">
        <v>720</v>
      </c>
      <c r="N26" s="354"/>
      <c r="O26" s="323"/>
      <c r="P26" s="354"/>
      <c r="Q26" s="359"/>
      <c r="R26" s="347"/>
      <c r="S26" s="348"/>
    </row>
    <row r="27" spans="1:19" ht="19.5" customHeight="1">
      <c r="A27" s="343" t="s">
        <v>178</v>
      </c>
      <c r="B27" s="355"/>
      <c r="C27" s="356"/>
      <c r="D27" s="346" t="s">
        <v>712</v>
      </c>
      <c r="E27" s="360"/>
      <c r="F27" s="348"/>
      <c r="G27" s="358"/>
      <c r="H27" s="354"/>
      <c r="I27" s="350"/>
      <c r="J27" s="351"/>
      <c r="K27" s="352"/>
      <c r="L27" s="343" t="s">
        <v>218</v>
      </c>
      <c r="M27" s="349" t="s">
        <v>721</v>
      </c>
      <c r="N27" s="354"/>
      <c r="O27" s="323"/>
      <c r="P27" s="354"/>
      <c r="Q27" s="350"/>
      <c r="R27" s="347"/>
      <c r="S27" s="348"/>
    </row>
    <row r="28" spans="1:19" ht="19.5" customHeight="1">
      <c r="A28" s="343" t="s">
        <v>182</v>
      </c>
      <c r="B28" s="361" t="s">
        <v>722</v>
      </c>
      <c r="C28" s="361"/>
      <c r="D28" s="361"/>
      <c r="E28" s="362"/>
      <c r="F28" s="318"/>
      <c r="G28" s="343" t="s">
        <v>196</v>
      </c>
      <c r="H28" s="363" t="s">
        <v>723</v>
      </c>
      <c r="I28" s="350"/>
      <c r="J28" s="364"/>
      <c r="K28" s="365"/>
      <c r="L28" s="343" t="s">
        <v>222</v>
      </c>
      <c r="M28" s="363" t="s">
        <v>724</v>
      </c>
      <c r="N28" s="354"/>
      <c r="O28" s="323"/>
      <c r="P28" s="354"/>
      <c r="Q28" s="350"/>
      <c r="R28" s="362"/>
      <c r="S28" s="318"/>
    </row>
    <row r="29" spans="1:19" ht="19.5" customHeight="1">
      <c r="A29" s="366" t="s">
        <v>10</v>
      </c>
      <c r="B29" s="367" t="s">
        <v>725</v>
      </c>
      <c r="C29" s="368"/>
      <c r="D29" s="369"/>
      <c r="E29" s="370"/>
      <c r="F29" s="314"/>
      <c r="G29" s="366" t="s">
        <v>229</v>
      </c>
      <c r="H29" s="367" t="s">
        <v>726</v>
      </c>
      <c r="I29" s="369"/>
      <c r="J29" s="371"/>
      <c r="K29" s="372"/>
      <c r="L29" s="366" t="s">
        <v>232</v>
      </c>
      <c r="M29" s="367" t="s">
        <v>92</v>
      </c>
      <c r="N29" s="368"/>
      <c r="O29" s="313"/>
      <c r="P29" s="368"/>
      <c r="Q29" s="369"/>
      <c r="R29" s="370"/>
      <c r="S29" s="314"/>
    </row>
    <row r="30" spans="1:19" ht="19.5" customHeight="1">
      <c r="A30" s="373" t="s">
        <v>50</v>
      </c>
      <c r="B30" s="269"/>
      <c r="C30" s="269"/>
      <c r="D30" s="269"/>
      <c r="E30" s="269"/>
      <c r="F30" s="374"/>
      <c r="G30" s="375"/>
      <c r="H30" s="269"/>
      <c r="I30" s="269"/>
      <c r="J30" s="269"/>
      <c r="K30" s="269"/>
      <c r="L30" s="336" t="s">
        <v>75</v>
      </c>
      <c r="M30" s="321"/>
      <c r="N30" s="338" t="s">
        <v>727</v>
      </c>
      <c r="O30" s="342"/>
      <c r="P30" s="320"/>
      <c r="Q30" s="320"/>
      <c r="R30" s="320"/>
      <c r="S30" s="324"/>
    </row>
    <row r="31" spans="1:19" ht="19.5" customHeight="1">
      <c r="A31" s="272"/>
      <c r="B31" s="270"/>
      <c r="C31" s="270"/>
      <c r="D31" s="270"/>
      <c r="E31" s="270"/>
      <c r="F31" s="376"/>
      <c r="G31" s="377"/>
      <c r="H31" s="270"/>
      <c r="I31" s="270"/>
      <c r="J31" s="270"/>
      <c r="K31" s="270"/>
      <c r="L31" s="343" t="s">
        <v>235</v>
      </c>
      <c r="M31" s="349" t="s">
        <v>728</v>
      </c>
      <c r="N31" s="354"/>
      <c r="O31" s="323"/>
      <c r="P31" s="354"/>
      <c r="Q31" s="350"/>
      <c r="R31" s="362"/>
      <c r="S31" s="318"/>
    </row>
    <row r="32" spans="1:19" ht="19.5" customHeight="1" thickBot="1">
      <c r="A32" s="378" t="s">
        <v>729</v>
      </c>
      <c r="B32" s="323"/>
      <c r="C32" s="323"/>
      <c r="D32" s="323"/>
      <c r="E32" s="323"/>
      <c r="F32" s="356"/>
      <c r="G32" s="379" t="s">
        <v>53</v>
      </c>
      <c r="H32" s="323"/>
      <c r="I32" s="323"/>
      <c r="J32" s="323"/>
      <c r="K32" s="323"/>
      <c r="L32" s="343" t="s">
        <v>238</v>
      </c>
      <c r="M32" s="353" t="s">
        <v>40</v>
      </c>
      <c r="N32" s="380">
        <v>20</v>
      </c>
      <c r="O32" s="381" t="s">
        <v>730</v>
      </c>
      <c r="P32" s="382"/>
      <c r="Q32" s="350"/>
      <c r="R32" s="383"/>
      <c r="S32" s="384"/>
    </row>
    <row r="33" spans="1:19" ht="12.75" hidden="1" customHeight="1">
      <c r="A33" s="385"/>
      <c r="B33" s="386"/>
      <c r="C33" s="386"/>
      <c r="D33" s="386"/>
      <c r="E33" s="386"/>
      <c r="F33" s="345"/>
      <c r="G33" s="387"/>
      <c r="H33" s="386"/>
      <c r="I33" s="386"/>
      <c r="J33" s="386"/>
      <c r="K33" s="386"/>
      <c r="L33" s="388"/>
      <c r="M33" s="389"/>
      <c r="N33" s="390"/>
      <c r="O33" s="391"/>
      <c r="P33" s="392"/>
      <c r="Q33" s="390"/>
      <c r="R33" s="393"/>
      <c r="S33" s="348"/>
    </row>
    <row r="34" spans="1:19" ht="35.25" customHeight="1" thickBot="1">
      <c r="A34" s="394" t="s">
        <v>54</v>
      </c>
      <c r="B34" s="395"/>
      <c r="C34" s="395"/>
      <c r="D34" s="395"/>
      <c r="E34" s="270"/>
      <c r="F34" s="376"/>
      <c r="G34" s="377"/>
      <c r="H34" s="270"/>
      <c r="I34" s="270"/>
      <c r="J34" s="270"/>
      <c r="K34" s="270"/>
      <c r="L34" s="366" t="s">
        <v>242</v>
      </c>
      <c r="M34" s="396" t="s">
        <v>731</v>
      </c>
      <c r="N34" s="397"/>
      <c r="O34" s="397"/>
      <c r="P34" s="397"/>
      <c r="Q34" s="369"/>
      <c r="R34" s="398"/>
      <c r="S34" s="295"/>
    </row>
    <row r="35" spans="1:19" ht="33" customHeight="1">
      <c r="A35" s="378" t="s">
        <v>729</v>
      </c>
      <c r="B35" s="323"/>
      <c r="C35" s="323"/>
      <c r="D35" s="323"/>
      <c r="E35" s="323"/>
      <c r="F35" s="356"/>
      <c r="G35" s="379" t="s">
        <v>53</v>
      </c>
      <c r="H35" s="323"/>
      <c r="I35" s="323"/>
      <c r="J35" s="323"/>
      <c r="K35" s="323"/>
      <c r="L35" s="336" t="s">
        <v>732</v>
      </c>
      <c r="M35" s="321"/>
      <c r="N35" s="338" t="s">
        <v>733</v>
      </c>
      <c r="O35" s="342"/>
      <c r="P35" s="320"/>
      <c r="Q35" s="320"/>
      <c r="R35" s="399"/>
      <c r="S35" s="324"/>
    </row>
    <row r="36" spans="1:19" ht="20.25" customHeight="1">
      <c r="A36" s="400" t="s">
        <v>55</v>
      </c>
      <c r="B36" s="386"/>
      <c r="C36" s="386"/>
      <c r="D36" s="386"/>
      <c r="E36" s="386"/>
      <c r="F36" s="345"/>
      <c r="G36" s="401"/>
      <c r="H36" s="386"/>
      <c r="I36" s="386"/>
      <c r="J36" s="386"/>
      <c r="K36" s="386"/>
      <c r="L36" s="343" t="s">
        <v>247</v>
      </c>
      <c r="M36" s="349" t="s">
        <v>734</v>
      </c>
      <c r="N36" s="354"/>
      <c r="O36" s="323"/>
      <c r="P36" s="354"/>
      <c r="Q36" s="350"/>
      <c r="R36" s="347"/>
      <c r="S36" s="348"/>
    </row>
    <row r="37" spans="1:19" ht="19.5" customHeight="1">
      <c r="A37" s="272"/>
      <c r="B37" s="270"/>
      <c r="C37" s="270"/>
      <c r="D37" s="270"/>
      <c r="E37" s="270"/>
      <c r="F37" s="376"/>
      <c r="G37" s="402"/>
      <c r="H37" s="270"/>
      <c r="I37" s="270"/>
      <c r="J37" s="270"/>
      <c r="K37" s="270"/>
      <c r="L37" s="343" t="s">
        <v>251</v>
      </c>
      <c r="M37" s="349" t="s">
        <v>735</v>
      </c>
      <c r="N37" s="354"/>
      <c r="O37" s="323"/>
      <c r="P37" s="354"/>
      <c r="Q37" s="350"/>
      <c r="R37" s="347"/>
      <c r="S37" s="348"/>
    </row>
    <row r="38" spans="1:19" ht="19.5" customHeight="1">
      <c r="A38" s="403" t="s">
        <v>729</v>
      </c>
      <c r="B38" s="313"/>
      <c r="C38" s="313"/>
      <c r="D38" s="313"/>
      <c r="E38" s="313"/>
      <c r="F38" s="404"/>
      <c r="G38" s="405" t="s">
        <v>53</v>
      </c>
      <c r="H38" s="313"/>
      <c r="I38" s="313"/>
      <c r="J38" s="313"/>
      <c r="K38" s="313"/>
      <c r="L38" s="366" t="s">
        <v>256</v>
      </c>
      <c r="M38" s="367" t="s">
        <v>736</v>
      </c>
      <c r="N38" s="368"/>
      <c r="O38" s="406"/>
      <c r="P38" s="368"/>
      <c r="Q38" s="369"/>
      <c r="R38" s="328"/>
      <c r="S38" s="407"/>
    </row>
  </sheetData>
  <mergeCells count="13">
    <mergeCell ref="M34:P34"/>
    <mergeCell ref="E11:M11"/>
    <mergeCell ref="B12:D12"/>
    <mergeCell ref="E12:M12"/>
    <mergeCell ref="Q12:R12"/>
    <mergeCell ref="E26:E27"/>
    <mergeCell ref="B28:D28"/>
    <mergeCell ref="E5:M5"/>
    <mergeCell ref="E6:M6"/>
    <mergeCell ref="E7:M7"/>
    <mergeCell ref="B8:D8"/>
    <mergeCell ref="E9:M9"/>
    <mergeCell ref="E10:M10"/>
  </mergeCells>
  <printOptions horizontalCentered="1"/>
  <pageMargins left="0.55118110236220474" right="0.55118110236220474" top="0.39370078740157483" bottom="0.39370078740157483" header="0" footer="0"/>
  <pageSetup paperSize="9" scale="89" orientation="portrait" blackAndWhite="1" horizontalDpi="4294967293" r:id="rId1"/>
  <headerFooter alignWithMargins="0">
    <oddFooter>&amp;C   Strana &amp;P 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E5787-AC9C-4457-936A-2FAA12B8930A}">
  <sheetPr>
    <pageSetUpPr fitToPage="1"/>
  </sheetPr>
  <dimension ref="A1:G49"/>
  <sheetViews>
    <sheetView showGridLines="0" workbookViewId="0">
      <selection activeCell="A3" sqref="A3"/>
    </sheetView>
  </sheetViews>
  <sheetFormatPr defaultColWidth="10.5" defaultRowHeight="12" customHeight="1"/>
  <cols>
    <col min="1" max="1" width="4" style="435" customWidth="1"/>
    <col min="2" max="2" width="12.33203125" style="436" customWidth="1"/>
    <col min="3" max="3" width="53" style="436" customWidth="1"/>
    <col min="4" max="4" width="3.83203125" style="436" customWidth="1"/>
    <col min="5" max="5" width="10" style="437" customWidth="1"/>
    <col min="6" max="6" width="9.83203125" style="437" bestFit="1" customWidth="1"/>
    <col min="7" max="7" width="12.33203125" style="437" customWidth="1"/>
    <col min="8" max="256" width="10.5" style="260"/>
    <col min="257" max="257" width="4" style="260" customWidth="1"/>
    <col min="258" max="258" width="12.33203125" style="260" customWidth="1"/>
    <col min="259" max="259" width="53" style="260" customWidth="1"/>
    <col min="260" max="260" width="3.83203125" style="260" customWidth="1"/>
    <col min="261" max="261" width="10" style="260" customWidth="1"/>
    <col min="262" max="262" width="9.83203125" style="260" bestFit="1" customWidth="1"/>
    <col min="263" max="263" width="12.33203125" style="260" customWidth="1"/>
    <col min="264" max="512" width="10.5" style="260"/>
    <col min="513" max="513" width="4" style="260" customWidth="1"/>
    <col min="514" max="514" width="12.33203125" style="260" customWidth="1"/>
    <col min="515" max="515" width="53" style="260" customWidth="1"/>
    <col min="516" max="516" width="3.83203125" style="260" customWidth="1"/>
    <col min="517" max="517" width="10" style="260" customWidth="1"/>
    <col min="518" max="518" width="9.83203125" style="260" bestFit="1" customWidth="1"/>
    <col min="519" max="519" width="12.33203125" style="260" customWidth="1"/>
    <col min="520" max="768" width="10.5" style="260"/>
    <col min="769" max="769" width="4" style="260" customWidth="1"/>
    <col min="770" max="770" width="12.33203125" style="260" customWidth="1"/>
    <col min="771" max="771" width="53" style="260" customWidth="1"/>
    <col min="772" max="772" width="3.83203125" style="260" customWidth="1"/>
    <col min="773" max="773" width="10" style="260" customWidth="1"/>
    <col min="774" max="774" width="9.83203125" style="260" bestFit="1" customWidth="1"/>
    <col min="775" max="775" width="12.33203125" style="260" customWidth="1"/>
    <col min="776" max="1024" width="10.5" style="260"/>
    <col min="1025" max="1025" width="4" style="260" customWidth="1"/>
    <col min="1026" max="1026" width="12.33203125" style="260" customWidth="1"/>
    <col min="1027" max="1027" width="53" style="260" customWidth="1"/>
    <col min="1028" max="1028" width="3.83203125" style="260" customWidth="1"/>
    <col min="1029" max="1029" width="10" style="260" customWidth="1"/>
    <col min="1030" max="1030" width="9.83203125" style="260" bestFit="1" customWidth="1"/>
    <col min="1031" max="1031" width="12.33203125" style="260" customWidth="1"/>
    <col min="1032" max="1280" width="10.5" style="260"/>
    <col min="1281" max="1281" width="4" style="260" customWidth="1"/>
    <col min="1282" max="1282" width="12.33203125" style="260" customWidth="1"/>
    <col min="1283" max="1283" width="53" style="260" customWidth="1"/>
    <col min="1284" max="1284" width="3.83203125" style="260" customWidth="1"/>
    <col min="1285" max="1285" width="10" style="260" customWidth="1"/>
    <col min="1286" max="1286" width="9.83203125" style="260" bestFit="1" customWidth="1"/>
    <col min="1287" max="1287" width="12.33203125" style="260" customWidth="1"/>
    <col min="1288" max="1536" width="10.5" style="260"/>
    <col min="1537" max="1537" width="4" style="260" customWidth="1"/>
    <col min="1538" max="1538" width="12.33203125" style="260" customWidth="1"/>
    <col min="1539" max="1539" width="53" style="260" customWidth="1"/>
    <col min="1540" max="1540" width="3.83203125" style="260" customWidth="1"/>
    <col min="1541" max="1541" width="10" style="260" customWidth="1"/>
    <col min="1542" max="1542" width="9.83203125" style="260" bestFit="1" customWidth="1"/>
    <col min="1543" max="1543" width="12.33203125" style="260" customWidth="1"/>
    <col min="1544" max="1792" width="10.5" style="260"/>
    <col min="1793" max="1793" width="4" style="260" customWidth="1"/>
    <col min="1794" max="1794" width="12.33203125" style="260" customWidth="1"/>
    <col min="1795" max="1795" width="53" style="260" customWidth="1"/>
    <col min="1796" max="1796" width="3.83203125" style="260" customWidth="1"/>
    <col min="1797" max="1797" width="10" style="260" customWidth="1"/>
    <col min="1798" max="1798" width="9.83203125" style="260" bestFit="1" customWidth="1"/>
    <col min="1799" max="1799" width="12.33203125" style="260" customWidth="1"/>
    <col min="1800" max="2048" width="10.5" style="260"/>
    <col min="2049" max="2049" width="4" style="260" customWidth="1"/>
    <col min="2050" max="2050" width="12.33203125" style="260" customWidth="1"/>
    <col min="2051" max="2051" width="53" style="260" customWidth="1"/>
    <col min="2052" max="2052" width="3.83203125" style="260" customWidth="1"/>
    <col min="2053" max="2053" width="10" style="260" customWidth="1"/>
    <col min="2054" max="2054" width="9.83203125" style="260" bestFit="1" customWidth="1"/>
    <col min="2055" max="2055" width="12.33203125" style="260" customWidth="1"/>
    <col min="2056" max="2304" width="10.5" style="260"/>
    <col min="2305" max="2305" width="4" style="260" customWidth="1"/>
    <col min="2306" max="2306" width="12.33203125" style="260" customWidth="1"/>
    <col min="2307" max="2307" width="53" style="260" customWidth="1"/>
    <col min="2308" max="2308" width="3.83203125" style="260" customWidth="1"/>
    <col min="2309" max="2309" width="10" style="260" customWidth="1"/>
    <col min="2310" max="2310" width="9.83203125" style="260" bestFit="1" customWidth="1"/>
    <col min="2311" max="2311" width="12.33203125" style="260" customWidth="1"/>
    <col min="2312" max="2560" width="10.5" style="260"/>
    <col min="2561" max="2561" width="4" style="260" customWidth="1"/>
    <col min="2562" max="2562" width="12.33203125" style="260" customWidth="1"/>
    <col min="2563" max="2563" width="53" style="260" customWidth="1"/>
    <col min="2564" max="2564" width="3.83203125" style="260" customWidth="1"/>
    <col min="2565" max="2565" width="10" style="260" customWidth="1"/>
    <col min="2566" max="2566" width="9.83203125" style="260" bestFit="1" customWidth="1"/>
    <col min="2567" max="2567" width="12.33203125" style="260" customWidth="1"/>
    <col min="2568" max="2816" width="10.5" style="260"/>
    <col min="2817" max="2817" width="4" style="260" customWidth="1"/>
    <col min="2818" max="2818" width="12.33203125" style="260" customWidth="1"/>
    <col min="2819" max="2819" width="53" style="260" customWidth="1"/>
    <col min="2820" max="2820" width="3.83203125" style="260" customWidth="1"/>
    <col min="2821" max="2821" width="10" style="260" customWidth="1"/>
    <col min="2822" max="2822" width="9.83203125" style="260" bestFit="1" customWidth="1"/>
    <col min="2823" max="2823" width="12.33203125" style="260" customWidth="1"/>
    <col min="2824" max="3072" width="10.5" style="260"/>
    <col min="3073" max="3073" width="4" style="260" customWidth="1"/>
    <col min="3074" max="3074" width="12.33203125" style="260" customWidth="1"/>
    <col min="3075" max="3075" width="53" style="260" customWidth="1"/>
    <col min="3076" max="3076" width="3.83203125" style="260" customWidth="1"/>
    <col min="3077" max="3077" width="10" style="260" customWidth="1"/>
    <col min="3078" max="3078" width="9.83203125" style="260" bestFit="1" customWidth="1"/>
    <col min="3079" max="3079" width="12.33203125" style="260" customWidth="1"/>
    <col min="3080" max="3328" width="10.5" style="260"/>
    <col min="3329" max="3329" width="4" style="260" customWidth="1"/>
    <col min="3330" max="3330" width="12.33203125" style="260" customWidth="1"/>
    <col min="3331" max="3331" width="53" style="260" customWidth="1"/>
    <col min="3332" max="3332" width="3.83203125" style="260" customWidth="1"/>
    <col min="3333" max="3333" width="10" style="260" customWidth="1"/>
    <col min="3334" max="3334" width="9.83203125" style="260" bestFit="1" customWidth="1"/>
    <col min="3335" max="3335" width="12.33203125" style="260" customWidth="1"/>
    <col min="3336" max="3584" width="10.5" style="260"/>
    <col min="3585" max="3585" width="4" style="260" customWidth="1"/>
    <col min="3586" max="3586" width="12.33203125" style="260" customWidth="1"/>
    <col min="3587" max="3587" width="53" style="260" customWidth="1"/>
    <col min="3588" max="3588" width="3.83203125" style="260" customWidth="1"/>
    <col min="3589" max="3589" width="10" style="260" customWidth="1"/>
    <col min="3590" max="3590" width="9.83203125" style="260" bestFit="1" customWidth="1"/>
    <col min="3591" max="3591" width="12.33203125" style="260" customWidth="1"/>
    <col min="3592" max="3840" width="10.5" style="260"/>
    <col min="3841" max="3841" width="4" style="260" customWidth="1"/>
    <col min="3842" max="3842" width="12.33203125" style="260" customWidth="1"/>
    <col min="3843" max="3843" width="53" style="260" customWidth="1"/>
    <col min="3844" max="3844" width="3.83203125" style="260" customWidth="1"/>
    <col min="3845" max="3845" width="10" style="260" customWidth="1"/>
    <col min="3846" max="3846" width="9.83203125" style="260" bestFit="1" customWidth="1"/>
    <col min="3847" max="3847" width="12.33203125" style="260" customWidth="1"/>
    <col min="3848" max="4096" width="10.5" style="260"/>
    <col min="4097" max="4097" width="4" style="260" customWidth="1"/>
    <col min="4098" max="4098" width="12.33203125" style="260" customWidth="1"/>
    <col min="4099" max="4099" width="53" style="260" customWidth="1"/>
    <col min="4100" max="4100" width="3.83203125" style="260" customWidth="1"/>
    <col min="4101" max="4101" width="10" style="260" customWidth="1"/>
    <col min="4102" max="4102" width="9.83203125" style="260" bestFit="1" customWidth="1"/>
    <col min="4103" max="4103" width="12.33203125" style="260" customWidth="1"/>
    <col min="4104" max="4352" width="10.5" style="260"/>
    <col min="4353" max="4353" width="4" style="260" customWidth="1"/>
    <col min="4354" max="4354" width="12.33203125" style="260" customWidth="1"/>
    <col min="4355" max="4355" width="53" style="260" customWidth="1"/>
    <col min="4356" max="4356" width="3.83203125" style="260" customWidth="1"/>
    <col min="4357" max="4357" width="10" style="260" customWidth="1"/>
    <col min="4358" max="4358" width="9.83203125" style="260" bestFit="1" customWidth="1"/>
    <col min="4359" max="4359" width="12.33203125" style="260" customWidth="1"/>
    <col min="4360" max="4608" width="10.5" style="260"/>
    <col min="4609" max="4609" width="4" style="260" customWidth="1"/>
    <col min="4610" max="4610" width="12.33203125" style="260" customWidth="1"/>
    <col min="4611" max="4611" width="53" style="260" customWidth="1"/>
    <col min="4612" max="4612" width="3.83203125" style="260" customWidth="1"/>
    <col min="4613" max="4613" width="10" style="260" customWidth="1"/>
    <col min="4614" max="4614" width="9.83203125" style="260" bestFit="1" customWidth="1"/>
    <col min="4615" max="4615" width="12.33203125" style="260" customWidth="1"/>
    <col min="4616" max="4864" width="10.5" style="260"/>
    <col min="4865" max="4865" width="4" style="260" customWidth="1"/>
    <col min="4866" max="4866" width="12.33203125" style="260" customWidth="1"/>
    <col min="4867" max="4867" width="53" style="260" customWidth="1"/>
    <col min="4868" max="4868" width="3.83203125" style="260" customWidth="1"/>
    <col min="4869" max="4869" width="10" style="260" customWidth="1"/>
    <col min="4870" max="4870" width="9.83203125" style="260" bestFit="1" customWidth="1"/>
    <col min="4871" max="4871" width="12.33203125" style="260" customWidth="1"/>
    <col min="4872" max="5120" width="10.5" style="260"/>
    <col min="5121" max="5121" width="4" style="260" customWidth="1"/>
    <col min="5122" max="5122" width="12.33203125" style="260" customWidth="1"/>
    <col min="5123" max="5123" width="53" style="260" customWidth="1"/>
    <col min="5124" max="5124" width="3.83203125" style="260" customWidth="1"/>
    <col min="5125" max="5125" width="10" style="260" customWidth="1"/>
    <col min="5126" max="5126" width="9.83203125" style="260" bestFit="1" customWidth="1"/>
    <col min="5127" max="5127" width="12.33203125" style="260" customWidth="1"/>
    <col min="5128" max="5376" width="10.5" style="260"/>
    <col min="5377" max="5377" width="4" style="260" customWidth="1"/>
    <col min="5378" max="5378" width="12.33203125" style="260" customWidth="1"/>
    <col min="5379" max="5379" width="53" style="260" customWidth="1"/>
    <col min="5380" max="5380" width="3.83203125" style="260" customWidth="1"/>
    <col min="5381" max="5381" width="10" style="260" customWidth="1"/>
    <col min="5382" max="5382" width="9.83203125" style="260" bestFit="1" customWidth="1"/>
    <col min="5383" max="5383" width="12.33203125" style="260" customWidth="1"/>
    <col min="5384" max="5632" width="10.5" style="260"/>
    <col min="5633" max="5633" width="4" style="260" customWidth="1"/>
    <col min="5634" max="5634" width="12.33203125" style="260" customWidth="1"/>
    <col min="5635" max="5635" width="53" style="260" customWidth="1"/>
    <col min="5636" max="5636" width="3.83203125" style="260" customWidth="1"/>
    <col min="5637" max="5637" width="10" style="260" customWidth="1"/>
    <col min="5638" max="5638" width="9.83203125" style="260" bestFit="1" customWidth="1"/>
    <col min="5639" max="5639" width="12.33203125" style="260" customWidth="1"/>
    <col min="5640" max="5888" width="10.5" style="260"/>
    <col min="5889" max="5889" width="4" style="260" customWidth="1"/>
    <col min="5890" max="5890" width="12.33203125" style="260" customWidth="1"/>
    <col min="5891" max="5891" width="53" style="260" customWidth="1"/>
    <col min="5892" max="5892" width="3.83203125" style="260" customWidth="1"/>
    <col min="5893" max="5893" width="10" style="260" customWidth="1"/>
    <col min="5894" max="5894" width="9.83203125" style="260" bestFit="1" customWidth="1"/>
    <col min="5895" max="5895" width="12.33203125" style="260" customWidth="1"/>
    <col min="5896" max="6144" width="10.5" style="260"/>
    <col min="6145" max="6145" width="4" style="260" customWidth="1"/>
    <col min="6146" max="6146" width="12.33203125" style="260" customWidth="1"/>
    <col min="6147" max="6147" width="53" style="260" customWidth="1"/>
    <col min="6148" max="6148" width="3.83203125" style="260" customWidth="1"/>
    <col min="6149" max="6149" width="10" style="260" customWidth="1"/>
    <col min="6150" max="6150" width="9.83203125" style="260" bestFit="1" customWidth="1"/>
    <col min="6151" max="6151" width="12.33203125" style="260" customWidth="1"/>
    <col min="6152" max="6400" width="10.5" style="260"/>
    <col min="6401" max="6401" width="4" style="260" customWidth="1"/>
    <col min="6402" max="6402" width="12.33203125" style="260" customWidth="1"/>
    <col min="6403" max="6403" width="53" style="260" customWidth="1"/>
    <col min="6404" max="6404" width="3.83203125" style="260" customWidth="1"/>
    <col min="6405" max="6405" width="10" style="260" customWidth="1"/>
    <col min="6406" max="6406" width="9.83203125" style="260" bestFit="1" customWidth="1"/>
    <col min="6407" max="6407" width="12.33203125" style="260" customWidth="1"/>
    <col min="6408" max="6656" width="10.5" style="260"/>
    <col min="6657" max="6657" width="4" style="260" customWidth="1"/>
    <col min="6658" max="6658" width="12.33203125" style="260" customWidth="1"/>
    <col min="6659" max="6659" width="53" style="260" customWidth="1"/>
    <col min="6660" max="6660" width="3.83203125" style="260" customWidth="1"/>
    <col min="6661" max="6661" width="10" style="260" customWidth="1"/>
    <col min="6662" max="6662" width="9.83203125" style="260" bestFit="1" customWidth="1"/>
    <col min="6663" max="6663" width="12.33203125" style="260" customWidth="1"/>
    <col min="6664" max="6912" width="10.5" style="260"/>
    <col min="6913" max="6913" width="4" style="260" customWidth="1"/>
    <col min="6914" max="6914" width="12.33203125" style="260" customWidth="1"/>
    <col min="6915" max="6915" width="53" style="260" customWidth="1"/>
    <col min="6916" max="6916" width="3.83203125" style="260" customWidth="1"/>
    <col min="6917" max="6917" width="10" style="260" customWidth="1"/>
    <col min="6918" max="6918" width="9.83203125" style="260" bestFit="1" customWidth="1"/>
    <col min="6919" max="6919" width="12.33203125" style="260" customWidth="1"/>
    <col min="6920" max="7168" width="10.5" style="260"/>
    <col min="7169" max="7169" width="4" style="260" customWidth="1"/>
    <col min="7170" max="7170" width="12.33203125" style="260" customWidth="1"/>
    <col min="7171" max="7171" width="53" style="260" customWidth="1"/>
    <col min="7172" max="7172" width="3.83203125" style="260" customWidth="1"/>
    <col min="7173" max="7173" width="10" style="260" customWidth="1"/>
    <col min="7174" max="7174" width="9.83203125" style="260" bestFit="1" customWidth="1"/>
    <col min="7175" max="7175" width="12.33203125" style="260" customWidth="1"/>
    <col min="7176" max="7424" width="10.5" style="260"/>
    <col min="7425" max="7425" width="4" style="260" customWidth="1"/>
    <col min="7426" max="7426" width="12.33203125" style="260" customWidth="1"/>
    <col min="7427" max="7427" width="53" style="260" customWidth="1"/>
    <col min="7428" max="7428" width="3.83203125" style="260" customWidth="1"/>
    <col min="7429" max="7429" width="10" style="260" customWidth="1"/>
    <col min="7430" max="7430" width="9.83203125" style="260" bestFit="1" customWidth="1"/>
    <col min="7431" max="7431" width="12.33203125" style="260" customWidth="1"/>
    <col min="7432" max="7680" width="10.5" style="260"/>
    <col min="7681" max="7681" width="4" style="260" customWidth="1"/>
    <col min="7682" max="7682" width="12.33203125" style="260" customWidth="1"/>
    <col min="7683" max="7683" width="53" style="260" customWidth="1"/>
    <col min="7684" max="7684" width="3.83203125" style="260" customWidth="1"/>
    <col min="7685" max="7685" width="10" style="260" customWidth="1"/>
    <col min="7686" max="7686" width="9.83203125" style="260" bestFit="1" customWidth="1"/>
    <col min="7687" max="7687" width="12.33203125" style="260" customWidth="1"/>
    <col min="7688" max="7936" width="10.5" style="260"/>
    <col min="7937" max="7937" width="4" style="260" customWidth="1"/>
    <col min="7938" max="7938" width="12.33203125" style="260" customWidth="1"/>
    <col min="7939" max="7939" width="53" style="260" customWidth="1"/>
    <col min="7940" max="7940" width="3.83203125" style="260" customWidth="1"/>
    <col min="7941" max="7941" width="10" style="260" customWidth="1"/>
    <col min="7942" max="7942" width="9.83203125" style="260" bestFit="1" customWidth="1"/>
    <col min="7943" max="7943" width="12.33203125" style="260" customWidth="1"/>
    <col min="7944" max="8192" width="10.5" style="260"/>
    <col min="8193" max="8193" width="4" style="260" customWidth="1"/>
    <col min="8194" max="8194" width="12.33203125" style="260" customWidth="1"/>
    <col min="8195" max="8195" width="53" style="260" customWidth="1"/>
    <col min="8196" max="8196" width="3.83203125" style="260" customWidth="1"/>
    <col min="8197" max="8197" width="10" style="260" customWidth="1"/>
    <col min="8198" max="8198" width="9.83203125" style="260" bestFit="1" customWidth="1"/>
    <col min="8199" max="8199" width="12.33203125" style="260" customWidth="1"/>
    <col min="8200" max="8448" width="10.5" style="260"/>
    <col min="8449" max="8449" width="4" style="260" customWidth="1"/>
    <col min="8450" max="8450" width="12.33203125" style="260" customWidth="1"/>
    <col min="8451" max="8451" width="53" style="260" customWidth="1"/>
    <col min="8452" max="8452" width="3.83203125" style="260" customWidth="1"/>
    <col min="8453" max="8453" width="10" style="260" customWidth="1"/>
    <col min="8454" max="8454" width="9.83203125" style="260" bestFit="1" customWidth="1"/>
    <col min="8455" max="8455" width="12.33203125" style="260" customWidth="1"/>
    <col min="8456" max="8704" width="10.5" style="260"/>
    <col min="8705" max="8705" width="4" style="260" customWidth="1"/>
    <col min="8706" max="8706" width="12.33203125" style="260" customWidth="1"/>
    <col min="8707" max="8707" width="53" style="260" customWidth="1"/>
    <col min="8708" max="8708" width="3.83203125" style="260" customWidth="1"/>
    <col min="8709" max="8709" width="10" style="260" customWidth="1"/>
    <col min="8710" max="8710" width="9.83203125" style="260" bestFit="1" customWidth="1"/>
    <col min="8711" max="8711" width="12.33203125" style="260" customWidth="1"/>
    <col min="8712" max="8960" width="10.5" style="260"/>
    <col min="8961" max="8961" width="4" style="260" customWidth="1"/>
    <col min="8962" max="8962" width="12.33203125" style="260" customWidth="1"/>
    <col min="8963" max="8963" width="53" style="260" customWidth="1"/>
    <col min="8964" max="8964" width="3.83203125" style="260" customWidth="1"/>
    <col min="8965" max="8965" width="10" style="260" customWidth="1"/>
    <col min="8966" max="8966" width="9.83203125" style="260" bestFit="1" customWidth="1"/>
    <col min="8967" max="8967" width="12.33203125" style="260" customWidth="1"/>
    <col min="8968" max="9216" width="10.5" style="260"/>
    <col min="9217" max="9217" width="4" style="260" customWidth="1"/>
    <col min="9218" max="9218" width="12.33203125" style="260" customWidth="1"/>
    <col min="9219" max="9219" width="53" style="260" customWidth="1"/>
    <col min="9220" max="9220" width="3.83203125" style="260" customWidth="1"/>
    <col min="9221" max="9221" width="10" style="260" customWidth="1"/>
    <col min="9222" max="9222" width="9.83203125" style="260" bestFit="1" customWidth="1"/>
    <col min="9223" max="9223" width="12.33203125" style="260" customWidth="1"/>
    <col min="9224" max="9472" width="10.5" style="260"/>
    <col min="9473" max="9473" width="4" style="260" customWidth="1"/>
    <col min="9474" max="9474" width="12.33203125" style="260" customWidth="1"/>
    <col min="9475" max="9475" width="53" style="260" customWidth="1"/>
    <col min="9476" max="9476" width="3.83203125" style="260" customWidth="1"/>
    <col min="9477" max="9477" width="10" style="260" customWidth="1"/>
    <col min="9478" max="9478" width="9.83203125" style="260" bestFit="1" customWidth="1"/>
    <col min="9479" max="9479" width="12.33203125" style="260" customWidth="1"/>
    <col min="9480" max="9728" width="10.5" style="260"/>
    <col min="9729" max="9729" width="4" style="260" customWidth="1"/>
    <col min="9730" max="9730" width="12.33203125" style="260" customWidth="1"/>
    <col min="9731" max="9731" width="53" style="260" customWidth="1"/>
    <col min="9732" max="9732" width="3.83203125" style="260" customWidth="1"/>
    <col min="9733" max="9733" width="10" style="260" customWidth="1"/>
    <col min="9734" max="9734" width="9.83203125" style="260" bestFit="1" customWidth="1"/>
    <col min="9735" max="9735" width="12.33203125" style="260" customWidth="1"/>
    <col min="9736" max="9984" width="10.5" style="260"/>
    <col min="9985" max="9985" width="4" style="260" customWidth="1"/>
    <col min="9986" max="9986" width="12.33203125" style="260" customWidth="1"/>
    <col min="9987" max="9987" width="53" style="260" customWidth="1"/>
    <col min="9988" max="9988" width="3.83203125" style="260" customWidth="1"/>
    <col min="9989" max="9989" width="10" style="260" customWidth="1"/>
    <col min="9990" max="9990" width="9.83203125" style="260" bestFit="1" customWidth="1"/>
    <col min="9991" max="9991" width="12.33203125" style="260" customWidth="1"/>
    <col min="9992" max="10240" width="10.5" style="260"/>
    <col min="10241" max="10241" width="4" style="260" customWidth="1"/>
    <col min="10242" max="10242" width="12.33203125" style="260" customWidth="1"/>
    <col min="10243" max="10243" width="53" style="260" customWidth="1"/>
    <col min="10244" max="10244" width="3.83203125" style="260" customWidth="1"/>
    <col min="10245" max="10245" width="10" style="260" customWidth="1"/>
    <col min="10246" max="10246" width="9.83203125" style="260" bestFit="1" customWidth="1"/>
    <col min="10247" max="10247" width="12.33203125" style="260" customWidth="1"/>
    <col min="10248" max="10496" width="10.5" style="260"/>
    <col min="10497" max="10497" width="4" style="260" customWidth="1"/>
    <col min="10498" max="10498" width="12.33203125" style="260" customWidth="1"/>
    <col min="10499" max="10499" width="53" style="260" customWidth="1"/>
    <col min="10500" max="10500" width="3.83203125" style="260" customWidth="1"/>
    <col min="10501" max="10501" width="10" style="260" customWidth="1"/>
    <col min="10502" max="10502" width="9.83203125" style="260" bestFit="1" customWidth="1"/>
    <col min="10503" max="10503" width="12.33203125" style="260" customWidth="1"/>
    <col min="10504" max="10752" width="10.5" style="260"/>
    <col min="10753" max="10753" width="4" style="260" customWidth="1"/>
    <col min="10754" max="10754" width="12.33203125" style="260" customWidth="1"/>
    <col min="10755" max="10755" width="53" style="260" customWidth="1"/>
    <col min="10756" max="10756" width="3.83203125" style="260" customWidth="1"/>
    <col min="10757" max="10757" width="10" style="260" customWidth="1"/>
    <col min="10758" max="10758" width="9.83203125" style="260" bestFit="1" customWidth="1"/>
    <col min="10759" max="10759" width="12.33203125" style="260" customWidth="1"/>
    <col min="10760" max="11008" width="10.5" style="260"/>
    <col min="11009" max="11009" width="4" style="260" customWidth="1"/>
    <col min="11010" max="11010" width="12.33203125" style="260" customWidth="1"/>
    <col min="11011" max="11011" width="53" style="260" customWidth="1"/>
    <col min="11012" max="11012" width="3.83203125" style="260" customWidth="1"/>
    <col min="11013" max="11013" width="10" style="260" customWidth="1"/>
    <col min="11014" max="11014" width="9.83203125" style="260" bestFit="1" customWidth="1"/>
    <col min="11015" max="11015" width="12.33203125" style="260" customWidth="1"/>
    <col min="11016" max="11264" width="10.5" style="260"/>
    <col min="11265" max="11265" width="4" style="260" customWidth="1"/>
    <col min="11266" max="11266" width="12.33203125" style="260" customWidth="1"/>
    <col min="11267" max="11267" width="53" style="260" customWidth="1"/>
    <col min="11268" max="11268" width="3.83203125" style="260" customWidth="1"/>
    <col min="11269" max="11269" width="10" style="260" customWidth="1"/>
    <col min="11270" max="11270" width="9.83203125" style="260" bestFit="1" customWidth="1"/>
    <col min="11271" max="11271" width="12.33203125" style="260" customWidth="1"/>
    <col min="11272" max="11520" width="10.5" style="260"/>
    <col min="11521" max="11521" width="4" style="260" customWidth="1"/>
    <col min="11522" max="11522" width="12.33203125" style="260" customWidth="1"/>
    <col min="11523" max="11523" width="53" style="260" customWidth="1"/>
    <col min="11524" max="11524" width="3.83203125" style="260" customWidth="1"/>
    <col min="11525" max="11525" width="10" style="260" customWidth="1"/>
    <col min="11526" max="11526" width="9.83203125" style="260" bestFit="1" customWidth="1"/>
    <col min="11527" max="11527" width="12.33203125" style="260" customWidth="1"/>
    <col min="11528" max="11776" width="10.5" style="260"/>
    <col min="11777" max="11777" width="4" style="260" customWidth="1"/>
    <col min="11778" max="11778" width="12.33203125" style="260" customWidth="1"/>
    <col min="11779" max="11779" width="53" style="260" customWidth="1"/>
    <col min="11780" max="11780" width="3.83203125" style="260" customWidth="1"/>
    <col min="11781" max="11781" width="10" style="260" customWidth="1"/>
    <col min="11782" max="11782" width="9.83203125" style="260" bestFit="1" customWidth="1"/>
    <col min="11783" max="11783" width="12.33203125" style="260" customWidth="1"/>
    <col min="11784" max="12032" width="10.5" style="260"/>
    <col min="12033" max="12033" width="4" style="260" customWidth="1"/>
    <col min="12034" max="12034" width="12.33203125" style="260" customWidth="1"/>
    <col min="12035" max="12035" width="53" style="260" customWidth="1"/>
    <col min="12036" max="12036" width="3.83203125" style="260" customWidth="1"/>
    <col min="12037" max="12037" width="10" style="260" customWidth="1"/>
    <col min="12038" max="12038" width="9.83203125" style="260" bestFit="1" customWidth="1"/>
    <col min="12039" max="12039" width="12.33203125" style="260" customWidth="1"/>
    <col min="12040" max="12288" width="10.5" style="260"/>
    <col min="12289" max="12289" width="4" style="260" customWidth="1"/>
    <col min="12290" max="12290" width="12.33203125" style="260" customWidth="1"/>
    <col min="12291" max="12291" width="53" style="260" customWidth="1"/>
    <col min="12292" max="12292" width="3.83203125" style="260" customWidth="1"/>
    <col min="12293" max="12293" width="10" style="260" customWidth="1"/>
    <col min="12294" max="12294" width="9.83203125" style="260" bestFit="1" customWidth="1"/>
    <col min="12295" max="12295" width="12.33203125" style="260" customWidth="1"/>
    <col min="12296" max="12544" width="10.5" style="260"/>
    <col min="12545" max="12545" width="4" style="260" customWidth="1"/>
    <col min="12546" max="12546" width="12.33203125" style="260" customWidth="1"/>
    <col min="12547" max="12547" width="53" style="260" customWidth="1"/>
    <col min="12548" max="12548" width="3.83203125" style="260" customWidth="1"/>
    <col min="12549" max="12549" width="10" style="260" customWidth="1"/>
    <col min="12550" max="12550" width="9.83203125" style="260" bestFit="1" customWidth="1"/>
    <col min="12551" max="12551" width="12.33203125" style="260" customWidth="1"/>
    <col min="12552" max="12800" width="10.5" style="260"/>
    <col min="12801" max="12801" width="4" style="260" customWidth="1"/>
    <col min="12802" max="12802" width="12.33203125" style="260" customWidth="1"/>
    <col min="12803" max="12803" width="53" style="260" customWidth="1"/>
    <col min="12804" max="12804" width="3.83203125" style="260" customWidth="1"/>
    <col min="12805" max="12805" width="10" style="260" customWidth="1"/>
    <col min="12806" max="12806" width="9.83203125" style="260" bestFit="1" customWidth="1"/>
    <col min="12807" max="12807" width="12.33203125" style="260" customWidth="1"/>
    <col min="12808" max="13056" width="10.5" style="260"/>
    <col min="13057" max="13057" width="4" style="260" customWidth="1"/>
    <col min="13058" max="13058" width="12.33203125" style="260" customWidth="1"/>
    <col min="13059" max="13059" width="53" style="260" customWidth="1"/>
    <col min="13060" max="13060" width="3.83203125" style="260" customWidth="1"/>
    <col min="13061" max="13061" width="10" style="260" customWidth="1"/>
    <col min="13062" max="13062" width="9.83203125" style="260" bestFit="1" customWidth="1"/>
    <col min="13063" max="13063" width="12.33203125" style="260" customWidth="1"/>
    <col min="13064" max="13312" width="10.5" style="260"/>
    <col min="13313" max="13313" width="4" style="260" customWidth="1"/>
    <col min="13314" max="13314" width="12.33203125" style="260" customWidth="1"/>
    <col min="13315" max="13315" width="53" style="260" customWidth="1"/>
    <col min="13316" max="13316" width="3.83203125" style="260" customWidth="1"/>
    <col min="13317" max="13317" width="10" style="260" customWidth="1"/>
    <col min="13318" max="13318" width="9.83203125" style="260" bestFit="1" customWidth="1"/>
    <col min="13319" max="13319" width="12.33203125" style="260" customWidth="1"/>
    <col min="13320" max="13568" width="10.5" style="260"/>
    <col min="13569" max="13569" width="4" style="260" customWidth="1"/>
    <col min="13570" max="13570" width="12.33203125" style="260" customWidth="1"/>
    <col min="13571" max="13571" width="53" style="260" customWidth="1"/>
    <col min="13572" max="13572" width="3.83203125" style="260" customWidth="1"/>
    <col min="13573" max="13573" width="10" style="260" customWidth="1"/>
    <col min="13574" max="13574" width="9.83203125" style="260" bestFit="1" customWidth="1"/>
    <col min="13575" max="13575" width="12.33203125" style="260" customWidth="1"/>
    <col min="13576" max="13824" width="10.5" style="260"/>
    <col min="13825" max="13825" width="4" style="260" customWidth="1"/>
    <col min="13826" max="13826" width="12.33203125" style="260" customWidth="1"/>
    <col min="13827" max="13827" width="53" style="260" customWidth="1"/>
    <col min="13828" max="13828" width="3.83203125" style="260" customWidth="1"/>
    <col min="13829" max="13829" width="10" style="260" customWidth="1"/>
    <col min="13830" max="13830" width="9.83203125" style="260" bestFit="1" customWidth="1"/>
    <col min="13831" max="13831" width="12.33203125" style="260" customWidth="1"/>
    <col min="13832" max="14080" width="10.5" style="260"/>
    <col min="14081" max="14081" width="4" style="260" customWidth="1"/>
    <col min="14082" max="14082" width="12.33203125" style="260" customWidth="1"/>
    <col min="14083" max="14083" width="53" style="260" customWidth="1"/>
    <col min="14084" max="14084" width="3.83203125" style="260" customWidth="1"/>
    <col min="14085" max="14085" width="10" style="260" customWidth="1"/>
    <col min="14086" max="14086" width="9.83203125" style="260" bestFit="1" customWidth="1"/>
    <col min="14087" max="14087" width="12.33203125" style="260" customWidth="1"/>
    <col min="14088" max="14336" width="10.5" style="260"/>
    <col min="14337" max="14337" width="4" style="260" customWidth="1"/>
    <col min="14338" max="14338" width="12.33203125" style="260" customWidth="1"/>
    <col min="14339" max="14339" width="53" style="260" customWidth="1"/>
    <col min="14340" max="14340" width="3.83203125" style="260" customWidth="1"/>
    <col min="14341" max="14341" width="10" style="260" customWidth="1"/>
    <col min="14342" max="14342" width="9.83203125" style="260" bestFit="1" customWidth="1"/>
    <col min="14343" max="14343" width="12.33203125" style="260" customWidth="1"/>
    <col min="14344" max="14592" width="10.5" style="260"/>
    <col min="14593" max="14593" width="4" style="260" customWidth="1"/>
    <col min="14594" max="14594" width="12.33203125" style="260" customWidth="1"/>
    <col min="14595" max="14595" width="53" style="260" customWidth="1"/>
    <col min="14596" max="14596" width="3.83203125" style="260" customWidth="1"/>
    <col min="14597" max="14597" width="10" style="260" customWidth="1"/>
    <col min="14598" max="14598" width="9.83203125" style="260" bestFit="1" customWidth="1"/>
    <col min="14599" max="14599" width="12.33203125" style="260" customWidth="1"/>
    <col min="14600" max="14848" width="10.5" style="260"/>
    <col min="14849" max="14849" width="4" style="260" customWidth="1"/>
    <col min="14850" max="14850" width="12.33203125" style="260" customWidth="1"/>
    <col min="14851" max="14851" width="53" style="260" customWidth="1"/>
    <col min="14852" max="14852" width="3.83203125" style="260" customWidth="1"/>
    <col min="14853" max="14853" width="10" style="260" customWidth="1"/>
    <col min="14854" max="14854" width="9.83203125" style="260" bestFit="1" customWidth="1"/>
    <col min="14855" max="14855" width="12.33203125" style="260" customWidth="1"/>
    <col min="14856" max="15104" width="10.5" style="260"/>
    <col min="15105" max="15105" width="4" style="260" customWidth="1"/>
    <col min="15106" max="15106" width="12.33203125" style="260" customWidth="1"/>
    <col min="15107" max="15107" width="53" style="260" customWidth="1"/>
    <col min="15108" max="15108" width="3.83203125" style="260" customWidth="1"/>
    <col min="15109" max="15109" width="10" style="260" customWidth="1"/>
    <col min="15110" max="15110" width="9.83203125" style="260" bestFit="1" customWidth="1"/>
    <col min="15111" max="15111" width="12.33203125" style="260" customWidth="1"/>
    <col min="15112" max="15360" width="10.5" style="260"/>
    <col min="15361" max="15361" width="4" style="260" customWidth="1"/>
    <col min="15362" max="15362" width="12.33203125" style="260" customWidth="1"/>
    <col min="15363" max="15363" width="53" style="260" customWidth="1"/>
    <col min="15364" max="15364" width="3.83203125" style="260" customWidth="1"/>
    <col min="15365" max="15365" width="10" style="260" customWidth="1"/>
    <col min="15366" max="15366" width="9.83203125" style="260" bestFit="1" customWidth="1"/>
    <col min="15367" max="15367" width="12.33203125" style="260" customWidth="1"/>
    <col min="15368" max="15616" width="10.5" style="260"/>
    <col min="15617" max="15617" width="4" style="260" customWidth="1"/>
    <col min="15618" max="15618" width="12.33203125" style="260" customWidth="1"/>
    <col min="15619" max="15619" width="53" style="260" customWidth="1"/>
    <col min="15620" max="15620" width="3.83203125" style="260" customWidth="1"/>
    <col min="15621" max="15621" width="10" style="260" customWidth="1"/>
    <col min="15622" max="15622" width="9.83203125" style="260" bestFit="1" customWidth="1"/>
    <col min="15623" max="15623" width="12.33203125" style="260" customWidth="1"/>
    <col min="15624" max="15872" width="10.5" style="260"/>
    <col min="15873" max="15873" width="4" style="260" customWidth="1"/>
    <col min="15874" max="15874" width="12.33203125" style="260" customWidth="1"/>
    <col min="15875" max="15875" width="53" style="260" customWidth="1"/>
    <col min="15876" max="15876" width="3.83203125" style="260" customWidth="1"/>
    <col min="15877" max="15877" width="10" style="260" customWidth="1"/>
    <col min="15878" max="15878" width="9.83203125" style="260" bestFit="1" customWidth="1"/>
    <col min="15879" max="15879" width="12.33203125" style="260" customWidth="1"/>
    <col min="15880" max="16128" width="10.5" style="260"/>
    <col min="16129" max="16129" width="4" style="260" customWidth="1"/>
    <col min="16130" max="16130" width="12.33203125" style="260" customWidth="1"/>
    <col min="16131" max="16131" width="53" style="260" customWidth="1"/>
    <col min="16132" max="16132" width="3.83203125" style="260" customWidth="1"/>
    <col min="16133" max="16133" width="10" style="260" customWidth="1"/>
    <col min="16134" max="16134" width="9.83203125" style="260" bestFit="1" customWidth="1"/>
    <col min="16135" max="16135" width="12.33203125" style="260" customWidth="1"/>
    <col min="16136" max="16384" width="10.5" style="260"/>
  </cols>
  <sheetData>
    <row r="1" spans="1:7" ht="24.75" customHeight="1">
      <c r="A1" s="408" t="s">
        <v>741</v>
      </c>
      <c r="B1" s="409"/>
      <c r="C1" s="409"/>
      <c r="D1" s="409"/>
      <c r="E1" s="409"/>
      <c r="F1" s="409"/>
      <c r="G1" s="409"/>
    </row>
    <row r="2" spans="1:7" ht="12.75" customHeight="1">
      <c r="A2" s="410" t="s">
        <v>742</v>
      </c>
      <c r="B2" s="411"/>
      <c r="C2" s="411"/>
      <c r="D2" s="411"/>
      <c r="E2" s="411"/>
      <c r="F2" s="411"/>
      <c r="G2" s="411"/>
    </row>
    <row r="3" spans="1:7" ht="12.75" customHeight="1">
      <c r="A3" s="410" t="s">
        <v>831</v>
      </c>
      <c r="B3" s="411"/>
      <c r="C3" s="411"/>
      <c r="D3" s="411"/>
      <c r="E3" s="411"/>
      <c r="F3" s="411"/>
      <c r="G3" s="411"/>
    </row>
    <row r="4" spans="1:7" ht="6.75" customHeight="1">
      <c r="A4" s="412"/>
      <c r="B4" s="413"/>
      <c r="C4" s="413"/>
      <c r="D4" s="413"/>
      <c r="E4" s="414"/>
      <c r="F4" s="414"/>
      <c r="G4" s="414"/>
    </row>
    <row r="5" spans="1:7" ht="12.75" customHeight="1">
      <c r="A5" s="411" t="s">
        <v>744</v>
      </c>
      <c r="B5" s="411"/>
      <c r="C5" s="411"/>
      <c r="D5" s="411"/>
      <c r="E5" s="411"/>
      <c r="F5" s="411"/>
      <c r="G5" s="411"/>
    </row>
    <row r="6" spans="1:7" ht="13.5" customHeight="1">
      <c r="A6" s="411" t="s">
        <v>745</v>
      </c>
      <c r="B6" s="411"/>
      <c r="C6" s="411"/>
      <c r="D6" s="411"/>
      <c r="E6" s="411" t="s">
        <v>746</v>
      </c>
      <c r="F6" s="411"/>
      <c r="G6" s="411"/>
    </row>
    <row r="7" spans="1:7" ht="13.5" customHeight="1">
      <c r="A7" s="415" t="s">
        <v>747</v>
      </c>
      <c r="B7" s="416"/>
      <c r="C7" s="416"/>
      <c r="D7" s="417"/>
      <c r="E7" s="411" t="s">
        <v>748</v>
      </c>
      <c r="F7" s="418"/>
      <c r="G7" s="418"/>
    </row>
    <row r="8" spans="1:7" ht="6.75" customHeight="1">
      <c r="A8" s="412"/>
      <c r="B8" s="412"/>
      <c r="C8" s="412"/>
      <c r="D8" s="412"/>
      <c r="E8" s="412"/>
      <c r="F8" s="412"/>
      <c r="G8" s="412"/>
    </row>
    <row r="9" spans="1:7" ht="24" customHeight="1">
      <c r="A9" s="419" t="s">
        <v>749</v>
      </c>
      <c r="B9" s="419" t="s">
        <v>750</v>
      </c>
      <c r="C9" s="419" t="s">
        <v>143</v>
      </c>
      <c r="D9" s="419" t="s">
        <v>144</v>
      </c>
      <c r="E9" s="419" t="s">
        <v>751</v>
      </c>
      <c r="F9" s="419" t="s">
        <v>752</v>
      </c>
      <c r="G9" s="419" t="s">
        <v>753</v>
      </c>
    </row>
    <row r="10" spans="1:7" ht="12.75" hidden="1" customHeight="1">
      <c r="A10" s="419" t="s">
        <v>84</v>
      </c>
      <c r="B10" s="419" t="s">
        <v>133</v>
      </c>
      <c r="C10" s="419" t="s">
        <v>164</v>
      </c>
      <c r="D10" s="419" t="s">
        <v>159</v>
      </c>
      <c r="E10" s="419" t="s">
        <v>174</v>
      </c>
      <c r="F10" s="419" t="s">
        <v>178</v>
      </c>
      <c r="G10" s="419" t="s">
        <v>182</v>
      </c>
    </row>
    <row r="11" spans="1:7" ht="3" customHeight="1">
      <c r="A11" s="412"/>
      <c r="B11" s="412"/>
      <c r="C11" s="412"/>
      <c r="D11" s="412"/>
      <c r="E11" s="412"/>
      <c r="F11" s="412"/>
      <c r="G11" s="412"/>
    </row>
    <row r="12" spans="1:7" ht="24.95" customHeight="1">
      <c r="A12" s="420"/>
      <c r="B12" s="421" t="s">
        <v>168</v>
      </c>
      <c r="C12" s="421" t="s">
        <v>754</v>
      </c>
      <c r="D12" s="421"/>
      <c r="E12" s="422"/>
      <c r="F12" s="422"/>
      <c r="G12" s="422"/>
    </row>
    <row r="13" spans="1:7" ht="24.95" customHeight="1">
      <c r="A13" s="423"/>
      <c r="B13" s="424" t="s">
        <v>755</v>
      </c>
      <c r="C13" s="424" t="s">
        <v>756</v>
      </c>
      <c r="D13" s="424"/>
      <c r="E13" s="425"/>
      <c r="F13" s="425"/>
      <c r="G13" s="425"/>
    </row>
    <row r="14" spans="1:7" ht="24" customHeight="1">
      <c r="A14" s="426">
        <v>1</v>
      </c>
      <c r="B14" s="427" t="s">
        <v>757</v>
      </c>
      <c r="C14" s="427" t="s">
        <v>758</v>
      </c>
      <c r="D14" s="427" t="s">
        <v>208</v>
      </c>
      <c r="E14" s="428">
        <v>15</v>
      </c>
      <c r="F14" s="428"/>
      <c r="G14" s="428"/>
    </row>
    <row r="15" spans="1:7" ht="13.5" customHeight="1">
      <c r="A15" s="429">
        <v>2</v>
      </c>
      <c r="B15" s="430" t="s">
        <v>759</v>
      </c>
      <c r="C15" s="430" t="s">
        <v>760</v>
      </c>
      <c r="D15" s="430" t="s">
        <v>171</v>
      </c>
      <c r="E15" s="431">
        <v>15</v>
      </c>
      <c r="F15" s="431"/>
      <c r="G15" s="431"/>
    </row>
    <row r="16" spans="1:7" ht="24" customHeight="1">
      <c r="A16" s="426">
        <v>3</v>
      </c>
      <c r="B16" s="427" t="s">
        <v>761</v>
      </c>
      <c r="C16" s="427" t="s">
        <v>762</v>
      </c>
      <c r="D16" s="427" t="s">
        <v>171</v>
      </c>
      <c r="E16" s="428">
        <v>15</v>
      </c>
      <c r="F16" s="428"/>
      <c r="G16" s="428"/>
    </row>
    <row r="17" spans="1:7" ht="13.5" customHeight="1">
      <c r="A17" s="429">
        <v>4</v>
      </c>
      <c r="B17" s="430" t="s">
        <v>763</v>
      </c>
      <c r="C17" s="430" t="s">
        <v>764</v>
      </c>
      <c r="D17" s="430" t="s">
        <v>765</v>
      </c>
      <c r="E17" s="431">
        <v>15</v>
      </c>
      <c r="F17" s="431"/>
      <c r="G17" s="431"/>
    </row>
    <row r="18" spans="1:7" ht="13.5" customHeight="1">
      <c r="A18" s="426">
        <v>5</v>
      </c>
      <c r="B18" s="427" t="s">
        <v>766</v>
      </c>
      <c r="C18" s="427" t="s">
        <v>767</v>
      </c>
      <c r="D18" s="427" t="s">
        <v>171</v>
      </c>
      <c r="E18" s="428">
        <v>4</v>
      </c>
      <c r="F18" s="428"/>
      <c r="G18" s="428"/>
    </row>
    <row r="19" spans="1:7" ht="24" customHeight="1">
      <c r="A19" s="429">
        <v>6</v>
      </c>
      <c r="B19" s="430" t="s">
        <v>768</v>
      </c>
      <c r="C19" s="430" t="s">
        <v>769</v>
      </c>
      <c r="D19" s="430" t="s">
        <v>171</v>
      </c>
      <c r="E19" s="431">
        <v>4</v>
      </c>
      <c r="F19" s="431"/>
      <c r="G19" s="431"/>
    </row>
    <row r="20" spans="1:7" ht="13.5" customHeight="1">
      <c r="A20" s="426">
        <v>7</v>
      </c>
      <c r="B20" s="427" t="s">
        <v>770</v>
      </c>
      <c r="C20" s="427" t="s">
        <v>771</v>
      </c>
      <c r="D20" s="427" t="s">
        <v>171</v>
      </c>
      <c r="E20" s="428">
        <v>400</v>
      </c>
      <c r="F20" s="428"/>
      <c r="G20" s="428"/>
    </row>
    <row r="21" spans="1:7" ht="24" customHeight="1">
      <c r="A21" s="429">
        <v>8</v>
      </c>
      <c r="B21" s="430" t="s">
        <v>772</v>
      </c>
      <c r="C21" s="430" t="s">
        <v>773</v>
      </c>
      <c r="D21" s="430" t="s">
        <v>171</v>
      </c>
      <c r="E21" s="431">
        <v>400</v>
      </c>
      <c r="F21" s="431"/>
      <c r="G21" s="431"/>
    </row>
    <row r="22" spans="1:7" ht="13.5" customHeight="1">
      <c r="A22" s="426">
        <v>9</v>
      </c>
      <c r="B22" s="427" t="s">
        <v>774</v>
      </c>
      <c r="C22" s="427" t="s">
        <v>775</v>
      </c>
      <c r="D22" s="427" t="s">
        <v>171</v>
      </c>
      <c r="E22" s="428">
        <v>50</v>
      </c>
      <c r="F22" s="428"/>
      <c r="G22" s="428"/>
    </row>
    <row r="23" spans="1:7" ht="24" customHeight="1">
      <c r="A23" s="429">
        <v>10</v>
      </c>
      <c r="B23" s="430" t="s">
        <v>776</v>
      </c>
      <c r="C23" s="430" t="s">
        <v>777</v>
      </c>
      <c r="D23" s="430" t="s">
        <v>171</v>
      </c>
      <c r="E23" s="431">
        <v>50</v>
      </c>
      <c r="F23" s="431"/>
      <c r="G23" s="431"/>
    </row>
    <row r="24" spans="1:7" ht="13.5" customHeight="1">
      <c r="A24" s="426">
        <v>11</v>
      </c>
      <c r="B24" s="427" t="s">
        <v>778</v>
      </c>
      <c r="C24" s="427" t="s">
        <v>779</v>
      </c>
      <c r="D24" s="427" t="s">
        <v>171</v>
      </c>
      <c r="E24" s="428">
        <v>5</v>
      </c>
      <c r="F24" s="428"/>
      <c r="G24" s="428"/>
    </row>
    <row r="25" spans="1:7" ht="24" customHeight="1">
      <c r="A25" s="429">
        <v>12</v>
      </c>
      <c r="B25" s="430" t="s">
        <v>780</v>
      </c>
      <c r="C25" s="430" t="s">
        <v>781</v>
      </c>
      <c r="D25" s="430" t="s">
        <v>171</v>
      </c>
      <c r="E25" s="431">
        <v>5</v>
      </c>
      <c r="F25" s="431"/>
      <c r="G25" s="431"/>
    </row>
    <row r="26" spans="1:7" ht="13.5" customHeight="1">
      <c r="A26" s="426">
        <v>13</v>
      </c>
      <c r="B26" s="427" t="s">
        <v>782</v>
      </c>
      <c r="C26" s="427" t="s">
        <v>783</v>
      </c>
      <c r="D26" s="427" t="s">
        <v>171</v>
      </c>
      <c r="E26" s="428">
        <v>16</v>
      </c>
      <c r="F26" s="428"/>
      <c r="G26" s="428"/>
    </row>
    <row r="27" spans="1:7" ht="13.5" customHeight="1">
      <c r="A27" s="429">
        <v>14</v>
      </c>
      <c r="B27" s="430" t="s">
        <v>784</v>
      </c>
      <c r="C27" s="430" t="s">
        <v>785</v>
      </c>
      <c r="D27" s="430" t="s">
        <v>171</v>
      </c>
      <c r="E27" s="431">
        <v>16</v>
      </c>
      <c r="F27" s="431"/>
      <c r="G27" s="431"/>
    </row>
    <row r="28" spans="1:7" ht="13.5" customHeight="1">
      <c r="A28" s="426">
        <v>15</v>
      </c>
      <c r="B28" s="427" t="s">
        <v>786</v>
      </c>
      <c r="C28" s="427" t="s">
        <v>787</v>
      </c>
      <c r="D28" s="427" t="s">
        <v>171</v>
      </c>
      <c r="E28" s="428">
        <v>78</v>
      </c>
      <c r="F28" s="428"/>
      <c r="G28" s="428"/>
    </row>
    <row r="29" spans="1:7" ht="24" customHeight="1">
      <c r="A29" s="429">
        <v>16</v>
      </c>
      <c r="B29" s="430" t="s">
        <v>788</v>
      </c>
      <c r="C29" s="430" t="s">
        <v>789</v>
      </c>
      <c r="D29" s="430" t="s">
        <v>171</v>
      </c>
      <c r="E29" s="431">
        <v>78</v>
      </c>
      <c r="F29" s="431"/>
      <c r="G29" s="431"/>
    </row>
    <row r="30" spans="1:7" ht="13.5" customHeight="1">
      <c r="A30" s="426">
        <v>17</v>
      </c>
      <c r="B30" s="427" t="s">
        <v>790</v>
      </c>
      <c r="C30" s="427" t="s">
        <v>791</v>
      </c>
      <c r="D30" s="427" t="s">
        <v>171</v>
      </c>
      <c r="E30" s="428">
        <v>3</v>
      </c>
      <c r="F30" s="428"/>
      <c r="G30" s="428"/>
    </row>
    <row r="31" spans="1:7" ht="24" customHeight="1">
      <c r="A31" s="429">
        <v>18</v>
      </c>
      <c r="B31" s="430" t="s">
        <v>792</v>
      </c>
      <c r="C31" s="430" t="s">
        <v>793</v>
      </c>
      <c r="D31" s="430" t="s">
        <v>171</v>
      </c>
      <c r="E31" s="431">
        <v>3</v>
      </c>
      <c r="F31" s="431"/>
      <c r="G31" s="431"/>
    </row>
    <row r="32" spans="1:7" ht="13.5" customHeight="1">
      <c r="A32" s="426">
        <v>19</v>
      </c>
      <c r="B32" s="427" t="s">
        <v>794</v>
      </c>
      <c r="C32" s="427" t="s">
        <v>795</v>
      </c>
      <c r="D32" s="427" t="s">
        <v>171</v>
      </c>
      <c r="E32" s="428">
        <v>4</v>
      </c>
      <c r="F32" s="428"/>
      <c r="G32" s="428"/>
    </row>
    <row r="33" spans="1:7" ht="13.5" customHeight="1">
      <c r="A33" s="429">
        <v>20</v>
      </c>
      <c r="B33" s="430" t="s">
        <v>796</v>
      </c>
      <c r="C33" s="430" t="s">
        <v>797</v>
      </c>
      <c r="D33" s="430" t="s">
        <v>171</v>
      </c>
      <c r="E33" s="431">
        <v>4</v>
      </c>
      <c r="F33" s="431"/>
      <c r="G33" s="431"/>
    </row>
    <row r="34" spans="1:7" ht="13.5" customHeight="1">
      <c r="A34" s="426">
        <v>21</v>
      </c>
      <c r="B34" s="427" t="s">
        <v>798</v>
      </c>
      <c r="C34" s="427" t="s">
        <v>799</v>
      </c>
      <c r="D34" s="427" t="s">
        <v>171</v>
      </c>
      <c r="E34" s="428">
        <v>4</v>
      </c>
      <c r="F34" s="428"/>
      <c r="G34" s="428"/>
    </row>
    <row r="35" spans="1:7" ht="13.5" customHeight="1">
      <c r="A35" s="429">
        <v>22</v>
      </c>
      <c r="B35" s="430" t="s">
        <v>800</v>
      </c>
      <c r="C35" s="430" t="s">
        <v>801</v>
      </c>
      <c r="D35" s="430" t="s">
        <v>171</v>
      </c>
      <c r="E35" s="431">
        <v>4</v>
      </c>
      <c r="F35" s="431"/>
      <c r="G35" s="431"/>
    </row>
    <row r="36" spans="1:7" ht="13.5" customHeight="1">
      <c r="A36" s="426">
        <v>23</v>
      </c>
      <c r="B36" s="427" t="s">
        <v>802</v>
      </c>
      <c r="C36" s="427" t="s">
        <v>803</v>
      </c>
      <c r="D36" s="427" t="s">
        <v>171</v>
      </c>
      <c r="E36" s="428">
        <v>2</v>
      </c>
      <c r="F36" s="428"/>
      <c r="G36" s="428"/>
    </row>
    <row r="37" spans="1:7" ht="24" customHeight="1">
      <c r="A37" s="429">
        <v>24</v>
      </c>
      <c r="B37" s="430" t="s">
        <v>804</v>
      </c>
      <c r="C37" s="430" t="s">
        <v>832</v>
      </c>
      <c r="D37" s="430" t="s">
        <v>171</v>
      </c>
      <c r="E37" s="431">
        <v>2</v>
      </c>
      <c r="F37" s="431"/>
      <c r="G37" s="431"/>
    </row>
    <row r="38" spans="1:7" ht="13.5" customHeight="1">
      <c r="A38" s="426">
        <v>25</v>
      </c>
      <c r="B38" s="427" t="s">
        <v>806</v>
      </c>
      <c r="C38" s="427" t="s">
        <v>807</v>
      </c>
      <c r="D38" s="427" t="s">
        <v>171</v>
      </c>
      <c r="E38" s="428">
        <v>2</v>
      </c>
      <c r="F38" s="428"/>
      <c r="G38" s="428"/>
    </row>
    <row r="39" spans="1:7" ht="13.5" customHeight="1">
      <c r="A39" s="429">
        <v>26</v>
      </c>
      <c r="B39" s="430" t="s">
        <v>808</v>
      </c>
      <c r="C39" s="430" t="s">
        <v>809</v>
      </c>
      <c r="D39" s="430" t="s">
        <v>171</v>
      </c>
      <c r="E39" s="431">
        <v>2</v>
      </c>
      <c r="F39" s="431"/>
      <c r="G39" s="431"/>
    </row>
    <row r="40" spans="1:7" ht="13.5" customHeight="1">
      <c r="A40" s="426">
        <v>27</v>
      </c>
      <c r="B40" s="427" t="s">
        <v>810</v>
      </c>
      <c r="C40" s="427" t="s">
        <v>811</v>
      </c>
      <c r="D40" s="427" t="s">
        <v>208</v>
      </c>
      <c r="E40" s="428">
        <v>15</v>
      </c>
      <c r="F40" s="428"/>
      <c r="G40" s="428"/>
    </row>
    <row r="41" spans="1:7" ht="24" customHeight="1">
      <c r="A41" s="429">
        <v>28</v>
      </c>
      <c r="B41" s="430" t="s">
        <v>812</v>
      </c>
      <c r="C41" s="430" t="s">
        <v>813</v>
      </c>
      <c r="D41" s="430" t="s">
        <v>765</v>
      </c>
      <c r="E41" s="431">
        <v>2.0249999999999999</v>
      </c>
      <c r="F41" s="431"/>
      <c r="G41" s="431"/>
    </row>
    <row r="42" spans="1:7" ht="13.5" customHeight="1">
      <c r="A42" s="426">
        <v>29</v>
      </c>
      <c r="B42" s="427" t="s">
        <v>814</v>
      </c>
      <c r="C42" s="427" t="s">
        <v>815</v>
      </c>
      <c r="D42" s="427" t="s">
        <v>171</v>
      </c>
      <c r="E42" s="428">
        <v>50</v>
      </c>
      <c r="F42" s="428"/>
      <c r="G42" s="428"/>
    </row>
    <row r="43" spans="1:7" ht="13.5" customHeight="1">
      <c r="A43" s="429">
        <v>30</v>
      </c>
      <c r="B43" s="430" t="s">
        <v>816</v>
      </c>
      <c r="C43" s="430" t="s">
        <v>817</v>
      </c>
      <c r="D43" s="430" t="s">
        <v>171</v>
      </c>
      <c r="E43" s="431">
        <v>50</v>
      </c>
      <c r="F43" s="431"/>
      <c r="G43" s="431"/>
    </row>
    <row r="44" spans="1:7" ht="13.5" customHeight="1">
      <c r="A44" s="426">
        <v>33</v>
      </c>
      <c r="B44" s="427" t="s">
        <v>822</v>
      </c>
      <c r="C44" s="427" t="s">
        <v>823</v>
      </c>
      <c r="D44" s="427" t="s">
        <v>824</v>
      </c>
      <c r="E44" s="428">
        <v>25</v>
      </c>
      <c r="F44" s="428"/>
      <c r="G44" s="428"/>
    </row>
    <row r="45" spans="1:7" ht="13.5" customHeight="1">
      <c r="A45" s="426">
        <v>34</v>
      </c>
      <c r="B45" s="427" t="s">
        <v>825</v>
      </c>
      <c r="C45" s="427" t="s">
        <v>826</v>
      </c>
      <c r="D45" s="427" t="s">
        <v>824</v>
      </c>
      <c r="E45" s="428">
        <v>5</v>
      </c>
      <c r="F45" s="428"/>
      <c r="G45" s="428"/>
    </row>
    <row r="46" spans="1:7" ht="13.5" customHeight="1">
      <c r="A46" s="426">
        <v>35</v>
      </c>
      <c r="B46" s="427" t="s">
        <v>827</v>
      </c>
      <c r="C46" s="427" t="s">
        <v>828</v>
      </c>
      <c r="D46" s="427" t="s">
        <v>824</v>
      </c>
      <c r="E46" s="428">
        <v>10</v>
      </c>
      <c r="F46" s="428"/>
      <c r="G46" s="428"/>
    </row>
    <row r="47" spans="1:7" ht="13.5" customHeight="1">
      <c r="A47" s="426">
        <v>31</v>
      </c>
      <c r="B47" s="427" t="s">
        <v>818</v>
      </c>
      <c r="C47" s="427" t="s">
        <v>819</v>
      </c>
      <c r="D47" s="427" t="s">
        <v>171</v>
      </c>
      <c r="E47" s="428">
        <v>3</v>
      </c>
      <c r="F47" s="428"/>
      <c r="G47" s="428"/>
    </row>
    <row r="48" spans="1:7" ht="13.5" customHeight="1">
      <c r="A48" s="429">
        <v>32</v>
      </c>
      <c r="B48" s="430" t="s">
        <v>820</v>
      </c>
      <c r="C48" s="430" t="s">
        <v>821</v>
      </c>
      <c r="D48" s="430" t="s">
        <v>171</v>
      </c>
      <c r="E48" s="431">
        <v>3</v>
      </c>
      <c r="F48" s="431"/>
      <c r="G48" s="431"/>
    </row>
    <row r="49" spans="1:7" ht="27" customHeight="1">
      <c r="A49" s="432"/>
      <c r="B49" s="433"/>
      <c r="C49" s="433" t="s">
        <v>829</v>
      </c>
      <c r="D49" s="433"/>
      <c r="E49" s="434"/>
      <c r="F49" s="434"/>
      <c r="G49" s="434"/>
    </row>
  </sheetData>
  <mergeCells count="2">
    <mergeCell ref="A1:G1"/>
    <mergeCell ref="A7:C7"/>
  </mergeCells>
  <pageMargins left="0.59055118110236227" right="0.39370078740157483" top="0.59055118110236227" bottom="0.39370078740157483" header="0" footer="0"/>
  <pageSetup paperSize="9" fitToHeight="100" orientation="portrait" blackAndWhite="1" r:id="rId1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10</vt:i4>
      </vt:variant>
    </vt:vector>
  </HeadingPairs>
  <TitlesOfParts>
    <vt:vector size="17" baseType="lpstr">
      <vt:lpstr>Rekapitulácia stavby</vt:lpstr>
      <vt:lpstr>SO 01 - Zateplenie paviló...</vt:lpstr>
      <vt:lpstr>SO 02 - Zateplenie paviló...</vt:lpstr>
      <vt:lpstr>Krycí list-bleskozvod SO 01  </vt:lpstr>
      <vt:lpstr>Zadanie-bleskozvod SO 01</vt:lpstr>
      <vt:lpstr>Krycí list-bleskozvod SO 01</vt:lpstr>
      <vt:lpstr>Zadanie-bleskozvod SO 02</vt:lpstr>
      <vt:lpstr>'Krycí list-bleskozvod SO 01'!Názvy_tlače</vt:lpstr>
      <vt:lpstr>'Krycí list-bleskozvod SO 01  '!Názvy_tlače</vt:lpstr>
      <vt:lpstr>'Rekapitulácia stavby'!Názvy_tlače</vt:lpstr>
      <vt:lpstr>'SO 01 - Zateplenie paviló...'!Názvy_tlače</vt:lpstr>
      <vt:lpstr>'SO 02 - Zateplenie paviló...'!Názvy_tlače</vt:lpstr>
      <vt:lpstr>'Zadanie-bleskozvod SO 01'!Názvy_tlače</vt:lpstr>
      <vt:lpstr>'Zadanie-bleskozvod SO 02'!Názvy_tlače</vt:lpstr>
      <vt:lpstr>'Rekapitulácia stavby'!Oblasť_tlače</vt:lpstr>
      <vt:lpstr>'SO 01 - Zateplenie paviló...'!Oblasť_tlače</vt:lpstr>
      <vt:lpstr>'SO 02 - Zateplenie paviló...'!Oblasť_tlače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ludmila-PC\ludmila</dc:creator>
  <cp:lastModifiedBy>autor</cp:lastModifiedBy>
  <dcterms:created xsi:type="dcterms:W3CDTF">2018-11-27T16:02:05Z</dcterms:created>
  <dcterms:modified xsi:type="dcterms:W3CDTF">2019-08-07T13:43:09Z</dcterms:modified>
</cp:coreProperties>
</file>