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P:\Office\Ružinov\ZŠ Medzilaborecká-výstavba\"/>
    </mc:Choice>
  </mc:AlternateContent>
  <xr:revisionPtr revIDLastSave="0" documentId="8_{7243F7E8-2210-4998-A027-CD08DB1D964B}" xr6:coauthVersionLast="45" xr6:coauthVersionMax="45" xr10:uidLastSave="{00000000-0000-0000-0000-000000000000}"/>
  <bookViews>
    <workbookView xWindow="-120" yWindow="-120" windowWidth="29040" windowHeight="15840"/>
  </bookViews>
  <sheets>
    <sheet name="List1" sheetId="1" r:id="rId1"/>
  </sheets>
  <definedNames>
    <definedName name="_xlnm.Print_Area" localSheetId="0">List1!$A$3:$AB$25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43" i="1" l="1"/>
  <c r="AS43" i="1"/>
  <c r="AT43" i="1"/>
  <c r="AX42" i="1"/>
  <c r="AU42" i="1"/>
  <c r="AS42" i="1"/>
  <c r="AT42" i="1"/>
  <c r="AX41" i="1"/>
  <c r="AU41" i="1"/>
  <c r="AS41" i="1"/>
  <c r="AT41" i="1"/>
  <c r="AX40" i="1"/>
  <c r="AU40" i="1"/>
  <c r="AS40" i="1"/>
  <c r="AT40" i="1"/>
  <c r="AX39" i="1"/>
  <c r="AU39" i="1"/>
  <c r="AS39" i="1"/>
  <c r="AT39" i="1"/>
  <c r="AU38" i="1"/>
  <c r="AS38" i="1"/>
  <c r="AT38" i="1"/>
  <c r="AX37" i="1"/>
  <c r="AU37" i="1"/>
  <c r="AS37" i="1"/>
  <c r="AT37" i="1"/>
  <c r="AX36" i="1"/>
  <c r="AU36" i="1"/>
  <c r="AS36" i="1"/>
  <c r="AT36" i="1"/>
  <c r="AX35" i="1"/>
  <c r="AU35" i="1"/>
  <c r="AS35" i="1"/>
  <c r="AT35" i="1"/>
  <c r="AX34" i="1"/>
  <c r="AU34" i="1"/>
  <c r="AS34" i="1"/>
  <c r="AT34" i="1"/>
  <c r="AU33" i="1"/>
  <c r="AS33" i="1"/>
  <c r="AT33" i="1"/>
  <c r="AX32" i="1"/>
  <c r="AU32" i="1"/>
  <c r="AS32" i="1"/>
  <c r="AT32" i="1"/>
  <c r="AX31" i="1"/>
  <c r="AU31" i="1"/>
  <c r="AS31" i="1"/>
  <c r="AT31" i="1"/>
  <c r="AX30" i="1"/>
  <c r="AU30" i="1"/>
  <c r="AS30" i="1"/>
  <c r="AT30" i="1"/>
  <c r="AX29" i="1"/>
  <c r="AU29" i="1"/>
  <c r="AS29" i="1"/>
  <c r="AT29" i="1"/>
  <c r="AM78" i="1"/>
  <c r="AK78" i="1"/>
  <c r="AL78" i="1"/>
  <c r="AP77" i="1"/>
  <c r="AM77" i="1"/>
  <c r="AK77" i="1"/>
  <c r="AL77" i="1"/>
  <c r="AP76" i="1"/>
  <c r="AM76" i="1"/>
  <c r="AK76" i="1"/>
  <c r="AL76" i="1"/>
  <c r="AP75" i="1"/>
  <c r="AM75" i="1"/>
  <c r="AK75" i="1"/>
  <c r="AL75" i="1"/>
  <c r="AP74" i="1"/>
  <c r="AM74" i="1"/>
  <c r="AK74" i="1"/>
  <c r="AL74" i="1"/>
  <c r="AM73" i="1"/>
  <c r="AK73" i="1"/>
  <c r="AL73" i="1"/>
  <c r="AP72" i="1"/>
  <c r="AM72" i="1"/>
  <c r="AK72" i="1"/>
  <c r="AL72" i="1"/>
  <c r="AP71" i="1"/>
  <c r="AM71" i="1"/>
  <c r="AK71" i="1"/>
  <c r="AL71" i="1"/>
  <c r="AP70" i="1"/>
  <c r="AM70" i="1"/>
  <c r="AK70" i="1"/>
  <c r="AL70" i="1"/>
  <c r="AP69" i="1"/>
  <c r="AM69" i="1"/>
  <c r="AK69" i="1"/>
  <c r="AL69" i="1"/>
  <c r="AM68" i="1"/>
  <c r="AK68" i="1"/>
  <c r="AL68" i="1"/>
  <c r="AP67" i="1"/>
  <c r="AM67" i="1"/>
  <c r="AK67" i="1"/>
  <c r="AL67" i="1"/>
  <c r="AP66" i="1"/>
  <c r="AM66" i="1"/>
  <c r="AK66" i="1"/>
  <c r="AL66" i="1"/>
  <c r="AP65" i="1"/>
  <c r="AM65" i="1"/>
  <c r="AK65" i="1"/>
  <c r="AL65" i="1"/>
  <c r="AP64" i="1"/>
  <c r="AM64" i="1"/>
  <c r="AK64" i="1"/>
  <c r="AL64" i="1"/>
  <c r="AM63" i="1"/>
  <c r="AK63" i="1"/>
  <c r="AL63" i="1"/>
  <c r="AP62" i="1"/>
  <c r="AM62" i="1"/>
  <c r="AK62" i="1"/>
  <c r="AL62" i="1"/>
  <c r="AP61" i="1"/>
  <c r="AM61" i="1"/>
  <c r="AK61" i="1"/>
  <c r="AL61" i="1"/>
  <c r="AP60" i="1"/>
  <c r="AM60" i="1"/>
  <c r="AK60" i="1"/>
  <c r="AL60" i="1"/>
  <c r="AP59" i="1"/>
  <c r="AM59" i="1"/>
  <c r="AK59" i="1"/>
  <c r="AL59" i="1"/>
  <c r="AM58" i="1"/>
  <c r="AK58" i="1"/>
  <c r="AL58" i="1"/>
  <c r="AP57" i="1"/>
  <c r="AM57" i="1"/>
  <c r="AK57" i="1"/>
  <c r="AL57" i="1"/>
  <c r="AP56" i="1"/>
  <c r="AM56" i="1"/>
  <c r="AK56" i="1"/>
  <c r="AL56" i="1"/>
  <c r="AP55" i="1"/>
  <c r="AM55" i="1"/>
  <c r="AK55" i="1"/>
  <c r="AL55" i="1"/>
  <c r="AP54" i="1"/>
  <c r="AM54" i="1"/>
  <c r="AK54" i="1"/>
  <c r="AL54" i="1"/>
  <c r="AM53" i="1"/>
  <c r="AK53" i="1"/>
  <c r="AL53" i="1"/>
  <c r="AP52" i="1"/>
  <c r="AM52" i="1"/>
  <c r="AK52" i="1"/>
  <c r="AL52" i="1"/>
  <c r="AP51" i="1"/>
  <c r="AM51" i="1"/>
  <c r="AK51" i="1"/>
  <c r="AL51" i="1"/>
  <c r="AP50" i="1"/>
  <c r="AM50" i="1"/>
  <c r="AK50" i="1"/>
  <c r="AL50" i="1"/>
  <c r="AP49" i="1"/>
  <c r="AM49" i="1"/>
  <c r="AK49" i="1"/>
  <c r="AL49" i="1"/>
  <c r="AM48" i="1"/>
  <c r="AK48" i="1"/>
  <c r="AL48" i="1"/>
  <c r="AP47" i="1"/>
  <c r="AM47" i="1"/>
  <c r="AK47" i="1"/>
  <c r="AL47" i="1"/>
  <c r="AP46" i="1"/>
  <c r="AM46" i="1"/>
  <c r="AK46" i="1"/>
  <c r="AL46" i="1"/>
  <c r="AP45" i="1"/>
  <c r="AM45" i="1"/>
  <c r="AK45" i="1"/>
  <c r="AL45" i="1"/>
  <c r="AP44" i="1"/>
  <c r="AM44" i="1"/>
  <c r="AK44" i="1"/>
  <c r="AL44" i="1"/>
  <c r="AM43" i="1"/>
  <c r="AK43" i="1"/>
  <c r="AL43" i="1"/>
  <c r="AP42" i="1"/>
  <c r="AM42" i="1"/>
  <c r="AK42" i="1"/>
  <c r="AL42" i="1"/>
  <c r="AP41" i="1"/>
  <c r="AM41" i="1"/>
  <c r="AK41" i="1"/>
  <c r="AL41" i="1"/>
  <c r="AP40" i="1"/>
  <c r="AM40" i="1"/>
  <c r="AK40" i="1"/>
  <c r="AL40" i="1"/>
  <c r="AP39" i="1"/>
  <c r="AM39" i="1"/>
  <c r="AK39" i="1"/>
  <c r="AL39" i="1"/>
  <c r="AM38" i="1"/>
  <c r="AK38" i="1"/>
  <c r="AL38" i="1"/>
  <c r="AP37" i="1"/>
  <c r="AM37" i="1"/>
  <c r="AK37" i="1"/>
  <c r="AL37" i="1"/>
  <c r="AP36" i="1"/>
  <c r="AM36" i="1"/>
  <c r="AK36" i="1"/>
  <c r="AL36" i="1"/>
  <c r="AP35" i="1"/>
  <c r="AM35" i="1"/>
  <c r="AK35" i="1"/>
  <c r="AL35" i="1"/>
  <c r="AP34" i="1"/>
  <c r="AM34" i="1"/>
  <c r="AK34" i="1"/>
  <c r="AL34" i="1"/>
  <c r="AM33" i="1"/>
  <c r="AK33" i="1"/>
  <c r="AL33" i="1"/>
  <c r="AP32" i="1"/>
  <c r="AM32" i="1"/>
  <c r="AK32" i="1"/>
  <c r="AL32" i="1"/>
  <c r="AP31" i="1"/>
  <c r="AM31" i="1"/>
  <c r="AK31" i="1"/>
  <c r="AL31" i="1"/>
  <c r="AP30" i="1"/>
  <c r="AM30" i="1"/>
  <c r="AK30" i="1"/>
  <c r="AL30" i="1"/>
  <c r="AP29" i="1"/>
  <c r="AM29" i="1"/>
  <c r="AK29" i="1"/>
  <c r="AL29" i="1"/>
  <c r="AE78" i="1"/>
  <c r="AC78" i="1"/>
  <c r="AD78" i="1"/>
  <c r="AH77" i="1"/>
  <c r="AE77" i="1"/>
  <c r="AC77" i="1"/>
  <c r="AD77" i="1"/>
  <c r="AH76" i="1"/>
  <c r="AE76" i="1"/>
  <c r="AC76" i="1"/>
  <c r="AD76" i="1"/>
  <c r="AH75" i="1"/>
  <c r="AE75" i="1"/>
  <c r="AC75" i="1"/>
  <c r="AD75" i="1"/>
  <c r="AH74" i="1"/>
  <c r="AE74" i="1"/>
  <c r="AC74" i="1"/>
  <c r="AD74" i="1"/>
  <c r="AE73" i="1"/>
  <c r="AC73" i="1"/>
  <c r="AD73" i="1"/>
  <c r="AH72" i="1"/>
  <c r="AE72" i="1"/>
  <c r="AC72" i="1"/>
  <c r="AD72" i="1"/>
  <c r="AH71" i="1"/>
  <c r="AE71" i="1"/>
  <c r="AC71" i="1"/>
  <c r="AD71" i="1"/>
  <c r="AH70" i="1"/>
  <c r="AE70" i="1"/>
  <c r="AC70" i="1"/>
  <c r="AD70" i="1"/>
  <c r="AH69" i="1"/>
  <c r="AE69" i="1"/>
  <c r="AC69" i="1"/>
  <c r="AD69" i="1"/>
  <c r="AE68" i="1"/>
  <c r="AC68" i="1"/>
  <c r="AD68" i="1"/>
  <c r="AH67" i="1"/>
  <c r="AE67" i="1"/>
  <c r="AC67" i="1"/>
  <c r="AD67" i="1"/>
  <c r="AH66" i="1"/>
  <c r="AE66" i="1"/>
  <c r="AC66" i="1"/>
  <c r="AD66" i="1"/>
  <c r="AH65" i="1"/>
  <c r="AE65" i="1"/>
  <c r="AC65" i="1"/>
  <c r="AH64" i="1"/>
  <c r="AE64" i="1"/>
  <c r="AC64" i="1"/>
  <c r="AD64" i="1"/>
  <c r="AE63" i="1"/>
  <c r="AC63" i="1"/>
  <c r="AD63" i="1"/>
  <c r="AH62" i="1"/>
  <c r="AE62" i="1"/>
  <c r="AC62" i="1"/>
  <c r="AD62" i="1"/>
  <c r="AH61" i="1"/>
  <c r="AE61" i="1"/>
  <c r="AC61" i="1"/>
  <c r="AD61" i="1"/>
  <c r="AH60" i="1"/>
  <c r="AE60" i="1"/>
  <c r="AC60" i="1"/>
  <c r="AD60" i="1"/>
  <c r="AH59" i="1"/>
  <c r="AE59" i="1"/>
  <c r="AC59" i="1"/>
  <c r="AD59" i="1"/>
  <c r="AE58" i="1"/>
  <c r="AC58" i="1"/>
  <c r="AD58" i="1"/>
  <c r="AH57" i="1"/>
  <c r="AE57" i="1"/>
  <c r="AC57" i="1"/>
  <c r="AD57" i="1"/>
  <c r="AH56" i="1"/>
  <c r="AE56" i="1"/>
  <c r="AC56" i="1"/>
  <c r="AD56" i="1"/>
  <c r="AH55" i="1"/>
  <c r="AE55" i="1"/>
  <c r="AC55" i="1"/>
  <c r="AD55" i="1"/>
  <c r="AH54" i="1"/>
  <c r="AE54" i="1"/>
  <c r="AC54" i="1"/>
  <c r="AD54" i="1"/>
  <c r="AE53" i="1"/>
  <c r="AC53" i="1"/>
  <c r="AD53" i="1"/>
  <c r="AH52" i="1"/>
  <c r="AE52" i="1"/>
  <c r="AC52" i="1"/>
  <c r="AD52" i="1"/>
  <c r="AH51" i="1"/>
  <c r="AE51" i="1"/>
  <c r="AC51" i="1"/>
  <c r="AD51" i="1"/>
  <c r="AH50" i="1"/>
  <c r="AE50" i="1"/>
  <c r="AC50" i="1"/>
  <c r="AD50" i="1"/>
  <c r="AH49" i="1"/>
  <c r="AE49" i="1"/>
  <c r="AC49" i="1"/>
  <c r="AD49" i="1"/>
  <c r="AE48" i="1"/>
  <c r="AC48" i="1"/>
  <c r="AD48" i="1"/>
  <c r="AH47" i="1"/>
  <c r="AE47" i="1"/>
  <c r="AC47" i="1"/>
  <c r="AD47" i="1"/>
  <c r="AH46" i="1"/>
  <c r="AE46" i="1"/>
  <c r="AC46" i="1"/>
  <c r="AD46" i="1"/>
  <c r="AH45" i="1"/>
  <c r="AE45" i="1"/>
  <c r="AC45" i="1"/>
  <c r="AD45" i="1"/>
  <c r="AH44" i="1"/>
  <c r="AE44" i="1"/>
  <c r="AC44" i="1"/>
  <c r="AD44" i="1"/>
  <c r="AE43" i="1"/>
  <c r="AC43" i="1"/>
  <c r="AD43" i="1"/>
  <c r="AH42" i="1"/>
  <c r="AE42" i="1"/>
  <c r="AC42" i="1"/>
  <c r="AD42" i="1"/>
  <c r="AH41" i="1"/>
  <c r="AE41" i="1"/>
  <c r="AC41" i="1"/>
  <c r="AD41" i="1"/>
  <c r="AH40" i="1"/>
  <c r="AE40" i="1"/>
  <c r="AC40" i="1"/>
  <c r="AD40" i="1"/>
  <c r="AH39" i="1"/>
  <c r="AE39" i="1"/>
  <c r="AC39" i="1"/>
  <c r="AD39" i="1"/>
  <c r="AE38" i="1"/>
  <c r="AC38" i="1"/>
  <c r="AD38" i="1"/>
  <c r="AH37" i="1"/>
  <c r="AE37" i="1"/>
  <c r="AC37" i="1"/>
  <c r="AD37" i="1"/>
  <c r="AH36" i="1"/>
  <c r="AE36" i="1"/>
  <c r="AC36" i="1"/>
  <c r="AD36" i="1"/>
  <c r="AH35" i="1"/>
  <c r="AE35" i="1"/>
  <c r="AC35" i="1"/>
  <c r="AD35" i="1"/>
  <c r="AH34" i="1"/>
  <c r="AE34" i="1"/>
  <c r="AC34" i="1"/>
  <c r="AD34" i="1"/>
  <c r="AE33" i="1"/>
  <c r="AC33" i="1"/>
  <c r="AD33" i="1"/>
  <c r="AH32" i="1"/>
  <c r="AE32" i="1"/>
  <c r="AC32" i="1"/>
  <c r="AD32" i="1"/>
  <c r="AH31" i="1"/>
  <c r="AE31" i="1"/>
  <c r="AC31" i="1"/>
  <c r="AD31" i="1"/>
  <c r="AH30" i="1"/>
  <c r="AE30" i="1"/>
  <c r="AC30" i="1"/>
  <c r="AD30" i="1"/>
  <c r="AH29" i="1"/>
  <c r="AE29" i="1"/>
  <c r="AC29" i="1"/>
  <c r="AD29" i="1"/>
  <c r="W109" i="1"/>
  <c r="U109" i="1"/>
  <c r="V109" i="1"/>
  <c r="Z108" i="1"/>
  <c r="W108" i="1"/>
  <c r="U108" i="1"/>
  <c r="V108" i="1"/>
  <c r="Z107" i="1"/>
  <c r="W107" i="1"/>
  <c r="U107" i="1"/>
  <c r="V107" i="1"/>
  <c r="Z106" i="1"/>
  <c r="W106" i="1"/>
  <c r="U106" i="1"/>
  <c r="V106" i="1"/>
  <c r="Z105" i="1"/>
  <c r="W105" i="1"/>
  <c r="U105" i="1"/>
  <c r="V105" i="1"/>
  <c r="W68" i="1"/>
  <c r="U68" i="1"/>
  <c r="V68" i="1"/>
  <c r="Z67" i="1"/>
  <c r="W67" i="1"/>
  <c r="U67" i="1"/>
  <c r="V67" i="1"/>
  <c r="Z66" i="1"/>
  <c r="W66" i="1"/>
  <c r="U66" i="1"/>
  <c r="V66" i="1"/>
  <c r="Z65" i="1"/>
  <c r="W65" i="1"/>
  <c r="U65" i="1"/>
  <c r="V65" i="1"/>
  <c r="Z64" i="1"/>
  <c r="W64" i="1"/>
  <c r="U64" i="1"/>
  <c r="V64" i="1"/>
  <c r="W63" i="1"/>
  <c r="U63" i="1"/>
  <c r="V63" i="1"/>
  <c r="Z62" i="1"/>
  <c r="W62" i="1"/>
  <c r="U62" i="1"/>
  <c r="V62" i="1"/>
  <c r="Z61" i="1"/>
  <c r="W61" i="1"/>
  <c r="U61" i="1"/>
  <c r="V61" i="1"/>
  <c r="Z60" i="1"/>
  <c r="W60" i="1"/>
  <c r="U60" i="1"/>
  <c r="V60" i="1"/>
  <c r="Z59" i="1"/>
  <c r="W59" i="1"/>
  <c r="U59" i="1"/>
  <c r="V59" i="1"/>
  <c r="W58" i="1"/>
  <c r="U58" i="1"/>
  <c r="V58" i="1"/>
  <c r="Z57" i="1"/>
  <c r="W57" i="1"/>
  <c r="U57" i="1"/>
  <c r="V57" i="1"/>
  <c r="Z56" i="1"/>
  <c r="W56" i="1"/>
  <c r="U56" i="1"/>
  <c r="V56" i="1"/>
  <c r="Z55" i="1"/>
  <c r="W55" i="1"/>
  <c r="U55" i="1"/>
  <c r="V55" i="1"/>
  <c r="Z54" i="1"/>
  <c r="W54" i="1"/>
  <c r="U54" i="1"/>
  <c r="V54" i="1"/>
  <c r="W53" i="1"/>
  <c r="U53" i="1"/>
  <c r="V53" i="1"/>
  <c r="Z52" i="1"/>
  <c r="W52" i="1"/>
  <c r="U52" i="1"/>
  <c r="V52" i="1"/>
  <c r="Z51" i="1"/>
  <c r="W51" i="1"/>
  <c r="U51" i="1"/>
  <c r="V51" i="1"/>
  <c r="Z50" i="1"/>
  <c r="W50" i="1"/>
  <c r="U50" i="1"/>
  <c r="V50" i="1"/>
  <c r="Z49" i="1"/>
  <c r="W49" i="1"/>
  <c r="U49" i="1"/>
  <c r="V49" i="1"/>
  <c r="W48" i="1"/>
  <c r="U48" i="1"/>
  <c r="V48" i="1"/>
  <c r="Z47" i="1"/>
  <c r="W47" i="1"/>
  <c r="U47" i="1"/>
  <c r="V47" i="1"/>
  <c r="Z46" i="1"/>
  <c r="W46" i="1"/>
  <c r="U46" i="1"/>
  <c r="V46" i="1"/>
  <c r="Z45" i="1"/>
  <c r="W45" i="1"/>
  <c r="U45" i="1"/>
  <c r="V45" i="1"/>
  <c r="Z44" i="1"/>
  <c r="W44" i="1"/>
  <c r="U44" i="1"/>
  <c r="V44" i="1"/>
  <c r="W43" i="1"/>
  <c r="U43" i="1"/>
  <c r="V43" i="1"/>
  <c r="Z42" i="1"/>
  <c r="W42" i="1"/>
  <c r="U42" i="1"/>
  <c r="V42" i="1"/>
  <c r="Z41" i="1"/>
  <c r="W41" i="1"/>
  <c r="U41" i="1"/>
  <c r="V41" i="1"/>
  <c r="Z40" i="1"/>
  <c r="W40" i="1"/>
  <c r="U40" i="1"/>
  <c r="V40" i="1"/>
  <c r="Z39" i="1"/>
  <c r="W39" i="1"/>
  <c r="U39" i="1"/>
  <c r="V39" i="1"/>
  <c r="W38" i="1"/>
  <c r="U38" i="1"/>
  <c r="V38" i="1"/>
  <c r="Z37" i="1"/>
  <c r="W37" i="1"/>
  <c r="U37" i="1"/>
  <c r="V37" i="1"/>
  <c r="Z36" i="1"/>
  <c r="W36" i="1"/>
  <c r="U36" i="1"/>
  <c r="V36" i="1"/>
  <c r="Z35" i="1"/>
  <c r="W35" i="1"/>
  <c r="U35" i="1"/>
  <c r="V35" i="1"/>
  <c r="Z34" i="1"/>
  <c r="W34" i="1"/>
  <c r="U34" i="1"/>
  <c r="V34" i="1"/>
  <c r="W33" i="1"/>
  <c r="U33" i="1"/>
  <c r="V33" i="1"/>
  <c r="Z32" i="1"/>
  <c r="W32" i="1"/>
  <c r="U32" i="1"/>
  <c r="V32" i="1"/>
  <c r="Z31" i="1"/>
  <c r="W31" i="1"/>
  <c r="U31" i="1"/>
  <c r="V31" i="1"/>
  <c r="Z30" i="1"/>
  <c r="W30" i="1"/>
  <c r="U30" i="1"/>
  <c r="V30" i="1"/>
  <c r="Z29" i="1"/>
  <c r="W29" i="1"/>
  <c r="U29" i="1"/>
  <c r="V29" i="1"/>
  <c r="O109" i="1"/>
  <c r="M109" i="1"/>
  <c r="N109" i="1"/>
  <c r="R108" i="1"/>
  <c r="O108" i="1"/>
  <c r="M108" i="1"/>
  <c r="N108" i="1"/>
  <c r="R107" i="1"/>
  <c r="O107" i="1"/>
  <c r="M107" i="1"/>
  <c r="N107" i="1"/>
  <c r="R106" i="1"/>
  <c r="O106" i="1"/>
  <c r="M106" i="1"/>
  <c r="N106" i="1"/>
  <c r="R105" i="1"/>
  <c r="O105" i="1"/>
  <c r="M105" i="1"/>
  <c r="N105" i="1"/>
  <c r="O68" i="1"/>
  <c r="M68" i="1"/>
  <c r="N68" i="1"/>
  <c r="R67" i="1"/>
  <c r="O67" i="1"/>
  <c r="M67" i="1"/>
  <c r="N67" i="1"/>
  <c r="R66" i="1"/>
  <c r="O66" i="1"/>
  <c r="M66" i="1"/>
  <c r="N66" i="1"/>
  <c r="R65" i="1"/>
  <c r="O65" i="1"/>
  <c r="M65" i="1"/>
  <c r="N65" i="1"/>
  <c r="R64" i="1"/>
  <c r="O64" i="1"/>
  <c r="M64" i="1"/>
  <c r="N64" i="1"/>
  <c r="O63" i="1"/>
  <c r="M63" i="1"/>
  <c r="N63" i="1"/>
  <c r="R62" i="1"/>
  <c r="O62" i="1"/>
  <c r="M62" i="1"/>
  <c r="N62" i="1"/>
  <c r="R61" i="1"/>
  <c r="O61" i="1"/>
  <c r="M61" i="1"/>
  <c r="N61" i="1"/>
  <c r="R60" i="1"/>
  <c r="O60" i="1"/>
  <c r="M60" i="1"/>
  <c r="N60" i="1"/>
  <c r="R59" i="1"/>
  <c r="O59" i="1"/>
  <c r="M59" i="1"/>
  <c r="N59" i="1"/>
  <c r="O58" i="1"/>
  <c r="R57" i="1"/>
  <c r="O57" i="1"/>
  <c r="M57" i="1"/>
  <c r="N57" i="1"/>
  <c r="R56" i="1"/>
  <c r="O56" i="1"/>
  <c r="M56" i="1"/>
  <c r="N56" i="1"/>
  <c r="R55" i="1"/>
  <c r="O55" i="1"/>
  <c r="M55" i="1"/>
  <c r="N55" i="1"/>
  <c r="R54" i="1"/>
  <c r="O54" i="1"/>
  <c r="M54" i="1"/>
  <c r="N54" i="1"/>
  <c r="O53" i="1"/>
  <c r="M53" i="1"/>
  <c r="N53" i="1"/>
  <c r="R52" i="1"/>
  <c r="O52" i="1"/>
  <c r="M52" i="1"/>
  <c r="N52" i="1"/>
  <c r="R51" i="1"/>
  <c r="O51" i="1"/>
  <c r="M51" i="1"/>
  <c r="N51" i="1"/>
  <c r="R50" i="1"/>
  <c r="O50" i="1"/>
  <c r="M50" i="1"/>
  <c r="N50" i="1"/>
  <c r="R49" i="1"/>
  <c r="O49" i="1"/>
  <c r="M49" i="1"/>
  <c r="N49" i="1"/>
  <c r="O48" i="1"/>
  <c r="M48" i="1"/>
  <c r="N48" i="1"/>
  <c r="R47" i="1"/>
  <c r="O47" i="1"/>
  <c r="M47" i="1"/>
  <c r="N47" i="1"/>
  <c r="R46" i="1"/>
  <c r="O46" i="1"/>
  <c r="M46" i="1"/>
  <c r="N46" i="1"/>
  <c r="R45" i="1"/>
  <c r="O45" i="1"/>
  <c r="M45" i="1"/>
  <c r="N45" i="1"/>
  <c r="R44" i="1"/>
  <c r="O44" i="1"/>
  <c r="M44" i="1"/>
  <c r="N44" i="1"/>
  <c r="O43" i="1"/>
  <c r="M43" i="1"/>
  <c r="N43" i="1"/>
  <c r="R42" i="1"/>
  <c r="O42" i="1"/>
  <c r="M42" i="1"/>
  <c r="N42" i="1"/>
  <c r="R41" i="1"/>
  <c r="O41" i="1"/>
  <c r="M41" i="1"/>
  <c r="N41" i="1"/>
  <c r="R40" i="1"/>
  <c r="O40" i="1"/>
  <c r="M40" i="1"/>
  <c r="N40" i="1"/>
  <c r="R39" i="1"/>
  <c r="O39" i="1"/>
  <c r="M39" i="1"/>
  <c r="N39" i="1"/>
  <c r="O38" i="1"/>
  <c r="M38" i="1"/>
  <c r="N38" i="1"/>
  <c r="R37" i="1"/>
  <c r="O37" i="1"/>
  <c r="M37" i="1"/>
  <c r="N37" i="1"/>
  <c r="R36" i="1"/>
  <c r="O36" i="1"/>
  <c r="M36" i="1"/>
  <c r="N36" i="1"/>
  <c r="R35" i="1"/>
  <c r="O35" i="1"/>
  <c r="M35" i="1"/>
  <c r="N35" i="1"/>
  <c r="R34" i="1"/>
  <c r="O34" i="1"/>
  <c r="M34" i="1"/>
  <c r="N34" i="1"/>
  <c r="O33" i="1"/>
  <c r="M33" i="1"/>
  <c r="N33" i="1"/>
  <c r="R32" i="1"/>
  <c r="O32" i="1"/>
  <c r="M32" i="1"/>
  <c r="N32" i="1"/>
  <c r="R31" i="1"/>
  <c r="O31" i="1"/>
  <c r="M31" i="1"/>
  <c r="N31" i="1"/>
  <c r="R30" i="1"/>
  <c r="O30" i="1"/>
  <c r="M30" i="1"/>
  <c r="N30" i="1"/>
  <c r="R29" i="1"/>
  <c r="O29" i="1"/>
  <c r="M29" i="1"/>
  <c r="N29" i="1"/>
  <c r="G114" i="1"/>
  <c r="E114" i="1"/>
  <c r="F114" i="1"/>
  <c r="G109" i="1"/>
  <c r="E109" i="1"/>
  <c r="F109" i="1"/>
  <c r="G68" i="1"/>
  <c r="E68" i="1"/>
  <c r="F68" i="1"/>
  <c r="G63" i="1"/>
  <c r="E63" i="1"/>
  <c r="F63" i="1"/>
  <c r="G58" i="1"/>
  <c r="E58" i="1"/>
  <c r="F58" i="1"/>
  <c r="G53" i="1"/>
  <c r="E53" i="1"/>
  <c r="F53" i="1"/>
  <c r="G48" i="1"/>
  <c r="E48" i="1"/>
  <c r="F48" i="1"/>
  <c r="G43" i="1"/>
  <c r="E43" i="1"/>
  <c r="F43" i="1"/>
  <c r="G38" i="1"/>
  <c r="E38" i="1"/>
  <c r="F38" i="1"/>
  <c r="G33" i="1"/>
  <c r="E33" i="1"/>
  <c r="F33" i="1"/>
  <c r="J113" i="1"/>
  <c r="G113" i="1"/>
  <c r="E113" i="1"/>
  <c r="F113" i="1"/>
  <c r="J112" i="1"/>
  <c r="G112" i="1"/>
  <c r="E112" i="1"/>
  <c r="F112" i="1"/>
  <c r="J111" i="1"/>
  <c r="G111" i="1"/>
  <c r="E111" i="1"/>
  <c r="F111" i="1"/>
  <c r="J110" i="1"/>
  <c r="G110" i="1"/>
  <c r="E110" i="1"/>
  <c r="F110" i="1"/>
  <c r="J108" i="1"/>
  <c r="G108" i="1"/>
  <c r="E108" i="1"/>
  <c r="F108" i="1"/>
  <c r="J107" i="1"/>
  <c r="G107" i="1"/>
  <c r="E107" i="1"/>
  <c r="F107" i="1"/>
  <c r="J106" i="1"/>
  <c r="G106" i="1"/>
  <c r="E106" i="1"/>
  <c r="F106" i="1"/>
  <c r="J105" i="1"/>
  <c r="G105" i="1"/>
  <c r="E105" i="1"/>
  <c r="F105" i="1"/>
  <c r="J67" i="1"/>
  <c r="G67" i="1"/>
  <c r="E67" i="1"/>
  <c r="F67" i="1"/>
  <c r="J66" i="1"/>
  <c r="G66" i="1"/>
  <c r="E66" i="1"/>
  <c r="F66" i="1"/>
  <c r="J65" i="1"/>
  <c r="G65" i="1"/>
  <c r="E65" i="1"/>
  <c r="F65" i="1"/>
  <c r="J64" i="1"/>
  <c r="G64" i="1"/>
  <c r="E64" i="1"/>
  <c r="F64" i="1"/>
  <c r="J62" i="1"/>
  <c r="G62" i="1"/>
  <c r="E62" i="1"/>
  <c r="F62" i="1"/>
  <c r="J61" i="1"/>
  <c r="G61" i="1"/>
  <c r="E61" i="1"/>
  <c r="F61" i="1"/>
  <c r="J60" i="1"/>
  <c r="G60" i="1"/>
  <c r="E60" i="1"/>
  <c r="F60" i="1"/>
  <c r="J59" i="1"/>
  <c r="G59" i="1"/>
  <c r="E59" i="1"/>
  <c r="F59" i="1"/>
  <c r="J57" i="1"/>
  <c r="G57" i="1"/>
  <c r="E57" i="1"/>
  <c r="F57" i="1"/>
  <c r="J56" i="1"/>
  <c r="G56" i="1"/>
  <c r="E56" i="1"/>
  <c r="F56" i="1"/>
  <c r="J55" i="1"/>
  <c r="G55" i="1"/>
  <c r="E55" i="1"/>
  <c r="F55" i="1"/>
  <c r="J54" i="1"/>
  <c r="G54" i="1"/>
  <c r="E54" i="1"/>
  <c r="F54" i="1"/>
  <c r="J52" i="1"/>
  <c r="G52" i="1"/>
  <c r="E52" i="1"/>
  <c r="F52" i="1"/>
  <c r="J51" i="1"/>
  <c r="G51" i="1"/>
  <c r="E51" i="1"/>
  <c r="F51" i="1"/>
  <c r="J50" i="1"/>
  <c r="G50" i="1"/>
  <c r="E50" i="1"/>
  <c r="F50" i="1"/>
  <c r="J49" i="1"/>
  <c r="G49" i="1"/>
  <c r="E49" i="1"/>
  <c r="F49" i="1"/>
  <c r="J47" i="1"/>
  <c r="G47" i="1"/>
  <c r="E47" i="1"/>
  <c r="F47" i="1"/>
  <c r="J46" i="1"/>
  <c r="G46" i="1"/>
  <c r="E46" i="1"/>
  <c r="F46" i="1"/>
  <c r="J45" i="1"/>
  <c r="G45" i="1"/>
  <c r="E45" i="1"/>
  <c r="F45" i="1"/>
  <c r="J44" i="1"/>
  <c r="G44" i="1"/>
  <c r="E44" i="1"/>
  <c r="F44" i="1"/>
  <c r="J42" i="1"/>
  <c r="G42" i="1"/>
  <c r="E42" i="1"/>
  <c r="F42" i="1"/>
  <c r="J41" i="1"/>
  <c r="G41" i="1"/>
  <c r="E41" i="1"/>
  <c r="F41" i="1"/>
  <c r="J40" i="1"/>
  <c r="G40" i="1"/>
  <c r="E40" i="1"/>
  <c r="F40" i="1"/>
  <c r="J39" i="1"/>
  <c r="G39" i="1"/>
  <c r="E39" i="1"/>
  <c r="F39" i="1"/>
  <c r="J37" i="1"/>
  <c r="G37" i="1"/>
  <c r="E37" i="1"/>
  <c r="F37" i="1"/>
  <c r="J36" i="1"/>
  <c r="G36" i="1"/>
  <c r="E36" i="1"/>
  <c r="F36" i="1"/>
  <c r="J35" i="1"/>
  <c r="G35" i="1"/>
  <c r="E35" i="1"/>
  <c r="F35" i="1"/>
  <c r="J34" i="1"/>
  <c r="G34" i="1"/>
  <c r="E34" i="1"/>
  <c r="F34" i="1"/>
  <c r="J32" i="1"/>
  <c r="G32" i="1"/>
  <c r="E32" i="1"/>
  <c r="F32" i="1"/>
  <c r="J31" i="1"/>
  <c r="G31" i="1"/>
  <c r="E31" i="1"/>
  <c r="F31" i="1"/>
  <c r="J30" i="1"/>
  <c r="G30" i="1"/>
  <c r="E30" i="1"/>
  <c r="F30" i="1"/>
  <c r="J121" i="1"/>
  <c r="J123" i="1"/>
  <c r="G123" i="1"/>
  <c r="E123" i="1"/>
  <c r="F123" i="1"/>
  <c r="J126" i="1"/>
  <c r="G126" i="1"/>
  <c r="E126" i="1"/>
  <c r="F126" i="1"/>
  <c r="J120" i="1"/>
  <c r="G120" i="1"/>
  <c r="E120" i="1"/>
  <c r="F120" i="1"/>
  <c r="J125" i="1"/>
  <c r="G125" i="1"/>
  <c r="E125" i="1"/>
  <c r="F125" i="1"/>
  <c r="G119" i="1"/>
  <c r="E119" i="1"/>
  <c r="F119" i="1"/>
  <c r="J118" i="1"/>
  <c r="G118" i="1"/>
  <c r="E118" i="1"/>
  <c r="F118" i="1"/>
  <c r="J117" i="1"/>
  <c r="G117" i="1"/>
  <c r="E117" i="1"/>
  <c r="F117" i="1"/>
  <c r="J116" i="1"/>
  <c r="G116" i="1"/>
  <c r="E116" i="1"/>
  <c r="F116" i="1"/>
  <c r="J115" i="1"/>
  <c r="G115" i="1"/>
  <c r="E115" i="1"/>
  <c r="F115" i="1"/>
  <c r="AA176" i="1"/>
  <c r="Y176" i="1"/>
  <c r="Z176" i="1"/>
  <c r="AD175" i="1"/>
  <c r="AA175" i="1"/>
  <c r="Y175" i="1"/>
  <c r="Z175" i="1"/>
  <c r="AD174" i="1"/>
  <c r="AA174" i="1"/>
  <c r="Y174" i="1"/>
  <c r="Z174" i="1"/>
  <c r="AD173" i="1"/>
  <c r="AA173" i="1"/>
  <c r="Y173" i="1"/>
  <c r="Z173" i="1"/>
  <c r="AD172" i="1"/>
  <c r="AA172" i="1"/>
  <c r="Y172" i="1"/>
  <c r="Z172" i="1"/>
  <c r="AA171" i="1"/>
  <c r="Y171" i="1"/>
  <c r="Z171" i="1"/>
  <c r="AD170" i="1"/>
  <c r="AA170" i="1"/>
  <c r="Y170" i="1"/>
  <c r="Z170" i="1"/>
  <c r="AD169" i="1"/>
  <c r="AA169" i="1"/>
  <c r="Y169" i="1"/>
  <c r="Z169" i="1"/>
  <c r="AD168" i="1"/>
  <c r="AA168" i="1"/>
  <c r="Y168" i="1"/>
  <c r="Z168" i="1"/>
  <c r="AD167" i="1"/>
  <c r="AA167" i="1"/>
  <c r="Y167" i="1"/>
  <c r="Z167" i="1"/>
  <c r="AA166" i="1"/>
  <c r="Y166" i="1"/>
  <c r="Z166" i="1"/>
  <c r="AD165" i="1"/>
  <c r="AA165" i="1"/>
  <c r="Y165" i="1"/>
  <c r="Z165" i="1"/>
  <c r="AD164" i="1"/>
  <c r="AA164" i="1"/>
  <c r="Y164" i="1"/>
  <c r="Z164" i="1"/>
  <c r="AD163" i="1"/>
  <c r="AA163" i="1"/>
  <c r="Y163" i="1"/>
  <c r="Z163" i="1"/>
  <c r="AD162" i="1"/>
  <c r="AA162" i="1"/>
  <c r="Y162" i="1"/>
  <c r="Z162" i="1"/>
  <c r="AA161" i="1"/>
  <c r="Y161" i="1"/>
  <c r="Z161" i="1"/>
  <c r="AD160" i="1"/>
  <c r="AA160" i="1"/>
  <c r="Y160" i="1"/>
  <c r="Z160" i="1"/>
  <c r="AD159" i="1"/>
  <c r="AA159" i="1"/>
  <c r="Y159" i="1"/>
  <c r="Z159" i="1"/>
  <c r="AD158" i="1"/>
  <c r="AA158" i="1"/>
  <c r="Y158" i="1"/>
  <c r="Z158" i="1"/>
  <c r="AD157" i="1"/>
  <c r="AA157" i="1"/>
  <c r="Y157" i="1"/>
  <c r="Z157" i="1"/>
  <c r="AA156" i="1"/>
  <c r="Y156" i="1"/>
  <c r="Z156" i="1"/>
  <c r="AD155" i="1"/>
  <c r="AA155" i="1"/>
  <c r="Y155" i="1"/>
  <c r="Z155" i="1"/>
  <c r="AD154" i="1"/>
  <c r="AA154" i="1"/>
  <c r="Y154" i="1"/>
  <c r="Z154" i="1"/>
  <c r="AD153" i="1"/>
  <c r="AA153" i="1"/>
  <c r="Y153" i="1"/>
  <c r="Z153" i="1"/>
  <c r="AD152" i="1"/>
  <c r="AA152" i="1"/>
  <c r="Y152" i="1"/>
  <c r="Z152" i="1"/>
  <c r="G139" i="1"/>
  <c r="E139" i="1"/>
  <c r="F139" i="1"/>
  <c r="J138" i="1"/>
  <c r="G138" i="1"/>
  <c r="E138" i="1"/>
  <c r="F138" i="1"/>
  <c r="J137" i="1"/>
  <c r="G137" i="1"/>
  <c r="E137" i="1"/>
  <c r="F137" i="1"/>
  <c r="J136" i="1"/>
  <c r="G136" i="1"/>
  <c r="E136" i="1"/>
  <c r="F136" i="1"/>
  <c r="J135" i="1"/>
  <c r="G135" i="1"/>
  <c r="E135" i="1"/>
  <c r="F135" i="1"/>
  <c r="G134" i="1"/>
  <c r="E134" i="1"/>
  <c r="F134" i="1"/>
  <c r="J133" i="1"/>
  <c r="G133" i="1"/>
  <c r="E133" i="1"/>
  <c r="F133" i="1"/>
  <c r="J132" i="1"/>
  <c r="G132" i="1"/>
  <c r="E132" i="1"/>
  <c r="F132" i="1"/>
  <c r="J131" i="1"/>
  <c r="G131" i="1"/>
  <c r="E131" i="1"/>
  <c r="F131" i="1"/>
  <c r="J130" i="1"/>
  <c r="G130" i="1"/>
  <c r="E130" i="1"/>
  <c r="F130" i="1"/>
  <c r="G129" i="1"/>
  <c r="E129" i="1"/>
  <c r="F129" i="1"/>
  <c r="J128" i="1"/>
  <c r="G128" i="1"/>
  <c r="E128" i="1"/>
  <c r="F128" i="1"/>
  <c r="J127" i="1"/>
  <c r="G127" i="1"/>
  <c r="E127" i="1"/>
  <c r="F127" i="1"/>
  <c r="G124" i="1"/>
  <c r="E124" i="1"/>
  <c r="F124" i="1"/>
  <c r="J29" i="1"/>
  <c r="G29" i="1"/>
  <c r="E29" i="1"/>
  <c r="F29" i="1"/>
  <c r="AD65" i="1"/>
  <c r="M58" i="1"/>
  <c r="N58" i="1"/>
  <c r="J122" i="1"/>
  <c r="G122" i="1"/>
  <c r="E122" i="1"/>
  <c r="F122" i="1"/>
  <c r="G121" i="1"/>
  <c r="E121" i="1"/>
  <c r="F121" i="1"/>
</calcChain>
</file>

<file path=xl/sharedStrings.xml><?xml version="1.0" encoding="utf-8"?>
<sst xmlns="http://schemas.openxmlformats.org/spreadsheetml/2006/main" count="89" uniqueCount="55">
  <si>
    <t>Etapa prieskumu:</t>
  </si>
  <si>
    <t>Lokalita:</t>
  </si>
  <si>
    <t>Sonda:</t>
  </si>
  <si>
    <t>Niveleta:</t>
  </si>
  <si>
    <t>Dátum:</t>
  </si>
  <si>
    <t>Operátor:</t>
  </si>
  <si>
    <t>Vyhodnotil:</t>
  </si>
  <si>
    <t>Príloha</t>
  </si>
  <si>
    <t>číslo:</t>
  </si>
  <si>
    <t>Poznámka</t>
  </si>
  <si>
    <t>g</t>
  </si>
  <si>
    <t>MPa</t>
  </si>
  <si>
    <t>kPa</t>
  </si>
  <si>
    <t>o</t>
  </si>
  <si>
    <t xml:space="preserve"> </t>
  </si>
  <si>
    <t>hĺbka</t>
  </si>
  <si>
    <r>
      <t>q</t>
    </r>
    <r>
      <rPr>
        <vertAlign val="subscript"/>
        <sz val="8"/>
        <rFont val="Arial"/>
        <family val="2"/>
        <charset val="238"/>
      </rPr>
      <t>d</t>
    </r>
  </si>
  <si>
    <r>
      <t>E</t>
    </r>
    <r>
      <rPr>
        <vertAlign val="subscript"/>
        <sz val="8"/>
        <rFont val="Arial"/>
        <family val="2"/>
        <charset val="238"/>
      </rPr>
      <t>def</t>
    </r>
  </si>
  <si>
    <r>
      <t>c</t>
    </r>
    <r>
      <rPr>
        <vertAlign val="subscript"/>
        <sz val="8"/>
        <rFont val="Arial"/>
        <family val="2"/>
        <charset val="238"/>
      </rPr>
      <t>u</t>
    </r>
  </si>
  <si>
    <r>
      <t>I</t>
    </r>
    <r>
      <rPr>
        <vertAlign val="subscript"/>
        <sz val="8"/>
        <rFont val="Arial"/>
        <family val="2"/>
        <charset val="238"/>
      </rPr>
      <t>d</t>
    </r>
  </si>
  <si>
    <r>
      <t>I</t>
    </r>
    <r>
      <rPr>
        <vertAlign val="subscript"/>
        <sz val="8"/>
        <rFont val="Arial"/>
        <family val="2"/>
        <charset val="238"/>
      </rPr>
      <t>c</t>
    </r>
  </si>
  <si>
    <r>
      <t>kNm</t>
    </r>
    <r>
      <rPr>
        <vertAlign val="superscript"/>
        <sz val="8"/>
        <rFont val="Arial"/>
        <family val="2"/>
        <charset val="238"/>
      </rPr>
      <t>-3</t>
    </r>
  </si>
  <si>
    <t>Hladina podzemnej  vody</t>
  </si>
  <si>
    <t>Petrografické zloženie</t>
  </si>
  <si>
    <t>RNDr. E. Blažo, Ing. J. Srogončík</t>
  </si>
  <si>
    <t>Názov úlohy</t>
  </si>
  <si>
    <t>Priemerné a odvodené hodnoty geotechnických vlastností</t>
  </si>
  <si>
    <t xml:space="preserve">
DRILL, s.r.o., Gruzínska 9, 821 05 Bratislava, e-mail: drill@drill-geo.eu, tel., fax: 02 43424727, 0903442270, 0903464184, 0905690991  
</t>
  </si>
  <si>
    <t>STN   72 1001</t>
  </si>
  <si>
    <t>Dynamická penetračná skúška</t>
  </si>
  <si>
    <t>Penetračná súprava Lindenmeyer ťažkého typu DPH</t>
  </si>
  <si>
    <t>Numerická interpretácia penetračnej skúšky</t>
  </si>
  <si>
    <t>Grafická interpretácia skúšky</t>
  </si>
  <si>
    <r>
      <t>počet úderov
N</t>
    </r>
    <r>
      <rPr>
        <b/>
        <vertAlign val="subscript"/>
        <sz val="9"/>
        <color indexed="12"/>
        <rFont val="Times New Roman CE"/>
        <charset val="238"/>
      </rPr>
      <t>20</t>
    </r>
    <r>
      <rPr>
        <b/>
        <sz val="9"/>
        <color indexed="12"/>
        <rFont val="Times New Roman CE"/>
        <charset val="238"/>
      </rPr>
      <t>-N</t>
    </r>
    <r>
      <rPr>
        <b/>
        <vertAlign val="subscript"/>
        <sz val="9"/>
        <color indexed="12"/>
        <rFont val="Times New Roman CE"/>
        <charset val="238"/>
      </rPr>
      <t>s</t>
    </r>
  </si>
  <si>
    <r>
      <t>počet úderov
N</t>
    </r>
    <r>
      <rPr>
        <b/>
        <vertAlign val="subscript"/>
        <sz val="9"/>
        <color indexed="12"/>
        <rFont val="Times New Roman CE"/>
        <charset val="238"/>
      </rPr>
      <t>20</t>
    </r>
    <r>
      <rPr>
        <b/>
        <sz val="9"/>
        <color indexed="12"/>
        <rFont val="Times New Roman CE"/>
        <charset val="238"/>
      </rPr>
      <t xml:space="preserve"> (-)</t>
    </r>
  </si>
  <si>
    <t>c´</t>
  </si>
  <si>
    <r>
      <t>f</t>
    </r>
    <r>
      <rPr>
        <vertAlign val="superscript"/>
        <sz val="10"/>
        <rFont val="Symbol"/>
        <family val="1"/>
        <charset val="2"/>
      </rPr>
      <t>,</t>
    </r>
  </si>
  <si>
    <t>krútiaci moment M
(x100 N)</t>
  </si>
  <si>
    <r>
      <t>dynamický  odpor q</t>
    </r>
    <r>
      <rPr>
        <b/>
        <vertAlign val="subscript"/>
        <sz val="9"/>
        <color indexed="12"/>
        <rFont val="Times New Roman CE"/>
        <charset val="238"/>
      </rPr>
      <t>d</t>
    </r>
    <r>
      <rPr>
        <b/>
        <sz val="9"/>
        <color indexed="12"/>
        <rFont val="Times New Roman CE"/>
        <charset val="238"/>
      </rPr>
      <t xml:space="preserve">
(MPa)</t>
    </r>
  </si>
  <si>
    <t>PS-1</t>
  </si>
  <si>
    <t>m n.m.</t>
  </si>
  <si>
    <t>Bratislava</t>
  </si>
  <si>
    <t>Podrobný IGP</t>
  </si>
  <si>
    <t>PS-2</t>
  </si>
  <si>
    <t>PS-3</t>
  </si>
  <si>
    <t>PS-5</t>
  </si>
  <si>
    <t>PS-6</t>
  </si>
  <si>
    <t>PS-4</t>
  </si>
  <si>
    <t>G2</t>
  </si>
  <si>
    <t>S5</t>
  </si>
  <si>
    <t>21.  10. 2020</t>
  </si>
  <si>
    <t>VS-3</t>
  </si>
  <si>
    <t>134,016 m n. m.</t>
  </si>
  <si>
    <t>Bratislava - Medzilaborecká, ZŠ,                                pavilón a telocvičňa</t>
  </si>
  <si>
    <t>RNDr. R. Holzer,                   RNDr. F. Holzer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</si>
</sst>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0.0"/>
  </numFmts>
  <fonts count="36" x14ac:knownFonts="1">
    <font>
      <sz val="10"/>
      <name val="Arial CE"/>
      <charset val="238"/>
    </font>
    <font>
      <sz val="8"/>
      <name val="Arial CE"/>
      <charset val="238"/>
    </font>
    <font>
      <sz val="8"/>
      <name val="Symbol"/>
      <family val="1"/>
      <charset val="2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vertAlign val="superscript"/>
      <sz val="8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8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6"/>
      <name val="Times New Roman CE"/>
      <charset val="238"/>
    </font>
    <font>
      <sz val="10"/>
      <name val="Arial CE"/>
      <charset val="238"/>
    </font>
    <font>
      <sz val="10"/>
      <name val="Symbol"/>
      <family val="1"/>
      <charset val="2"/>
    </font>
    <font>
      <sz val="10"/>
      <color indexed="32"/>
      <name val="Times New Roman CE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12"/>
      <name val="Times New Roman CE"/>
      <charset val="238"/>
    </font>
    <font>
      <b/>
      <sz val="16"/>
      <name val="Arial"/>
      <family val="2"/>
      <charset val="238"/>
    </font>
    <font>
      <sz val="8"/>
      <color indexed="12"/>
      <name val="Arial CE"/>
      <charset val="238"/>
    </font>
    <font>
      <sz val="12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  <charset val="238"/>
    </font>
    <font>
      <sz val="12"/>
      <name val="Times New Roman CE"/>
      <family val="1"/>
      <charset val="238"/>
    </font>
    <font>
      <sz val="12"/>
      <color indexed="10"/>
      <name val="Times New Roman CE"/>
      <family val="1"/>
      <charset val="238"/>
    </font>
    <font>
      <sz val="12"/>
      <name val="Arial"/>
      <family val="2"/>
      <charset val="238"/>
    </font>
    <font>
      <b/>
      <sz val="12"/>
      <color indexed="50"/>
      <name val="Arial"/>
      <family val="2"/>
      <charset val="238"/>
    </font>
    <font>
      <b/>
      <sz val="8"/>
      <name val="Arial"/>
      <family val="2"/>
      <charset val="238"/>
    </font>
    <font>
      <b/>
      <vertAlign val="subscript"/>
      <sz val="9"/>
      <color indexed="12"/>
      <name val="Times New Roman CE"/>
      <charset val="238"/>
    </font>
    <font>
      <vertAlign val="superscript"/>
      <sz val="10"/>
      <name val="Symbol"/>
      <family val="1"/>
      <charset val="2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2"/>
      <name val="Calibri Light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gray125">
        <fgColor theme="7" tint="-0.499984740745262"/>
        <bgColor theme="7" tint="0.39994506668294322"/>
      </patternFill>
    </fill>
    <fill>
      <patternFill patternType="lightGray">
        <fgColor theme="7" tint="-0.499984740745262"/>
        <bgColor theme="4" tint="0.79995117038483843"/>
      </patternFill>
    </fill>
    <fill>
      <patternFill patternType="gray125">
        <fgColor theme="7" tint="-0.499984740745262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 vertical="top"/>
    </xf>
    <xf numFmtId="0" fontId="13" fillId="0" borderId="0" xfId="0" applyFont="1" applyBorder="1"/>
    <xf numFmtId="0" fontId="3" fillId="0" borderId="0" xfId="0" applyFont="1" applyFill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89" fontId="3" fillId="0" borderId="0" xfId="0" applyNumberFormat="1" applyFont="1" applyFill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/>
    </xf>
    <xf numFmtId="189" fontId="4" fillId="0" borderId="0" xfId="0" applyNumberFormat="1" applyFont="1"/>
    <xf numFmtId="189" fontId="4" fillId="0" borderId="0" xfId="0" applyNumberFormat="1" applyFont="1" applyFill="1" applyBorder="1" applyAlignment="1"/>
    <xf numFmtId="189" fontId="3" fillId="0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189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/>
    </xf>
    <xf numFmtId="0" fontId="13" fillId="0" borderId="0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3" fillId="0" borderId="3" xfId="0" applyFont="1" applyBorder="1" applyProtection="1">
      <protection hidden="1"/>
    </xf>
    <xf numFmtId="0" fontId="14" fillId="0" borderId="4" xfId="0" applyFont="1" applyBorder="1" applyProtection="1">
      <protection hidden="1"/>
    </xf>
    <xf numFmtId="0" fontId="14" fillId="0" borderId="5" xfId="0" applyFont="1" applyBorder="1" applyProtection="1">
      <protection hidden="1"/>
    </xf>
    <xf numFmtId="0" fontId="13" fillId="0" borderId="6" xfId="0" applyFont="1" applyBorder="1" applyProtection="1">
      <protection hidden="1"/>
    </xf>
    <xf numFmtId="0" fontId="15" fillId="0" borderId="0" xfId="0" applyFont="1" applyBorder="1" applyAlignment="1" applyProtection="1">
      <alignment vertical="top"/>
      <protection hidden="1"/>
    </xf>
    <xf numFmtId="0" fontId="14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protection hidden="1"/>
    </xf>
    <xf numFmtId="0" fontId="14" fillId="0" borderId="2" xfId="0" applyFont="1" applyBorder="1" applyProtection="1"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33" fillId="0" borderId="15" xfId="0" applyNumberFormat="1" applyFont="1" applyBorder="1" applyAlignment="1" applyProtection="1">
      <alignment horizontal="center" vertical="center" textRotation="90"/>
      <protection hidden="1"/>
    </xf>
    <xf numFmtId="0" fontId="33" fillId="0" borderId="3" xfId="0" applyFont="1" applyBorder="1" applyAlignment="1" applyProtection="1">
      <alignment horizontal="center" textRotation="90"/>
      <protection hidden="1"/>
    </xf>
    <xf numFmtId="0" fontId="24" fillId="0" borderId="16" xfId="0" applyFont="1" applyBorder="1" applyAlignment="1" applyProtection="1">
      <protection hidden="1"/>
    </xf>
    <xf numFmtId="0" fontId="33" fillId="0" borderId="17" xfId="0" applyFont="1" applyBorder="1" applyAlignment="1" applyProtection="1">
      <alignment horizontal="center" textRotation="90"/>
      <protection hidden="1"/>
    </xf>
    <xf numFmtId="0" fontId="33" fillId="0" borderId="2" xfId="0" applyFont="1" applyBorder="1" applyAlignment="1" applyProtection="1">
      <alignment horizontal="center" textRotation="90"/>
      <protection hidden="1"/>
    </xf>
    <xf numFmtId="0" fontId="33" fillId="0" borderId="17" xfId="0" applyNumberFormat="1" applyFont="1" applyBorder="1" applyAlignment="1" applyProtection="1">
      <alignment horizontal="center" vertical="center" textRotation="90"/>
      <protection hidden="1"/>
    </xf>
    <xf numFmtId="0" fontId="0" fillId="0" borderId="18" xfId="0" applyBorder="1" applyAlignment="1" applyProtection="1">
      <protection hidden="1"/>
    </xf>
    <xf numFmtId="0" fontId="13" fillId="0" borderId="18" xfId="0" applyFont="1" applyBorder="1" applyProtection="1"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protection hidden="1"/>
    </xf>
    <xf numFmtId="0" fontId="14" fillId="0" borderId="6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89" fontId="12" fillId="0" borderId="1" xfId="0" applyNumberFormat="1" applyFont="1" applyBorder="1" applyAlignment="1" applyProtection="1">
      <alignment horizontal="center"/>
      <protection hidden="1"/>
    </xf>
    <xf numFmtId="189" fontId="4" fillId="0" borderId="0" xfId="0" applyNumberFormat="1" applyFont="1" applyAlignment="1" applyProtection="1">
      <alignment vertical="center" wrapText="1"/>
      <protection hidden="1"/>
    </xf>
    <xf numFmtId="18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18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89" fontId="3" fillId="0" borderId="1" xfId="0" applyNumberFormat="1" applyFont="1" applyBorder="1" applyAlignment="1" applyProtection="1">
      <alignment horizontal="center"/>
      <protection hidden="1"/>
    </xf>
    <xf numFmtId="189" fontId="4" fillId="0" borderId="0" xfId="0" applyNumberFormat="1" applyFo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8" fillId="0" borderId="4" xfId="0" applyFont="1" applyBorder="1" applyAlignment="1" applyProtection="1">
      <alignment vertical="center"/>
    </xf>
    <xf numFmtId="0" fontId="13" fillId="0" borderId="19" xfId="0" applyFont="1" applyBorder="1" applyProtection="1"/>
    <xf numFmtId="0" fontId="13" fillId="0" borderId="16" xfId="0" applyFont="1" applyBorder="1" applyProtection="1"/>
    <xf numFmtId="0" fontId="13" fillId="0" borderId="0" xfId="0" applyFont="1" applyBorder="1" applyProtection="1"/>
    <xf numFmtId="0" fontId="13" fillId="0" borderId="18" xfId="0" applyFont="1" applyBorder="1" applyAlignment="1" applyProtection="1">
      <alignment vertical="top"/>
    </xf>
    <xf numFmtId="0" fontId="13" fillId="0" borderId="2" xfId="0" applyFont="1" applyBorder="1" applyProtection="1"/>
    <xf numFmtId="0" fontId="13" fillId="0" borderId="4" xfId="0" applyFont="1" applyBorder="1" applyProtection="1"/>
    <xf numFmtId="0" fontId="13" fillId="0" borderId="3" xfId="0" applyFont="1" applyBorder="1" applyProtection="1"/>
    <xf numFmtId="0" fontId="18" fillId="0" borderId="18" xfId="0" applyFont="1" applyBorder="1" applyAlignment="1" applyProtection="1">
      <alignment horizontal="center" vertical="center"/>
    </xf>
    <xf numFmtId="2" fontId="14" fillId="0" borderId="13" xfId="0" applyNumberFormat="1" applyFont="1" applyBorder="1" applyAlignment="1" applyProtection="1">
      <alignment horizontal="center" vertical="center"/>
      <protection hidden="1"/>
    </xf>
    <xf numFmtId="0" fontId="24" fillId="0" borderId="5" xfId="0" applyFont="1" applyBorder="1" applyProtection="1">
      <protection hidden="1"/>
    </xf>
    <xf numFmtId="0" fontId="24" fillId="0" borderId="0" xfId="0" applyFont="1" applyBorder="1" applyProtection="1">
      <protection hidden="1"/>
    </xf>
    <xf numFmtId="0" fontId="14" fillId="0" borderId="0" xfId="0" applyFont="1" applyBorder="1" applyAlignment="1" applyProtection="1">
      <protection hidden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hidden="1"/>
    </xf>
    <xf numFmtId="189" fontId="4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>
      <alignment vertical="center" wrapText="1"/>
    </xf>
    <xf numFmtId="189" fontId="4" fillId="0" borderId="0" xfId="0" applyNumberFormat="1" applyFont="1" applyFill="1" applyBorder="1" applyProtection="1">
      <protection hidden="1"/>
    </xf>
    <xf numFmtId="189" fontId="4" fillId="0" borderId="0" xfId="0" applyNumberFormat="1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89" fontId="12" fillId="0" borderId="0" xfId="0" applyNumberFormat="1" applyFont="1" applyFill="1" applyBorder="1" applyAlignment="1" applyProtection="1">
      <alignment horizontal="center"/>
      <protection hidden="1"/>
    </xf>
    <xf numFmtId="189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>
      <alignment vertical="center" wrapText="1"/>
    </xf>
    <xf numFmtId="0" fontId="34" fillId="0" borderId="2" xfId="0" applyFont="1" applyBorder="1" applyAlignment="1">
      <alignment horizontal="center"/>
    </xf>
    <xf numFmtId="0" fontId="3" fillId="0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3" fillId="4" borderId="0" xfId="0" applyFont="1" applyFill="1" applyAlignment="1">
      <alignment vertical="center" wrapText="1"/>
    </xf>
    <xf numFmtId="0" fontId="34" fillId="0" borderId="17" xfId="0" applyFont="1" applyBorder="1" applyAlignment="1" applyProtection="1">
      <alignment horizontal="center" vertical="top"/>
      <protection hidden="1"/>
    </xf>
    <xf numFmtId="0" fontId="34" fillId="0" borderId="2" xfId="0" applyFont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17" xfId="0" applyFont="1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4" fillId="0" borderId="21" xfId="0" applyFont="1" applyBorder="1" applyAlignment="1" applyProtection="1">
      <protection hidden="1"/>
    </xf>
    <xf numFmtId="0" fontId="0" fillId="0" borderId="12" xfId="0" applyBorder="1" applyAlignment="1"/>
    <xf numFmtId="0" fontId="34" fillId="0" borderId="0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 vertical="top"/>
      <protection hidden="1"/>
    </xf>
    <xf numFmtId="2" fontId="0" fillId="0" borderId="1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textRotation="90"/>
      <protection hidden="1"/>
    </xf>
    <xf numFmtId="0" fontId="14" fillId="0" borderId="12" xfId="0" applyFont="1" applyBorder="1" applyAlignment="1" applyProtection="1">
      <alignment horizontal="center" textRotation="90"/>
      <protection hidden="1"/>
    </xf>
    <xf numFmtId="49" fontId="13" fillId="0" borderId="24" xfId="0" applyNumberFormat="1" applyFont="1" applyBorder="1" applyAlignment="1" applyProtection="1">
      <alignment horizontal="center" vertical="center"/>
    </xf>
    <xf numFmtId="49" fontId="13" fillId="0" borderId="25" xfId="0" applyNumberFormat="1" applyFont="1" applyBorder="1" applyAlignment="1" applyProtection="1">
      <alignment horizontal="center" vertical="center"/>
    </xf>
    <xf numFmtId="49" fontId="13" fillId="0" borderId="26" xfId="0" applyNumberFormat="1" applyFont="1" applyBorder="1" applyAlignment="1" applyProtection="1">
      <alignment horizontal="center" vertical="center"/>
    </xf>
    <xf numFmtId="0" fontId="0" fillId="0" borderId="16" xfId="0" applyBorder="1" applyAlignment="1"/>
    <xf numFmtId="0" fontId="14" fillId="0" borderId="27" xfId="0" applyFont="1" applyBorder="1" applyAlignment="1" applyProtection="1">
      <alignment horizontal="center" textRotation="90"/>
      <protection hidden="1"/>
    </xf>
    <xf numFmtId="0" fontId="14" fillId="0" borderId="28" xfId="0" applyFont="1" applyBorder="1" applyAlignment="1" applyProtection="1">
      <alignment horizontal="center" textRotation="90"/>
      <protection hidden="1"/>
    </xf>
    <xf numFmtId="0" fontId="30" fillId="0" borderId="4" xfId="0" applyFont="1" applyBorder="1" applyAlignment="1" applyProtection="1">
      <alignment horizontal="center" vertical="center" wrapText="1"/>
      <protection hidden="1"/>
    </xf>
    <xf numFmtId="0" fontId="14" fillId="0" borderId="19" xfId="0" applyFont="1" applyBorder="1" applyAlignment="1" applyProtection="1">
      <alignment horizontal="center" vertical="center" wrapText="1"/>
      <protection hidden="1"/>
    </xf>
    <xf numFmtId="0" fontId="14" fillId="0" borderId="29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1" xfId="0" applyFont="1" applyBorder="1" applyAlignment="1" applyProtection="1">
      <alignment horizontal="center" vertical="center" wrapText="1"/>
      <protection hidden="1"/>
    </xf>
    <xf numFmtId="0" fontId="14" fillId="0" borderId="32" xfId="0" applyFont="1" applyBorder="1" applyAlignment="1" applyProtection="1">
      <alignment horizontal="center" vertical="center" wrapText="1"/>
      <protection hidden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7" borderId="22" xfId="0" applyFill="1" applyBorder="1" applyAlignment="1"/>
    <xf numFmtId="0" fontId="0" fillId="0" borderId="13" xfId="0" applyBorder="1" applyAlignment="1"/>
    <xf numFmtId="0" fontId="0" fillId="0" borderId="23" xfId="0" applyBorder="1" applyAlignment="1"/>
    <xf numFmtId="0" fontId="21" fillId="0" borderId="19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wrapText="1"/>
    </xf>
    <xf numFmtId="0" fontId="22" fillId="0" borderId="18" xfId="0" applyFont="1" applyBorder="1" applyAlignment="1" applyProtection="1">
      <alignment horizontal="left"/>
    </xf>
    <xf numFmtId="0" fontId="22" fillId="0" borderId="6" xfId="0" applyFont="1" applyBorder="1" applyAlignment="1" applyProtection="1">
      <alignment horizontal="left"/>
    </xf>
    <xf numFmtId="2" fontId="13" fillId="0" borderId="24" xfId="0" applyNumberFormat="1" applyFont="1" applyBorder="1" applyAlignment="1" applyProtection="1">
      <alignment horizontal="center" vertical="center"/>
    </xf>
    <xf numFmtId="2" fontId="25" fillId="0" borderId="25" xfId="0" applyNumberFormat="1" applyFont="1" applyBorder="1" applyAlignment="1" applyProtection="1">
      <alignment horizontal="center" vertical="center"/>
    </xf>
    <xf numFmtId="2" fontId="25" fillId="0" borderId="26" xfId="0" applyNumberFormat="1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23" xfId="0" applyNumberForma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wrapText="1"/>
      <protection hidden="1"/>
    </xf>
    <xf numFmtId="0" fontId="0" fillId="5" borderId="13" xfId="0" applyFill="1" applyBorder="1" applyAlignment="1"/>
    <xf numFmtId="0" fontId="0" fillId="5" borderId="23" xfId="0" applyFill="1" applyBorder="1" applyAlignment="1"/>
    <xf numFmtId="0" fontId="0" fillId="6" borderId="22" xfId="0" applyFill="1" applyBorder="1" applyAlignment="1"/>
    <xf numFmtId="0" fontId="0" fillId="6" borderId="23" xfId="0" applyFill="1" applyBorder="1" applyAlignment="1"/>
    <xf numFmtId="2" fontId="0" fillId="0" borderId="2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18712717728466E-2"/>
          <c:y val="0.10435031221333879"/>
          <c:w val="0.94302120615604867"/>
          <c:h val="0.88488868814520594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List1!$X$27</c:f>
              <c:strCache>
                <c:ptCount val="1"/>
                <c:pt idx="0">
                  <c:v>počet úderov
N20 (-)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List1!$X$28:$X$53</c:f>
              <c:numCache>
                <c:formatCode>General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18</c:v>
                </c:pt>
                <c:pt idx="17">
                  <c:v>28</c:v>
                </c:pt>
                <c:pt idx="18">
                  <c:v>36</c:v>
                </c:pt>
                <c:pt idx="19">
                  <c:v>34</c:v>
                </c:pt>
                <c:pt idx="20">
                  <c:v>37</c:v>
                </c:pt>
                <c:pt idx="21">
                  <c:v>32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21</c:v>
                </c:pt>
              </c:numCache>
            </c:numRef>
          </c:xVal>
          <c:yVal>
            <c:numRef>
              <c:f>List1!$T$28:$T$53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18-4C47-B8B3-D6456BE55A1E}"/>
            </c:ext>
          </c:extLst>
        </c:ser>
        <c:ser>
          <c:idx val="1"/>
          <c:order val="1"/>
          <c:tx>
            <c:strRef>
              <c:f>List1!$Z$27</c:f>
              <c:strCache>
                <c:ptCount val="1"/>
                <c:pt idx="0">
                  <c:v>krútiaci moment M
(x100 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List1!$Z$28:$Z$53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0.02</c:v>
                </c:pt>
                <c:pt idx="12">
                  <c:v>0.04</c:v>
                </c:pt>
                <c:pt idx="13">
                  <c:v>0.06</c:v>
                </c:pt>
                <c:pt idx="14">
                  <c:v>0.08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</c:numCache>
            </c:numRef>
          </c:xVal>
          <c:yVal>
            <c:numRef>
              <c:f>List1!$T$28:$T$53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18-4C47-B8B3-D6456BE55A1E}"/>
            </c:ext>
          </c:extLst>
        </c:ser>
        <c:ser>
          <c:idx val="2"/>
          <c:order val="2"/>
          <c:tx>
            <c:strRef>
              <c:f>List1!$V$27</c:f>
              <c:strCache>
                <c:ptCount val="1"/>
                <c:pt idx="0">
                  <c:v>dynamický  odpor qd
(MPa)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List1!$V$28:$V$53</c:f>
              <c:numCache>
                <c:formatCode>0.0</c:formatCode>
                <c:ptCount val="26"/>
                <c:pt idx="0">
                  <c:v>0</c:v>
                </c:pt>
                <c:pt idx="1">
                  <c:v>1.3</c:v>
                </c:pt>
                <c:pt idx="2">
                  <c:v>2.6</c:v>
                </c:pt>
                <c:pt idx="3">
                  <c:v>3.9000000000000004</c:v>
                </c:pt>
                <c:pt idx="4">
                  <c:v>5.2</c:v>
                </c:pt>
                <c:pt idx="5">
                  <c:v>3.54</c:v>
                </c:pt>
                <c:pt idx="6">
                  <c:v>4.72</c:v>
                </c:pt>
                <c:pt idx="7">
                  <c:v>3.54</c:v>
                </c:pt>
                <c:pt idx="8">
                  <c:v>4.13</c:v>
                </c:pt>
                <c:pt idx="9">
                  <c:v>5.8999999999999995</c:v>
                </c:pt>
                <c:pt idx="10">
                  <c:v>2.7</c:v>
                </c:pt>
                <c:pt idx="11">
                  <c:v>2.6568000000000001</c:v>
                </c:pt>
                <c:pt idx="12">
                  <c:v>3.1536</c:v>
                </c:pt>
                <c:pt idx="13">
                  <c:v>5.2704000000000004</c:v>
                </c:pt>
                <c:pt idx="14">
                  <c:v>5.2271999999999998</c:v>
                </c:pt>
                <c:pt idx="15">
                  <c:v>4.8</c:v>
                </c:pt>
                <c:pt idx="16">
                  <c:v>8.8000000000000007</c:v>
                </c:pt>
                <c:pt idx="17">
                  <c:v>13.8</c:v>
                </c:pt>
                <c:pt idx="18">
                  <c:v>17.8</c:v>
                </c:pt>
                <c:pt idx="19">
                  <c:v>16.8</c:v>
                </c:pt>
                <c:pt idx="20">
                  <c:v>17.201999999999998</c:v>
                </c:pt>
                <c:pt idx="21">
                  <c:v>14.852</c:v>
                </c:pt>
                <c:pt idx="22">
                  <c:v>10.622</c:v>
                </c:pt>
                <c:pt idx="23">
                  <c:v>12.972</c:v>
                </c:pt>
                <c:pt idx="24">
                  <c:v>11.561999999999999</c:v>
                </c:pt>
                <c:pt idx="25">
                  <c:v>9.0640000000000001</c:v>
                </c:pt>
              </c:numCache>
            </c:numRef>
          </c:xVal>
          <c:yVal>
            <c:numRef>
              <c:f>List1!$T$28:$T$53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18-4C47-B8B3-D6456BE5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660624"/>
        <c:axId val="1"/>
      </c:scatterChart>
      <c:valAx>
        <c:axId val="478660624"/>
        <c:scaling>
          <c:orientation val="minMax"/>
          <c:max val="3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cross"/>
        <c:min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axMin"/>
          <c:max val="9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min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478660624"/>
        <c:crosses val="autoZero"/>
        <c:crossBetween val="midCat"/>
        <c:majorUnit val="1"/>
        <c:min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8160239094201"/>
          <c:y val="0.6618428547495393"/>
          <c:w val="0.15384623637373795"/>
          <c:h val="0.2566849090672176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103" name="Text 79">
          <a:extLst>
            <a:ext uri="{FF2B5EF4-FFF2-40B4-BE49-F238E27FC236}">
              <a16:creationId xmlns:a16="http://schemas.microsoft.com/office/drawing/2014/main" id="{36F0EFCE-B318-4B0A-A4F2-031E61363EC0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 editAs="absolute">
    <xdr:from>
      <xdr:col>3</xdr:col>
      <xdr:colOff>57150</xdr:colOff>
      <xdr:row>9</xdr:row>
      <xdr:rowOff>180975</xdr:rowOff>
    </xdr:from>
    <xdr:to>
      <xdr:col>17</xdr:col>
      <xdr:colOff>276225</xdr:colOff>
      <xdr:row>24</xdr:row>
      <xdr:rowOff>514350</xdr:rowOff>
    </xdr:to>
    <xdr:graphicFrame macro="">
      <xdr:nvGraphicFramePr>
        <xdr:cNvPr id="239058" name="Graf 6">
          <a:extLst>
            <a:ext uri="{FF2B5EF4-FFF2-40B4-BE49-F238E27FC236}">
              <a16:creationId xmlns:a16="http://schemas.microsoft.com/office/drawing/2014/main" id="{E4FDDE65-C5D7-4BED-B72F-12BEDFF30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12</xdr:row>
      <xdr:rowOff>0</xdr:rowOff>
    </xdr:from>
    <xdr:to>
      <xdr:col>2</xdr:col>
      <xdr:colOff>76200</xdr:colOff>
      <xdr:row>12</xdr:row>
      <xdr:rowOff>0</xdr:rowOff>
    </xdr:to>
    <xdr:sp macro="" textlink="">
      <xdr:nvSpPr>
        <xdr:cNvPr id="239059" name="Oval 13">
          <a:extLst>
            <a:ext uri="{FF2B5EF4-FFF2-40B4-BE49-F238E27FC236}">
              <a16:creationId xmlns:a16="http://schemas.microsoft.com/office/drawing/2014/main" id="{21827C38-3229-4AA2-8DDD-2942D4630D39}"/>
            </a:ext>
          </a:extLst>
        </xdr:cNvPr>
        <xdr:cNvSpPr>
          <a:spLocks noChangeArrowheads="1"/>
        </xdr:cNvSpPr>
      </xdr:nvSpPr>
      <xdr:spPr bwMode="auto">
        <a:xfrm>
          <a:off x="590550" y="3105150"/>
          <a:ext cx="190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39060" name="Oval 14">
          <a:extLst>
            <a:ext uri="{FF2B5EF4-FFF2-40B4-BE49-F238E27FC236}">
              <a16:creationId xmlns:a16="http://schemas.microsoft.com/office/drawing/2014/main" id="{12592C25-843F-476B-BE46-5E16D1365706}"/>
            </a:ext>
          </a:extLst>
        </xdr:cNvPr>
        <xdr:cNvSpPr>
          <a:spLocks noChangeArrowheads="1"/>
        </xdr:cNvSpPr>
      </xdr:nvSpPr>
      <xdr:spPr bwMode="auto">
        <a:xfrm>
          <a:off x="7239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12</xdr:row>
      <xdr:rowOff>0</xdr:rowOff>
    </xdr:from>
    <xdr:to>
      <xdr:col>2</xdr:col>
      <xdr:colOff>114300</xdr:colOff>
      <xdr:row>12</xdr:row>
      <xdr:rowOff>0</xdr:rowOff>
    </xdr:to>
    <xdr:sp macro="" textlink="">
      <xdr:nvSpPr>
        <xdr:cNvPr id="239061" name="Oval 18">
          <a:extLst>
            <a:ext uri="{FF2B5EF4-FFF2-40B4-BE49-F238E27FC236}">
              <a16:creationId xmlns:a16="http://schemas.microsoft.com/office/drawing/2014/main" id="{BF9520AA-7C63-45D9-99A2-7DDC9907B9CB}"/>
            </a:ext>
          </a:extLst>
        </xdr:cNvPr>
        <xdr:cNvSpPr>
          <a:spLocks noChangeArrowheads="1"/>
        </xdr:cNvSpPr>
      </xdr:nvSpPr>
      <xdr:spPr bwMode="auto">
        <a:xfrm>
          <a:off x="590550" y="3105150"/>
          <a:ext cx="571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190500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39062" name="Oval 19">
          <a:extLst>
            <a:ext uri="{FF2B5EF4-FFF2-40B4-BE49-F238E27FC236}">
              <a16:creationId xmlns:a16="http://schemas.microsoft.com/office/drawing/2014/main" id="{69445271-74F8-4212-A2C2-E12EEBB94BBF}"/>
            </a:ext>
          </a:extLst>
        </xdr:cNvPr>
        <xdr:cNvSpPr>
          <a:spLocks noChangeArrowheads="1"/>
        </xdr:cNvSpPr>
      </xdr:nvSpPr>
      <xdr:spPr bwMode="auto">
        <a:xfrm>
          <a:off x="7239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180975</xdr:colOff>
      <xdr:row>12</xdr:row>
      <xdr:rowOff>0</xdr:rowOff>
    </xdr:from>
    <xdr:to>
      <xdr:col>2</xdr:col>
      <xdr:colOff>257175</xdr:colOff>
      <xdr:row>12</xdr:row>
      <xdr:rowOff>0</xdr:rowOff>
    </xdr:to>
    <xdr:sp macro="" textlink="">
      <xdr:nvSpPr>
        <xdr:cNvPr id="239063" name="Oval 21">
          <a:extLst>
            <a:ext uri="{FF2B5EF4-FFF2-40B4-BE49-F238E27FC236}">
              <a16:creationId xmlns:a16="http://schemas.microsoft.com/office/drawing/2014/main" id="{ABA60C58-B581-408A-A38C-13EC2941E01D}"/>
            </a:ext>
          </a:extLst>
        </xdr:cNvPr>
        <xdr:cNvSpPr>
          <a:spLocks noChangeArrowheads="1"/>
        </xdr:cNvSpPr>
      </xdr:nvSpPr>
      <xdr:spPr bwMode="auto">
        <a:xfrm>
          <a:off x="71437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239064" name="Line 28">
          <a:extLst>
            <a:ext uri="{FF2B5EF4-FFF2-40B4-BE49-F238E27FC236}">
              <a16:creationId xmlns:a16="http://schemas.microsoft.com/office/drawing/2014/main" id="{E30C756D-DFA0-4FB5-B279-C05B5C483E96}"/>
            </a:ext>
          </a:extLst>
        </xdr:cNvPr>
        <xdr:cNvSpPr>
          <a:spLocks noChangeShapeType="1"/>
        </xdr:cNvSpPr>
      </xdr:nvSpPr>
      <xdr:spPr bwMode="auto">
        <a:xfrm>
          <a:off x="762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65" name="Oval 37">
          <a:extLst>
            <a:ext uri="{FF2B5EF4-FFF2-40B4-BE49-F238E27FC236}">
              <a16:creationId xmlns:a16="http://schemas.microsoft.com/office/drawing/2014/main" id="{6C17AC67-DF79-4813-8DF1-A5BADC3ABB52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66" name="Oval 38">
          <a:extLst>
            <a:ext uri="{FF2B5EF4-FFF2-40B4-BE49-F238E27FC236}">
              <a16:creationId xmlns:a16="http://schemas.microsoft.com/office/drawing/2014/main" id="{83633887-551B-4EA1-A99A-990FBDB2A18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67" name="Oval 39">
          <a:extLst>
            <a:ext uri="{FF2B5EF4-FFF2-40B4-BE49-F238E27FC236}">
              <a16:creationId xmlns:a16="http://schemas.microsoft.com/office/drawing/2014/main" id="{5EBC71B0-F7FA-4F74-A3B5-A9C0DA318CF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68" name="Oval 40">
          <a:extLst>
            <a:ext uri="{FF2B5EF4-FFF2-40B4-BE49-F238E27FC236}">
              <a16:creationId xmlns:a16="http://schemas.microsoft.com/office/drawing/2014/main" id="{9F1B523D-1274-478D-BA5E-4D065B2ACE8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69" name="Oval 41">
          <a:extLst>
            <a:ext uri="{FF2B5EF4-FFF2-40B4-BE49-F238E27FC236}">
              <a16:creationId xmlns:a16="http://schemas.microsoft.com/office/drawing/2014/main" id="{79561058-4B3C-435D-8892-304D17C6F2A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0" name="Oval 43">
          <a:extLst>
            <a:ext uri="{FF2B5EF4-FFF2-40B4-BE49-F238E27FC236}">
              <a16:creationId xmlns:a16="http://schemas.microsoft.com/office/drawing/2014/main" id="{7025DD56-34B1-403F-B220-E19B77D70B0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1" name="Oval 44">
          <a:extLst>
            <a:ext uri="{FF2B5EF4-FFF2-40B4-BE49-F238E27FC236}">
              <a16:creationId xmlns:a16="http://schemas.microsoft.com/office/drawing/2014/main" id="{4B91EB29-6BBD-44C9-A33F-6A97318679B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2" name="Oval 45">
          <a:extLst>
            <a:ext uri="{FF2B5EF4-FFF2-40B4-BE49-F238E27FC236}">
              <a16:creationId xmlns:a16="http://schemas.microsoft.com/office/drawing/2014/main" id="{9A2E39DB-CBF2-4DE1-9A39-4F7B4F4A459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3" name="Oval 46">
          <a:extLst>
            <a:ext uri="{FF2B5EF4-FFF2-40B4-BE49-F238E27FC236}">
              <a16:creationId xmlns:a16="http://schemas.microsoft.com/office/drawing/2014/main" id="{1C1B0DF3-60FC-4121-A30B-54473A0F679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4" name="Oval 48">
          <a:extLst>
            <a:ext uri="{FF2B5EF4-FFF2-40B4-BE49-F238E27FC236}">
              <a16:creationId xmlns:a16="http://schemas.microsoft.com/office/drawing/2014/main" id="{95E1FEA2-EF33-4F4B-AADE-24D87B57D93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5" name="Oval 50">
          <a:extLst>
            <a:ext uri="{FF2B5EF4-FFF2-40B4-BE49-F238E27FC236}">
              <a16:creationId xmlns:a16="http://schemas.microsoft.com/office/drawing/2014/main" id="{27C5560F-B80E-4BAB-B237-C3EFBA89EC5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6" name="Oval 52">
          <a:extLst>
            <a:ext uri="{FF2B5EF4-FFF2-40B4-BE49-F238E27FC236}">
              <a16:creationId xmlns:a16="http://schemas.microsoft.com/office/drawing/2014/main" id="{460CFBA3-6628-4B0E-814D-9C3F9B0DBF0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77" name="Line 55">
          <a:extLst>
            <a:ext uri="{FF2B5EF4-FFF2-40B4-BE49-F238E27FC236}">
              <a16:creationId xmlns:a16="http://schemas.microsoft.com/office/drawing/2014/main" id="{CFE9CBC4-E69B-4821-9FDC-D9C6ECDB9F3C}"/>
            </a:ext>
          </a:extLst>
        </xdr:cNvPr>
        <xdr:cNvSpPr>
          <a:spLocks noChangeShapeType="1"/>
        </xdr:cNvSpPr>
      </xdr:nvSpPr>
      <xdr:spPr bwMode="auto">
        <a:xfrm>
          <a:off x="11163300" y="84772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78" name="Oval 62">
          <a:extLst>
            <a:ext uri="{FF2B5EF4-FFF2-40B4-BE49-F238E27FC236}">
              <a16:creationId xmlns:a16="http://schemas.microsoft.com/office/drawing/2014/main" id="{60A9F2B8-B65F-4516-BF93-0235A89706F5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79" name="Oval 63">
          <a:extLst>
            <a:ext uri="{FF2B5EF4-FFF2-40B4-BE49-F238E27FC236}">
              <a16:creationId xmlns:a16="http://schemas.microsoft.com/office/drawing/2014/main" id="{58F65F73-64C8-4A67-85EE-61EBF1193FF5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80" name="Oval 64">
          <a:extLst>
            <a:ext uri="{FF2B5EF4-FFF2-40B4-BE49-F238E27FC236}">
              <a16:creationId xmlns:a16="http://schemas.microsoft.com/office/drawing/2014/main" id="{F6507B0F-2ADC-426A-A6F5-467E6178ABE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81" name="Oval 65">
          <a:extLst>
            <a:ext uri="{FF2B5EF4-FFF2-40B4-BE49-F238E27FC236}">
              <a16:creationId xmlns:a16="http://schemas.microsoft.com/office/drawing/2014/main" id="{5B67AB05-38A8-425C-9504-78E25F07E95E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2" name="Oval 66">
          <a:extLst>
            <a:ext uri="{FF2B5EF4-FFF2-40B4-BE49-F238E27FC236}">
              <a16:creationId xmlns:a16="http://schemas.microsoft.com/office/drawing/2014/main" id="{499632D8-AC13-49FF-9EB0-F89EBC83E4A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3" name="Oval 68">
          <a:extLst>
            <a:ext uri="{FF2B5EF4-FFF2-40B4-BE49-F238E27FC236}">
              <a16:creationId xmlns:a16="http://schemas.microsoft.com/office/drawing/2014/main" id="{7A954EC0-074E-48B0-AC32-039B4E29CAF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4" name="Oval 69">
          <a:extLst>
            <a:ext uri="{FF2B5EF4-FFF2-40B4-BE49-F238E27FC236}">
              <a16:creationId xmlns:a16="http://schemas.microsoft.com/office/drawing/2014/main" id="{00B2C9BD-2E19-471A-A9D4-A6B1C9DB772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5" name="Oval 70">
          <a:extLst>
            <a:ext uri="{FF2B5EF4-FFF2-40B4-BE49-F238E27FC236}">
              <a16:creationId xmlns:a16="http://schemas.microsoft.com/office/drawing/2014/main" id="{0B6E5D97-7822-44E9-AD9C-2FFD6EBE779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6" name="Oval 71">
          <a:extLst>
            <a:ext uri="{FF2B5EF4-FFF2-40B4-BE49-F238E27FC236}">
              <a16:creationId xmlns:a16="http://schemas.microsoft.com/office/drawing/2014/main" id="{72116C4C-D2A5-4E94-841C-8B7DC4D11FE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7" name="Oval 73">
          <a:extLst>
            <a:ext uri="{FF2B5EF4-FFF2-40B4-BE49-F238E27FC236}">
              <a16:creationId xmlns:a16="http://schemas.microsoft.com/office/drawing/2014/main" id="{092E51E8-D2BE-4EC6-8EA6-AE2280CDFCC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8" name="Oval 75">
          <a:extLst>
            <a:ext uri="{FF2B5EF4-FFF2-40B4-BE49-F238E27FC236}">
              <a16:creationId xmlns:a16="http://schemas.microsoft.com/office/drawing/2014/main" id="{C954F6F4-6194-4AB8-9540-0D7F80FB0D8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89" name="Oval 77">
          <a:extLst>
            <a:ext uri="{FF2B5EF4-FFF2-40B4-BE49-F238E27FC236}">
              <a16:creationId xmlns:a16="http://schemas.microsoft.com/office/drawing/2014/main" id="{F47E04CF-EFF7-4A3A-9B64-ADE9B6FD4A4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90" name="Line 78">
          <a:extLst>
            <a:ext uri="{FF2B5EF4-FFF2-40B4-BE49-F238E27FC236}">
              <a16:creationId xmlns:a16="http://schemas.microsoft.com/office/drawing/2014/main" id="{844B8D9E-1759-4771-BBA2-BDCD2E9343E2}"/>
            </a:ext>
          </a:extLst>
        </xdr:cNvPr>
        <xdr:cNvSpPr>
          <a:spLocks noChangeShapeType="1"/>
        </xdr:cNvSpPr>
      </xdr:nvSpPr>
      <xdr:spPr bwMode="auto">
        <a:xfrm flipH="1">
          <a:off x="111633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091" name="Line 80">
          <a:extLst>
            <a:ext uri="{FF2B5EF4-FFF2-40B4-BE49-F238E27FC236}">
              <a16:creationId xmlns:a16="http://schemas.microsoft.com/office/drawing/2014/main" id="{FC8C8511-4684-45F4-B2F2-195435B8C37D}"/>
            </a:ext>
          </a:extLst>
        </xdr:cNvPr>
        <xdr:cNvSpPr>
          <a:spLocks noChangeShapeType="1"/>
        </xdr:cNvSpPr>
      </xdr:nvSpPr>
      <xdr:spPr bwMode="auto">
        <a:xfrm>
          <a:off x="11163300" y="84772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95250</xdr:colOff>
      <xdr:row>12</xdr:row>
      <xdr:rowOff>0</xdr:rowOff>
    </xdr:to>
    <xdr:sp macro="" textlink="">
      <xdr:nvSpPr>
        <xdr:cNvPr id="239092" name="Oval 85">
          <a:extLst>
            <a:ext uri="{FF2B5EF4-FFF2-40B4-BE49-F238E27FC236}">
              <a16:creationId xmlns:a16="http://schemas.microsoft.com/office/drawing/2014/main" id="{D0467015-4ADE-4E50-A961-74737977CA9D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3" name="Oval 89">
          <a:extLst>
            <a:ext uri="{FF2B5EF4-FFF2-40B4-BE49-F238E27FC236}">
              <a16:creationId xmlns:a16="http://schemas.microsoft.com/office/drawing/2014/main" id="{112883B9-65A9-44D3-AC81-1DD0F63DB02B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4" name="Oval 90">
          <a:extLst>
            <a:ext uri="{FF2B5EF4-FFF2-40B4-BE49-F238E27FC236}">
              <a16:creationId xmlns:a16="http://schemas.microsoft.com/office/drawing/2014/main" id="{FEDDCBC8-9CB1-4083-A053-AEAB2614430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5" name="Oval 91">
          <a:extLst>
            <a:ext uri="{FF2B5EF4-FFF2-40B4-BE49-F238E27FC236}">
              <a16:creationId xmlns:a16="http://schemas.microsoft.com/office/drawing/2014/main" id="{C49EFC42-1EA0-44D0-8021-25D23C4D600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6" name="Oval 92">
          <a:extLst>
            <a:ext uri="{FF2B5EF4-FFF2-40B4-BE49-F238E27FC236}">
              <a16:creationId xmlns:a16="http://schemas.microsoft.com/office/drawing/2014/main" id="{3247D665-B5F1-4E8E-8305-29403AE718BB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7" name="Oval 93">
          <a:extLst>
            <a:ext uri="{FF2B5EF4-FFF2-40B4-BE49-F238E27FC236}">
              <a16:creationId xmlns:a16="http://schemas.microsoft.com/office/drawing/2014/main" id="{E7C29B1B-77CF-4E91-B220-B03F82579AE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8" name="Oval 94">
          <a:extLst>
            <a:ext uri="{FF2B5EF4-FFF2-40B4-BE49-F238E27FC236}">
              <a16:creationId xmlns:a16="http://schemas.microsoft.com/office/drawing/2014/main" id="{48936E34-8F0B-4F7E-BB3F-2AA6E0AE160C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099" name="Oval 95">
          <a:extLst>
            <a:ext uri="{FF2B5EF4-FFF2-40B4-BE49-F238E27FC236}">
              <a16:creationId xmlns:a16="http://schemas.microsoft.com/office/drawing/2014/main" id="{2921FA09-2EC9-499D-89B3-9E1CB299FE13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0" name="Oval 96">
          <a:extLst>
            <a:ext uri="{FF2B5EF4-FFF2-40B4-BE49-F238E27FC236}">
              <a16:creationId xmlns:a16="http://schemas.microsoft.com/office/drawing/2014/main" id="{B09D2361-4001-466E-BE9D-BC56E4D9A75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1" name="Oval 97">
          <a:extLst>
            <a:ext uri="{FF2B5EF4-FFF2-40B4-BE49-F238E27FC236}">
              <a16:creationId xmlns:a16="http://schemas.microsoft.com/office/drawing/2014/main" id="{7C7AF276-48EA-458D-8F91-57AF00A0174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2" name="Oval 98">
          <a:extLst>
            <a:ext uri="{FF2B5EF4-FFF2-40B4-BE49-F238E27FC236}">
              <a16:creationId xmlns:a16="http://schemas.microsoft.com/office/drawing/2014/main" id="{1AEF2218-7987-49F1-AF73-152C9905DC8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9103" name="Oval 104">
          <a:extLst>
            <a:ext uri="{FF2B5EF4-FFF2-40B4-BE49-F238E27FC236}">
              <a16:creationId xmlns:a16="http://schemas.microsoft.com/office/drawing/2014/main" id="{B0F06946-37DB-46E1-8B56-55100BDB0D54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4" name="Oval 111">
          <a:extLst>
            <a:ext uri="{FF2B5EF4-FFF2-40B4-BE49-F238E27FC236}">
              <a16:creationId xmlns:a16="http://schemas.microsoft.com/office/drawing/2014/main" id="{39C551A4-2239-4642-8932-86DDD06424F7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5" name="Oval 112">
          <a:extLst>
            <a:ext uri="{FF2B5EF4-FFF2-40B4-BE49-F238E27FC236}">
              <a16:creationId xmlns:a16="http://schemas.microsoft.com/office/drawing/2014/main" id="{6D07B6C5-B64E-45CE-AEA5-DA5F24CE703D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6" name="Oval 113">
          <a:extLst>
            <a:ext uri="{FF2B5EF4-FFF2-40B4-BE49-F238E27FC236}">
              <a16:creationId xmlns:a16="http://schemas.microsoft.com/office/drawing/2014/main" id="{FA3D8269-AA7C-4864-A764-50D72D52A19C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7" name="Oval 114">
          <a:extLst>
            <a:ext uri="{FF2B5EF4-FFF2-40B4-BE49-F238E27FC236}">
              <a16:creationId xmlns:a16="http://schemas.microsoft.com/office/drawing/2014/main" id="{0A9CF437-6C4A-4EF8-B33D-5DFA7B7E327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08" name="Oval 115">
          <a:extLst>
            <a:ext uri="{FF2B5EF4-FFF2-40B4-BE49-F238E27FC236}">
              <a16:creationId xmlns:a16="http://schemas.microsoft.com/office/drawing/2014/main" id="{EDFE48BE-4280-4FA9-92AA-9C09F41F73EF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09" name="Oval 116">
          <a:extLst>
            <a:ext uri="{FF2B5EF4-FFF2-40B4-BE49-F238E27FC236}">
              <a16:creationId xmlns:a16="http://schemas.microsoft.com/office/drawing/2014/main" id="{02B0B938-97CE-4F83-ADF9-F6330CA7E8D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0" name="Oval 117">
          <a:extLst>
            <a:ext uri="{FF2B5EF4-FFF2-40B4-BE49-F238E27FC236}">
              <a16:creationId xmlns:a16="http://schemas.microsoft.com/office/drawing/2014/main" id="{2B44CB28-385F-468A-BEF0-1AD129ABAE1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1" name="Oval 118">
          <a:extLst>
            <a:ext uri="{FF2B5EF4-FFF2-40B4-BE49-F238E27FC236}">
              <a16:creationId xmlns:a16="http://schemas.microsoft.com/office/drawing/2014/main" id="{DA1718EF-5B86-4C5A-99CC-3E83C133391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2" name="Oval 119">
          <a:extLst>
            <a:ext uri="{FF2B5EF4-FFF2-40B4-BE49-F238E27FC236}">
              <a16:creationId xmlns:a16="http://schemas.microsoft.com/office/drawing/2014/main" id="{8D274C4C-BEE6-49C1-9ADB-3A4CA27E3A7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3" name="Oval 120">
          <a:extLst>
            <a:ext uri="{FF2B5EF4-FFF2-40B4-BE49-F238E27FC236}">
              <a16:creationId xmlns:a16="http://schemas.microsoft.com/office/drawing/2014/main" id="{BFF8A964-D7D0-4531-A82D-B9B8CED7AE0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4" name="Oval 121">
          <a:extLst>
            <a:ext uri="{FF2B5EF4-FFF2-40B4-BE49-F238E27FC236}">
              <a16:creationId xmlns:a16="http://schemas.microsoft.com/office/drawing/2014/main" id="{D4E94140-030C-4B05-9348-F9276546991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5" name="Oval 122">
          <a:extLst>
            <a:ext uri="{FF2B5EF4-FFF2-40B4-BE49-F238E27FC236}">
              <a16:creationId xmlns:a16="http://schemas.microsoft.com/office/drawing/2014/main" id="{BE97366E-3AF9-482E-83BE-DC172289E92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6" name="Oval 123">
          <a:extLst>
            <a:ext uri="{FF2B5EF4-FFF2-40B4-BE49-F238E27FC236}">
              <a16:creationId xmlns:a16="http://schemas.microsoft.com/office/drawing/2014/main" id="{9CE29E6B-F70F-4DD3-B5FA-B7E8D7F4E02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7" name="Oval 124">
          <a:extLst>
            <a:ext uri="{FF2B5EF4-FFF2-40B4-BE49-F238E27FC236}">
              <a16:creationId xmlns:a16="http://schemas.microsoft.com/office/drawing/2014/main" id="{AAC5DDD2-B5DA-4A2D-85C4-2421F6DFD66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8" name="Oval 125">
          <a:extLst>
            <a:ext uri="{FF2B5EF4-FFF2-40B4-BE49-F238E27FC236}">
              <a16:creationId xmlns:a16="http://schemas.microsoft.com/office/drawing/2014/main" id="{09432D28-A0A1-4BE8-87F5-5679FD3CE19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19" name="Oval 126">
          <a:extLst>
            <a:ext uri="{FF2B5EF4-FFF2-40B4-BE49-F238E27FC236}">
              <a16:creationId xmlns:a16="http://schemas.microsoft.com/office/drawing/2014/main" id="{32EB891B-C966-489F-A134-01387C9C0A6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20" name="Oval 132">
          <a:extLst>
            <a:ext uri="{FF2B5EF4-FFF2-40B4-BE49-F238E27FC236}">
              <a16:creationId xmlns:a16="http://schemas.microsoft.com/office/drawing/2014/main" id="{FD3F19C6-6E85-433A-9BC9-49FD7C1A9550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21" name="Oval 133">
          <a:extLst>
            <a:ext uri="{FF2B5EF4-FFF2-40B4-BE49-F238E27FC236}">
              <a16:creationId xmlns:a16="http://schemas.microsoft.com/office/drawing/2014/main" id="{AE708EF8-CE24-4F9A-81EB-0CBCB27BAC3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22" name="Oval 134">
          <a:extLst>
            <a:ext uri="{FF2B5EF4-FFF2-40B4-BE49-F238E27FC236}">
              <a16:creationId xmlns:a16="http://schemas.microsoft.com/office/drawing/2014/main" id="{C30A3DCE-71A5-47BF-965F-5559C34A602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23" name="Oval 136">
          <a:extLst>
            <a:ext uri="{FF2B5EF4-FFF2-40B4-BE49-F238E27FC236}">
              <a16:creationId xmlns:a16="http://schemas.microsoft.com/office/drawing/2014/main" id="{618E63C7-AD80-4C48-8DAA-260E76FC935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24" name="Oval 137">
          <a:extLst>
            <a:ext uri="{FF2B5EF4-FFF2-40B4-BE49-F238E27FC236}">
              <a16:creationId xmlns:a16="http://schemas.microsoft.com/office/drawing/2014/main" id="{9DC4FE0B-FA59-414A-8C80-578AC2BADF2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25" name="Oval 138">
          <a:extLst>
            <a:ext uri="{FF2B5EF4-FFF2-40B4-BE49-F238E27FC236}">
              <a16:creationId xmlns:a16="http://schemas.microsoft.com/office/drawing/2014/main" id="{60F39F66-8853-4EE3-A5F4-315D575E5F6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26" name="Oval 139">
          <a:extLst>
            <a:ext uri="{FF2B5EF4-FFF2-40B4-BE49-F238E27FC236}">
              <a16:creationId xmlns:a16="http://schemas.microsoft.com/office/drawing/2014/main" id="{05B38F5E-C800-4E43-A6D4-6488DF5C17F6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27" name="Oval 140">
          <a:extLst>
            <a:ext uri="{FF2B5EF4-FFF2-40B4-BE49-F238E27FC236}">
              <a16:creationId xmlns:a16="http://schemas.microsoft.com/office/drawing/2014/main" id="{37536DD8-D9B7-43B0-8DAE-94AFFED262E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28" name="Oval 141">
          <a:extLst>
            <a:ext uri="{FF2B5EF4-FFF2-40B4-BE49-F238E27FC236}">
              <a16:creationId xmlns:a16="http://schemas.microsoft.com/office/drawing/2014/main" id="{5A83584D-88B6-4D0E-BABD-748BBD53B65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29" name="Oval 142">
          <a:extLst>
            <a:ext uri="{FF2B5EF4-FFF2-40B4-BE49-F238E27FC236}">
              <a16:creationId xmlns:a16="http://schemas.microsoft.com/office/drawing/2014/main" id="{1D8502C8-DAF4-438B-B4BC-3DB7B885B66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0" name="Oval 143">
          <a:extLst>
            <a:ext uri="{FF2B5EF4-FFF2-40B4-BE49-F238E27FC236}">
              <a16:creationId xmlns:a16="http://schemas.microsoft.com/office/drawing/2014/main" id="{2FF48D14-C5C0-465C-8A9E-D35904B7AD0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1" name="Oval 144">
          <a:extLst>
            <a:ext uri="{FF2B5EF4-FFF2-40B4-BE49-F238E27FC236}">
              <a16:creationId xmlns:a16="http://schemas.microsoft.com/office/drawing/2014/main" id="{CC81C8BC-1552-45F3-9577-27FE00C6C84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2" name="Oval 145">
          <a:extLst>
            <a:ext uri="{FF2B5EF4-FFF2-40B4-BE49-F238E27FC236}">
              <a16:creationId xmlns:a16="http://schemas.microsoft.com/office/drawing/2014/main" id="{B47BB457-B9F8-4308-B610-A334D36F7E3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9133" name="Oval 149">
          <a:extLst>
            <a:ext uri="{FF2B5EF4-FFF2-40B4-BE49-F238E27FC236}">
              <a16:creationId xmlns:a16="http://schemas.microsoft.com/office/drawing/2014/main" id="{436AD316-3509-4B9E-A159-593E8F1F1030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571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4" name="Oval 150">
          <a:extLst>
            <a:ext uri="{FF2B5EF4-FFF2-40B4-BE49-F238E27FC236}">
              <a16:creationId xmlns:a16="http://schemas.microsoft.com/office/drawing/2014/main" id="{D9D79783-B1D0-469E-AD9B-BAE1AB9343D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5" name="Oval 151">
          <a:extLst>
            <a:ext uri="{FF2B5EF4-FFF2-40B4-BE49-F238E27FC236}">
              <a16:creationId xmlns:a16="http://schemas.microsoft.com/office/drawing/2014/main" id="{FABF013B-ADB3-44DA-BDF6-DED380B8D04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6" name="Oval 152">
          <a:extLst>
            <a:ext uri="{FF2B5EF4-FFF2-40B4-BE49-F238E27FC236}">
              <a16:creationId xmlns:a16="http://schemas.microsoft.com/office/drawing/2014/main" id="{05C4EB19-E6E0-4069-AA7F-01BB3C43242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37" name="Oval 153">
          <a:extLst>
            <a:ext uri="{FF2B5EF4-FFF2-40B4-BE49-F238E27FC236}">
              <a16:creationId xmlns:a16="http://schemas.microsoft.com/office/drawing/2014/main" id="{6D9D0871-A8AD-4082-A3B4-D772F4DB8BF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38" name="Oval 158">
          <a:extLst>
            <a:ext uri="{FF2B5EF4-FFF2-40B4-BE49-F238E27FC236}">
              <a16:creationId xmlns:a16="http://schemas.microsoft.com/office/drawing/2014/main" id="{B3324554-D9F4-4323-8B2C-2559692E6A89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239139" name="Oval 164">
          <a:extLst>
            <a:ext uri="{FF2B5EF4-FFF2-40B4-BE49-F238E27FC236}">
              <a16:creationId xmlns:a16="http://schemas.microsoft.com/office/drawing/2014/main" id="{8B965D4A-3085-4EC0-AF6D-72FC4DEB1988}"/>
            </a:ext>
          </a:extLst>
        </xdr:cNvPr>
        <xdr:cNvSpPr>
          <a:spLocks noChangeArrowheads="1"/>
        </xdr:cNvSpPr>
      </xdr:nvSpPr>
      <xdr:spPr bwMode="auto">
        <a:xfrm>
          <a:off x="11163300" y="31051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0" name="Oval 165">
          <a:extLst>
            <a:ext uri="{FF2B5EF4-FFF2-40B4-BE49-F238E27FC236}">
              <a16:creationId xmlns:a16="http://schemas.microsoft.com/office/drawing/2014/main" id="{BDC303AE-74FF-443A-A9FF-6693379F339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1" name="Oval 166">
          <a:extLst>
            <a:ext uri="{FF2B5EF4-FFF2-40B4-BE49-F238E27FC236}">
              <a16:creationId xmlns:a16="http://schemas.microsoft.com/office/drawing/2014/main" id="{61AF7D20-1071-482F-9165-56CE68DF1C1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2" name="Oval 167">
          <a:extLst>
            <a:ext uri="{FF2B5EF4-FFF2-40B4-BE49-F238E27FC236}">
              <a16:creationId xmlns:a16="http://schemas.microsoft.com/office/drawing/2014/main" id="{E4BA2F58-08BC-437F-A406-291D8676ED6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3" name="Oval 168">
          <a:extLst>
            <a:ext uri="{FF2B5EF4-FFF2-40B4-BE49-F238E27FC236}">
              <a16:creationId xmlns:a16="http://schemas.microsoft.com/office/drawing/2014/main" id="{26525064-30F4-485C-94D9-DE19B5FB3B6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9144" name="Oval 170">
          <a:extLst>
            <a:ext uri="{FF2B5EF4-FFF2-40B4-BE49-F238E27FC236}">
              <a16:creationId xmlns:a16="http://schemas.microsoft.com/office/drawing/2014/main" id="{19C307C1-0092-488A-BD04-DB5FA5D2FFA1}"/>
            </a:ext>
          </a:extLst>
        </xdr:cNvPr>
        <xdr:cNvSpPr>
          <a:spLocks noChangeArrowheads="1"/>
        </xdr:cNvSpPr>
      </xdr:nvSpPr>
      <xdr:spPr bwMode="auto">
        <a:xfrm>
          <a:off x="609600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sp macro="" textlink="">
      <xdr:nvSpPr>
        <xdr:cNvPr id="1219" name="Text 195">
          <a:extLst>
            <a:ext uri="{FF2B5EF4-FFF2-40B4-BE49-F238E27FC236}">
              <a16:creationId xmlns:a16="http://schemas.microsoft.com/office/drawing/2014/main" id="{858B26D9-6B82-4E12-B183-96E4C7A77A46}"/>
            </a:ext>
          </a:extLst>
        </xdr:cNvPr>
        <xdr:cNvSpPr txBox="1">
          <a:spLocks noChangeArrowheads="1"/>
        </xdr:cNvSpPr>
      </xdr:nvSpPr>
      <xdr:spPr bwMode="auto">
        <a:xfrm>
          <a:off x="11163300" y="3105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6" name="Oval 196">
          <a:extLst>
            <a:ext uri="{FF2B5EF4-FFF2-40B4-BE49-F238E27FC236}">
              <a16:creationId xmlns:a16="http://schemas.microsoft.com/office/drawing/2014/main" id="{0968DBA9-F239-4655-9DDC-D3D7F426F93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7" name="Oval 197">
          <a:extLst>
            <a:ext uri="{FF2B5EF4-FFF2-40B4-BE49-F238E27FC236}">
              <a16:creationId xmlns:a16="http://schemas.microsoft.com/office/drawing/2014/main" id="{F609CB1F-0563-469B-B726-3249BD80EE3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8" name="Oval 198">
          <a:extLst>
            <a:ext uri="{FF2B5EF4-FFF2-40B4-BE49-F238E27FC236}">
              <a16:creationId xmlns:a16="http://schemas.microsoft.com/office/drawing/2014/main" id="{4B11ECF5-FD80-4A02-8E67-E12CAF1209D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49" name="Oval 199">
          <a:extLst>
            <a:ext uri="{FF2B5EF4-FFF2-40B4-BE49-F238E27FC236}">
              <a16:creationId xmlns:a16="http://schemas.microsoft.com/office/drawing/2014/main" id="{6260B466-B8BB-418F-A62C-96E53BD879E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0" name="Oval 200">
          <a:extLst>
            <a:ext uri="{FF2B5EF4-FFF2-40B4-BE49-F238E27FC236}">
              <a16:creationId xmlns:a16="http://schemas.microsoft.com/office/drawing/2014/main" id="{92D2B3E2-5E4D-49E6-9827-FA2501EFAC9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1" name="Oval 201">
          <a:extLst>
            <a:ext uri="{FF2B5EF4-FFF2-40B4-BE49-F238E27FC236}">
              <a16:creationId xmlns:a16="http://schemas.microsoft.com/office/drawing/2014/main" id="{FF4C3D3C-9352-4BE0-87B8-BD28AB97D13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2" name="Oval 202">
          <a:extLst>
            <a:ext uri="{FF2B5EF4-FFF2-40B4-BE49-F238E27FC236}">
              <a16:creationId xmlns:a16="http://schemas.microsoft.com/office/drawing/2014/main" id="{BB62864A-607E-4B9B-96F6-D3938EBEED7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3" name="Oval 203">
          <a:extLst>
            <a:ext uri="{FF2B5EF4-FFF2-40B4-BE49-F238E27FC236}">
              <a16:creationId xmlns:a16="http://schemas.microsoft.com/office/drawing/2014/main" id="{BA5E4669-FF23-40E8-87E8-A977722818D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4" name="Oval 204">
          <a:extLst>
            <a:ext uri="{FF2B5EF4-FFF2-40B4-BE49-F238E27FC236}">
              <a16:creationId xmlns:a16="http://schemas.microsoft.com/office/drawing/2014/main" id="{BD655670-57A2-4168-8653-1A8AD2ED608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5" name="Oval 205">
          <a:extLst>
            <a:ext uri="{FF2B5EF4-FFF2-40B4-BE49-F238E27FC236}">
              <a16:creationId xmlns:a16="http://schemas.microsoft.com/office/drawing/2014/main" id="{A27ABFB8-8C6D-45E4-9233-8230D9F27AA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6" name="Oval 206">
          <a:extLst>
            <a:ext uri="{FF2B5EF4-FFF2-40B4-BE49-F238E27FC236}">
              <a16:creationId xmlns:a16="http://schemas.microsoft.com/office/drawing/2014/main" id="{443F8804-95FF-4310-9E91-2A223832AAC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7" name="Oval 207">
          <a:extLst>
            <a:ext uri="{FF2B5EF4-FFF2-40B4-BE49-F238E27FC236}">
              <a16:creationId xmlns:a16="http://schemas.microsoft.com/office/drawing/2014/main" id="{08F6AC1C-D0AC-40A1-8102-EAA536AE927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58" name="Oval 208">
          <a:extLst>
            <a:ext uri="{FF2B5EF4-FFF2-40B4-BE49-F238E27FC236}">
              <a16:creationId xmlns:a16="http://schemas.microsoft.com/office/drawing/2014/main" id="{3BFF7CF7-F942-4DF8-94AB-38FD62D2549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239159" name="Line 226">
          <a:extLst>
            <a:ext uri="{FF2B5EF4-FFF2-40B4-BE49-F238E27FC236}">
              <a16:creationId xmlns:a16="http://schemas.microsoft.com/office/drawing/2014/main" id="{F1222BEB-B99F-403E-9E82-FCAB6635A0DE}"/>
            </a:ext>
          </a:extLst>
        </xdr:cNvPr>
        <xdr:cNvSpPr>
          <a:spLocks noChangeShapeType="1"/>
        </xdr:cNvSpPr>
      </xdr:nvSpPr>
      <xdr:spPr bwMode="auto">
        <a:xfrm>
          <a:off x="762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277" name="Text 253">
          <a:extLst>
            <a:ext uri="{FF2B5EF4-FFF2-40B4-BE49-F238E27FC236}">
              <a16:creationId xmlns:a16="http://schemas.microsoft.com/office/drawing/2014/main" id="{7277FA45-2A51-4420-B3AB-7F14D920371C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239161" name="Line 271">
          <a:extLst>
            <a:ext uri="{FF2B5EF4-FFF2-40B4-BE49-F238E27FC236}">
              <a16:creationId xmlns:a16="http://schemas.microsoft.com/office/drawing/2014/main" id="{23F2D5FD-0C6C-49A8-A401-E8736257402A}"/>
            </a:ext>
          </a:extLst>
        </xdr:cNvPr>
        <xdr:cNvSpPr>
          <a:spLocks noChangeShapeType="1"/>
        </xdr:cNvSpPr>
      </xdr:nvSpPr>
      <xdr:spPr bwMode="auto">
        <a:xfrm>
          <a:off x="762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2" name="Oval 274">
          <a:extLst>
            <a:ext uri="{FF2B5EF4-FFF2-40B4-BE49-F238E27FC236}">
              <a16:creationId xmlns:a16="http://schemas.microsoft.com/office/drawing/2014/main" id="{9D868508-3048-4580-927C-A3A6D17D525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3" name="Oval 275">
          <a:extLst>
            <a:ext uri="{FF2B5EF4-FFF2-40B4-BE49-F238E27FC236}">
              <a16:creationId xmlns:a16="http://schemas.microsoft.com/office/drawing/2014/main" id="{34D05BF8-099B-4448-B461-E147715BAA1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4" name="Oval 276">
          <a:extLst>
            <a:ext uri="{FF2B5EF4-FFF2-40B4-BE49-F238E27FC236}">
              <a16:creationId xmlns:a16="http://schemas.microsoft.com/office/drawing/2014/main" id="{FAFCB582-AF08-49A2-BDA2-F5DAC3EC0F6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5" name="Oval 277">
          <a:extLst>
            <a:ext uri="{FF2B5EF4-FFF2-40B4-BE49-F238E27FC236}">
              <a16:creationId xmlns:a16="http://schemas.microsoft.com/office/drawing/2014/main" id="{12C294BC-B8BD-4993-AECF-5418B58AB76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6" name="Oval 278">
          <a:extLst>
            <a:ext uri="{FF2B5EF4-FFF2-40B4-BE49-F238E27FC236}">
              <a16:creationId xmlns:a16="http://schemas.microsoft.com/office/drawing/2014/main" id="{DE68B62B-4B53-4739-8DBA-F0FFA304AEE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7" name="Oval 279">
          <a:extLst>
            <a:ext uri="{FF2B5EF4-FFF2-40B4-BE49-F238E27FC236}">
              <a16:creationId xmlns:a16="http://schemas.microsoft.com/office/drawing/2014/main" id="{A5261368-CF10-4744-861A-F92BF40D32B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8" name="Oval 280">
          <a:extLst>
            <a:ext uri="{FF2B5EF4-FFF2-40B4-BE49-F238E27FC236}">
              <a16:creationId xmlns:a16="http://schemas.microsoft.com/office/drawing/2014/main" id="{B9841814-FC5C-459A-945A-CA0D769AF16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69" name="Oval 281">
          <a:extLst>
            <a:ext uri="{FF2B5EF4-FFF2-40B4-BE49-F238E27FC236}">
              <a16:creationId xmlns:a16="http://schemas.microsoft.com/office/drawing/2014/main" id="{40178019-FEDB-4DAE-9354-68EE0B64509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0" name="Oval 282">
          <a:extLst>
            <a:ext uri="{FF2B5EF4-FFF2-40B4-BE49-F238E27FC236}">
              <a16:creationId xmlns:a16="http://schemas.microsoft.com/office/drawing/2014/main" id="{CCECC992-E4A8-481E-ABC7-25DDB0F05A6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1" name="Oval 283">
          <a:extLst>
            <a:ext uri="{FF2B5EF4-FFF2-40B4-BE49-F238E27FC236}">
              <a16:creationId xmlns:a16="http://schemas.microsoft.com/office/drawing/2014/main" id="{89CA9F91-5D0B-449E-8A61-75619B47642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2" name="Oval 284">
          <a:extLst>
            <a:ext uri="{FF2B5EF4-FFF2-40B4-BE49-F238E27FC236}">
              <a16:creationId xmlns:a16="http://schemas.microsoft.com/office/drawing/2014/main" id="{B7873402-B740-46AF-AD7D-CE628B21CE3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3" name="Oval 285">
          <a:extLst>
            <a:ext uri="{FF2B5EF4-FFF2-40B4-BE49-F238E27FC236}">
              <a16:creationId xmlns:a16="http://schemas.microsoft.com/office/drawing/2014/main" id="{56BFB314-45AD-485C-B791-D2441C67195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4" name="Line 286">
          <a:extLst>
            <a:ext uri="{FF2B5EF4-FFF2-40B4-BE49-F238E27FC236}">
              <a16:creationId xmlns:a16="http://schemas.microsoft.com/office/drawing/2014/main" id="{51C91A11-9A4A-49CE-A63D-A40839FF6F8A}"/>
            </a:ext>
          </a:extLst>
        </xdr:cNvPr>
        <xdr:cNvSpPr>
          <a:spLocks noChangeShapeType="1"/>
        </xdr:cNvSpPr>
      </xdr:nvSpPr>
      <xdr:spPr bwMode="auto">
        <a:xfrm>
          <a:off x="11163300" y="84772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5" name="Oval 290">
          <a:extLst>
            <a:ext uri="{FF2B5EF4-FFF2-40B4-BE49-F238E27FC236}">
              <a16:creationId xmlns:a16="http://schemas.microsoft.com/office/drawing/2014/main" id="{755C207E-41F1-4745-BC38-2D6E25FFEE7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6" name="Oval 291">
          <a:extLst>
            <a:ext uri="{FF2B5EF4-FFF2-40B4-BE49-F238E27FC236}">
              <a16:creationId xmlns:a16="http://schemas.microsoft.com/office/drawing/2014/main" id="{16F320FC-DEFF-4B14-9EF9-40A693EDCB8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7" name="Oval 292">
          <a:extLst>
            <a:ext uri="{FF2B5EF4-FFF2-40B4-BE49-F238E27FC236}">
              <a16:creationId xmlns:a16="http://schemas.microsoft.com/office/drawing/2014/main" id="{431BAF58-3CB3-4083-9DDA-C628F497752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8" name="Oval 293">
          <a:extLst>
            <a:ext uri="{FF2B5EF4-FFF2-40B4-BE49-F238E27FC236}">
              <a16:creationId xmlns:a16="http://schemas.microsoft.com/office/drawing/2014/main" id="{D8CB0FD4-564E-48BE-A7CD-89783251E4C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79" name="Oval 294">
          <a:extLst>
            <a:ext uri="{FF2B5EF4-FFF2-40B4-BE49-F238E27FC236}">
              <a16:creationId xmlns:a16="http://schemas.microsoft.com/office/drawing/2014/main" id="{55CAD100-6812-419F-9D3C-584255409F8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0" name="Oval 295">
          <a:extLst>
            <a:ext uri="{FF2B5EF4-FFF2-40B4-BE49-F238E27FC236}">
              <a16:creationId xmlns:a16="http://schemas.microsoft.com/office/drawing/2014/main" id="{24E8459B-4418-48AE-A20F-B7239F3CCF6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1" name="Oval 296">
          <a:extLst>
            <a:ext uri="{FF2B5EF4-FFF2-40B4-BE49-F238E27FC236}">
              <a16:creationId xmlns:a16="http://schemas.microsoft.com/office/drawing/2014/main" id="{112E2C92-9914-4AD1-9661-C39FA0531BA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2" name="Oval 297">
          <a:extLst>
            <a:ext uri="{FF2B5EF4-FFF2-40B4-BE49-F238E27FC236}">
              <a16:creationId xmlns:a16="http://schemas.microsoft.com/office/drawing/2014/main" id="{CF82E1D3-64B7-44A0-801D-5D531B597C5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3" name="Oval 298">
          <a:extLst>
            <a:ext uri="{FF2B5EF4-FFF2-40B4-BE49-F238E27FC236}">
              <a16:creationId xmlns:a16="http://schemas.microsoft.com/office/drawing/2014/main" id="{0BB935B5-4CC7-4793-AF47-3CD420543F2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4" name="Oval 299">
          <a:extLst>
            <a:ext uri="{FF2B5EF4-FFF2-40B4-BE49-F238E27FC236}">
              <a16:creationId xmlns:a16="http://schemas.microsoft.com/office/drawing/2014/main" id="{60FDFAE7-83AE-46D5-8E09-B230B4FBDD3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5" name="Oval 300">
          <a:extLst>
            <a:ext uri="{FF2B5EF4-FFF2-40B4-BE49-F238E27FC236}">
              <a16:creationId xmlns:a16="http://schemas.microsoft.com/office/drawing/2014/main" id="{24A2FCF0-169C-4287-B562-003CCCFC5A6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6" name="Oval 301">
          <a:extLst>
            <a:ext uri="{FF2B5EF4-FFF2-40B4-BE49-F238E27FC236}">
              <a16:creationId xmlns:a16="http://schemas.microsoft.com/office/drawing/2014/main" id="{6D89C85E-A073-4EDB-A817-E045006BDFB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7" name="Line 302">
          <a:extLst>
            <a:ext uri="{FF2B5EF4-FFF2-40B4-BE49-F238E27FC236}">
              <a16:creationId xmlns:a16="http://schemas.microsoft.com/office/drawing/2014/main" id="{0565072E-7757-4D4D-9C47-15BF68F00DEE}"/>
            </a:ext>
          </a:extLst>
        </xdr:cNvPr>
        <xdr:cNvSpPr>
          <a:spLocks noChangeShapeType="1"/>
        </xdr:cNvSpPr>
      </xdr:nvSpPr>
      <xdr:spPr bwMode="auto">
        <a:xfrm flipH="1">
          <a:off x="111633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8" name="Line 303">
          <a:extLst>
            <a:ext uri="{FF2B5EF4-FFF2-40B4-BE49-F238E27FC236}">
              <a16:creationId xmlns:a16="http://schemas.microsoft.com/office/drawing/2014/main" id="{C4657A6C-3D88-4393-BFF5-0C31EA84A7D8}"/>
            </a:ext>
          </a:extLst>
        </xdr:cNvPr>
        <xdr:cNvSpPr>
          <a:spLocks noChangeShapeType="1"/>
        </xdr:cNvSpPr>
      </xdr:nvSpPr>
      <xdr:spPr bwMode="auto">
        <a:xfrm>
          <a:off x="11163300" y="84772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89" name="Oval 306">
          <a:extLst>
            <a:ext uri="{FF2B5EF4-FFF2-40B4-BE49-F238E27FC236}">
              <a16:creationId xmlns:a16="http://schemas.microsoft.com/office/drawing/2014/main" id="{D8E61D95-59E6-44A2-BE65-9E4A95AC0AB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0" name="Oval 307">
          <a:extLst>
            <a:ext uri="{FF2B5EF4-FFF2-40B4-BE49-F238E27FC236}">
              <a16:creationId xmlns:a16="http://schemas.microsoft.com/office/drawing/2014/main" id="{251E3EBC-F194-48DB-8E80-A7312D16744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1" name="Oval 308">
          <a:extLst>
            <a:ext uri="{FF2B5EF4-FFF2-40B4-BE49-F238E27FC236}">
              <a16:creationId xmlns:a16="http://schemas.microsoft.com/office/drawing/2014/main" id="{1303EC17-C0DE-45C6-903E-626F492CE82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2" name="Oval 309">
          <a:extLst>
            <a:ext uri="{FF2B5EF4-FFF2-40B4-BE49-F238E27FC236}">
              <a16:creationId xmlns:a16="http://schemas.microsoft.com/office/drawing/2014/main" id="{23233657-8886-4E9E-A0ED-389B339828A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3" name="Oval 310">
          <a:extLst>
            <a:ext uri="{FF2B5EF4-FFF2-40B4-BE49-F238E27FC236}">
              <a16:creationId xmlns:a16="http://schemas.microsoft.com/office/drawing/2014/main" id="{6FA7BEB7-54C7-4F14-AC74-B99BDB5290B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4" name="Oval 311">
          <a:extLst>
            <a:ext uri="{FF2B5EF4-FFF2-40B4-BE49-F238E27FC236}">
              <a16:creationId xmlns:a16="http://schemas.microsoft.com/office/drawing/2014/main" id="{7BEE53FA-7DB6-4BB6-8C10-7C77E188278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5" name="Oval 312">
          <a:extLst>
            <a:ext uri="{FF2B5EF4-FFF2-40B4-BE49-F238E27FC236}">
              <a16:creationId xmlns:a16="http://schemas.microsoft.com/office/drawing/2014/main" id="{4A057DF4-19D0-41BA-91DB-79C11E31FA5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6" name="Oval 313">
          <a:extLst>
            <a:ext uri="{FF2B5EF4-FFF2-40B4-BE49-F238E27FC236}">
              <a16:creationId xmlns:a16="http://schemas.microsoft.com/office/drawing/2014/main" id="{8104DA67-AE17-48A2-B23C-9301EF3F83A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7" name="Oval 314">
          <a:extLst>
            <a:ext uri="{FF2B5EF4-FFF2-40B4-BE49-F238E27FC236}">
              <a16:creationId xmlns:a16="http://schemas.microsoft.com/office/drawing/2014/main" id="{46FBFF33-3A51-4AFB-A1C8-BB2CFB4F944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8" name="Oval 315">
          <a:extLst>
            <a:ext uri="{FF2B5EF4-FFF2-40B4-BE49-F238E27FC236}">
              <a16:creationId xmlns:a16="http://schemas.microsoft.com/office/drawing/2014/main" id="{2B78F67D-BDBA-4F66-8EE0-DC57C6A23E0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199" name="Oval 323">
          <a:extLst>
            <a:ext uri="{FF2B5EF4-FFF2-40B4-BE49-F238E27FC236}">
              <a16:creationId xmlns:a16="http://schemas.microsoft.com/office/drawing/2014/main" id="{3631FAFA-88C3-4089-B24B-F8323B8308C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0" name="Oval 324">
          <a:extLst>
            <a:ext uri="{FF2B5EF4-FFF2-40B4-BE49-F238E27FC236}">
              <a16:creationId xmlns:a16="http://schemas.microsoft.com/office/drawing/2014/main" id="{B1F757E7-4C02-46F2-9958-B0FF9A5FC35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1" name="Oval 325">
          <a:extLst>
            <a:ext uri="{FF2B5EF4-FFF2-40B4-BE49-F238E27FC236}">
              <a16:creationId xmlns:a16="http://schemas.microsoft.com/office/drawing/2014/main" id="{966058FF-3AE4-4A71-BD56-40692D5E935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2" name="Oval 326">
          <a:extLst>
            <a:ext uri="{FF2B5EF4-FFF2-40B4-BE49-F238E27FC236}">
              <a16:creationId xmlns:a16="http://schemas.microsoft.com/office/drawing/2014/main" id="{5216FA88-030E-406D-9200-921BFC12DD7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3" name="Oval 327">
          <a:extLst>
            <a:ext uri="{FF2B5EF4-FFF2-40B4-BE49-F238E27FC236}">
              <a16:creationId xmlns:a16="http://schemas.microsoft.com/office/drawing/2014/main" id="{42B19C0B-F79E-4687-923E-A52A44C4C86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4" name="Oval 328">
          <a:extLst>
            <a:ext uri="{FF2B5EF4-FFF2-40B4-BE49-F238E27FC236}">
              <a16:creationId xmlns:a16="http://schemas.microsoft.com/office/drawing/2014/main" id="{3A255663-A32E-4FD8-9DDB-7CA4118954D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5" name="Oval 329">
          <a:extLst>
            <a:ext uri="{FF2B5EF4-FFF2-40B4-BE49-F238E27FC236}">
              <a16:creationId xmlns:a16="http://schemas.microsoft.com/office/drawing/2014/main" id="{295A78CA-BCB3-4296-9084-6F4752BAE11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6" name="Oval 330">
          <a:extLst>
            <a:ext uri="{FF2B5EF4-FFF2-40B4-BE49-F238E27FC236}">
              <a16:creationId xmlns:a16="http://schemas.microsoft.com/office/drawing/2014/main" id="{5B9FE8B3-0FBE-43E6-8F9E-7C61E8DF259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7" name="Oval 331">
          <a:extLst>
            <a:ext uri="{FF2B5EF4-FFF2-40B4-BE49-F238E27FC236}">
              <a16:creationId xmlns:a16="http://schemas.microsoft.com/office/drawing/2014/main" id="{3C857839-EAD1-414D-A88E-BFB20F2F233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8" name="Oval 332">
          <a:extLst>
            <a:ext uri="{FF2B5EF4-FFF2-40B4-BE49-F238E27FC236}">
              <a16:creationId xmlns:a16="http://schemas.microsoft.com/office/drawing/2014/main" id="{7BD27692-390F-41EC-AA79-4D6F8E95DA9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09" name="Oval 333">
          <a:extLst>
            <a:ext uri="{FF2B5EF4-FFF2-40B4-BE49-F238E27FC236}">
              <a16:creationId xmlns:a16="http://schemas.microsoft.com/office/drawing/2014/main" id="{77F45226-E2D9-4367-B335-238D1D96784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0" name="Oval 334">
          <a:extLst>
            <a:ext uri="{FF2B5EF4-FFF2-40B4-BE49-F238E27FC236}">
              <a16:creationId xmlns:a16="http://schemas.microsoft.com/office/drawing/2014/main" id="{732800C8-B46A-482D-BBCE-176A4C641FD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1" name="Oval 335">
          <a:extLst>
            <a:ext uri="{FF2B5EF4-FFF2-40B4-BE49-F238E27FC236}">
              <a16:creationId xmlns:a16="http://schemas.microsoft.com/office/drawing/2014/main" id="{D9FC4AA1-22E5-4F00-AF73-BC168DC0A29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2" name="Oval 336">
          <a:extLst>
            <a:ext uri="{FF2B5EF4-FFF2-40B4-BE49-F238E27FC236}">
              <a16:creationId xmlns:a16="http://schemas.microsoft.com/office/drawing/2014/main" id="{65CB19FF-0247-4B91-8305-693CB82FB02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3" name="Oval 337">
          <a:extLst>
            <a:ext uri="{FF2B5EF4-FFF2-40B4-BE49-F238E27FC236}">
              <a16:creationId xmlns:a16="http://schemas.microsoft.com/office/drawing/2014/main" id="{4509227C-5CCA-400D-90B1-6B8B74C0AFE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4" name="Oval 338">
          <a:extLst>
            <a:ext uri="{FF2B5EF4-FFF2-40B4-BE49-F238E27FC236}">
              <a16:creationId xmlns:a16="http://schemas.microsoft.com/office/drawing/2014/main" id="{A4CDEB5F-4154-40BD-8EBC-416B7CABCDD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5" name="Oval 339">
          <a:extLst>
            <a:ext uri="{FF2B5EF4-FFF2-40B4-BE49-F238E27FC236}">
              <a16:creationId xmlns:a16="http://schemas.microsoft.com/office/drawing/2014/main" id="{22FE2A39-5FD0-4E60-A677-769693B470E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6" name="Oval 340">
          <a:extLst>
            <a:ext uri="{FF2B5EF4-FFF2-40B4-BE49-F238E27FC236}">
              <a16:creationId xmlns:a16="http://schemas.microsoft.com/office/drawing/2014/main" id="{4FCEB429-ED8F-4ACF-9735-EA11B81A09E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7" name="Oval 341">
          <a:extLst>
            <a:ext uri="{FF2B5EF4-FFF2-40B4-BE49-F238E27FC236}">
              <a16:creationId xmlns:a16="http://schemas.microsoft.com/office/drawing/2014/main" id="{E738DA09-8F37-4551-B42E-43D194312C3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8" name="Oval 342">
          <a:extLst>
            <a:ext uri="{FF2B5EF4-FFF2-40B4-BE49-F238E27FC236}">
              <a16:creationId xmlns:a16="http://schemas.microsoft.com/office/drawing/2014/main" id="{63BF6A20-2B08-4275-9572-FCF28B9FF74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19" name="Oval 343">
          <a:extLst>
            <a:ext uri="{FF2B5EF4-FFF2-40B4-BE49-F238E27FC236}">
              <a16:creationId xmlns:a16="http://schemas.microsoft.com/office/drawing/2014/main" id="{0D55E27D-DA9C-406B-BA98-2AC424E17AB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0" name="Oval 344">
          <a:extLst>
            <a:ext uri="{FF2B5EF4-FFF2-40B4-BE49-F238E27FC236}">
              <a16:creationId xmlns:a16="http://schemas.microsoft.com/office/drawing/2014/main" id="{DACD30CA-C19F-4C97-8B7C-DCF20B9797C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1" name="Oval 345">
          <a:extLst>
            <a:ext uri="{FF2B5EF4-FFF2-40B4-BE49-F238E27FC236}">
              <a16:creationId xmlns:a16="http://schemas.microsoft.com/office/drawing/2014/main" id="{A0B5025D-DD39-4D3F-BC6A-161A1C454A5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2" name="Oval 346">
          <a:extLst>
            <a:ext uri="{FF2B5EF4-FFF2-40B4-BE49-F238E27FC236}">
              <a16:creationId xmlns:a16="http://schemas.microsoft.com/office/drawing/2014/main" id="{E0D22D18-EF50-4F28-83E1-20969AC396E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3" name="Oval 347">
          <a:extLst>
            <a:ext uri="{FF2B5EF4-FFF2-40B4-BE49-F238E27FC236}">
              <a16:creationId xmlns:a16="http://schemas.microsoft.com/office/drawing/2014/main" id="{240A6E85-E937-4FF0-BFAE-6AF18D0B1D1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4" name="Oval 348">
          <a:extLst>
            <a:ext uri="{FF2B5EF4-FFF2-40B4-BE49-F238E27FC236}">
              <a16:creationId xmlns:a16="http://schemas.microsoft.com/office/drawing/2014/main" id="{3F5B76A2-654A-44DC-9D08-42F31A5D027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5" name="Oval 349">
          <a:extLst>
            <a:ext uri="{FF2B5EF4-FFF2-40B4-BE49-F238E27FC236}">
              <a16:creationId xmlns:a16="http://schemas.microsoft.com/office/drawing/2014/main" id="{55D89F77-F471-4909-965C-4ED011AF3EB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6" name="Oval 350">
          <a:extLst>
            <a:ext uri="{FF2B5EF4-FFF2-40B4-BE49-F238E27FC236}">
              <a16:creationId xmlns:a16="http://schemas.microsoft.com/office/drawing/2014/main" id="{DA3B3211-7A1D-44F7-AFAD-12FD26452B1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7" name="Oval 351">
          <a:extLst>
            <a:ext uri="{FF2B5EF4-FFF2-40B4-BE49-F238E27FC236}">
              <a16:creationId xmlns:a16="http://schemas.microsoft.com/office/drawing/2014/main" id="{3B8E37D7-D349-4A12-8575-F7005B7C6FF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8" name="Oval 356">
          <a:extLst>
            <a:ext uri="{FF2B5EF4-FFF2-40B4-BE49-F238E27FC236}">
              <a16:creationId xmlns:a16="http://schemas.microsoft.com/office/drawing/2014/main" id="{5E99712A-23A0-47B4-A6BA-B5F901165AF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29" name="Oval 357">
          <a:extLst>
            <a:ext uri="{FF2B5EF4-FFF2-40B4-BE49-F238E27FC236}">
              <a16:creationId xmlns:a16="http://schemas.microsoft.com/office/drawing/2014/main" id="{90C707DD-43DE-4872-9D1D-8904A4A5E85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0" name="Oval 358">
          <a:extLst>
            <a:ext uri="{FF2B5EF4-FFF2-40B4-BE49-F238E27FC236}">
              <a16:creationId xmlns:a16="http://schemas.microsoft.com/office/drawing/2014/main" id="{2F3BFD60-8490-419B-9FCA-30FB5D498D9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1" name="Oval 359">
          <a:extLst>
            <a:ext uri="{FF2B5EF4-FFF2-40B4-BE49-F238E27FC236}">
              <a16:creationId xmlns:a16="http://schemas.microsoft.com/office/drawing/2014/main" id="{40297F84-0CFE-4960-9079-E793E60C75C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2" name="Oval 360">
          <a:extLst>
            <a:ext uri="{FF2B5EF4-FFF2-40B4-BE49-F238E27FC236}">
              <a16:creationId xmlns:a16="http://schemas.microsoft.com/office/drawing/2014/main" id="{3FD99B80-DB34-417E-ABE8-1D16FEEA57B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3" name="Oval 365">
          <a:extLst>
            <a:ext uri="{FF2B5EF4-FFF2-40B4-BE49-F238E27FC236}">
              <a16:creationId xmlns:a16="http://schemas.microsoft.com/office/drawing/2014/main" id="{209E3E26-7F7C-4CB9-9FC2-7875E9180CD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4" name="Oval 366">
          <a:extLst>
            <a:ext uri="{FF2B5EF4-FFF2-40B4-BE49-F238E27FC236}">
              <a16:creationId xmlns:a16="http://schemas.microsoft.com/office/drawing/2014/main" id="{038C1F71-BB65-4F6D-8BDE-5AE35274B53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5" name="Oval 367">
          <a:extLst>
            <a:ext uri="{FF2B5EF4-FFF2-40B4-BE49-F238E27FC236}">
              <a16:creationId xmlns:a16="http://schemas.microsoft.com/office/drawing/2014/main" id="{14F865EF-267F-4726-840A-25552C23DD2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6" name="Oval 368">
          <a:extLst>
            <a:ext uri="{FF2B5EF4-FFF2-40B4-BE49-F238E27FC236}">
              <a16:creationId xmlns:a16="http://schemas.microsoft.com/office/drawing/2014/main" id="{D402E665-EBD0-4BDA-9306-B25AD9F890A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7" name="Oval 369">
          <a:extLst>
            <a:ext uri="{FF2B5EF4-FFF2-40B4-BE49-F238E27FC236}">
              <a16:creationId xmlns:a16="http://schemas.microsoft.com/office/drawing/2014/main" id="{FD322EFD-5361-451F-88B6-FCC11B1CFDE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404" name="Text 380">
          <a:extLst>
            <a:ext uri="{FF2B5EF4-FFF2-40B4-BE49-F238E27FC236}">
              <a16:creationId xmlns:a16="http://schemas.microsoft.com/office/drawing/2014/main" id="{BA9B2ACD-1CE4-42BB-81C3-4879CDF36829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39" name="Oval 381">
          <a:extLst>
            <a:ext uri="{FF2B5EF4-FFF2-40B4-BE49-F238E27FC236}">
              <a16:creationId xmlns:a16="http://schemas.microsoft.com/office/drawing/2014/main" id="{84DBDF5F-B856-4FD1-9A2F-1E3E4D23CF7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0" name="Oval 382">
          <a:extLst>
            <a:ext uri="{FF2B5EF4-FFF2-40B4-BE49-F238E27FC236}">
              <a16:creationId xmlns:a16="http://schemas.microsoft.com/office/drawing/2014/main" id="{0145081A-62DA-4834-992E-2956C5AF1E5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1" name="Oval 383">
          <a:extLst>
            <a:ext uri="{FF2B5EF4-FFF2-40B4-BE49-F238E27FC236}">
              <a16:creationId xmlns:a16="http://schemas.microsoft.com/office/drawing/2014/main" id="{7A7700A9-4F44-42B2-A30A-B33EF16A957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2" name="Oval 384">
          <a:extLst>
            <a:ext uri="{FF2B5EF4-FFF2-40B4-BE49-F238E27FC236}">
              <a16:creationId xmlns:a16="http://schemas.microsoft.com/office/drawing/2014/main" id="{7E73E209-332D-43E6-AEF3-5B055F1F601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3" name="Oval 385">
          <a:extLst>
            <a:ext uri="{FF2B5EF4-FFF2-40B4-BE49-F238E27FC236}">
              <a16:creationId xmlns:a16="http://schemas.microsoft.com/office/drawing/2014/main" id="{440D6E89-47D7-435E-BDC3-7D03280E4A0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4" name="Oval 386">
          <a:extLst>
            <a:ext uri="{FF2B5EF4-FFF2-40B4-BE49-F238E27FC236}">
              <a16:creationId xmlns:a16="http://schemas.microsoft.com/office/drawing/2014/main" id="{C7AD8CAB-DEE0-4DD1-8A06-7353778D9D2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5" name="Oval 387">
          <a:extLst>
            <a:ext uri="{FF2B5EF4-FFF2-40B4-BE49-F238E27FC236}">
              <a16:creationId xmlns:a16="http://schemas.microsoft.com/office/drawing/2014/main" id="{23AB55E2-8B43-4BD8-BADC-A2DA1CA42D0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6" name="Oval 388">
          <a:extLst>
            <a:ext uri="{FF2B5EF4-FFF2-40B4-BE49-F238E27FC236}">
              <a16:creationId xmlns:a16="http://schemas.microsoft.com/office/drawing/2014/main" id="{5EFE8EE6-DC6A-4BF2-B161-E43CEDAA6BD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7" name="Oval 389">
          <a:extLst>
            <a:ext uri="{FF2B5EF4-FFF2-40B4-BE49-F238E27FC236}">
              <a16:creationId xmlns:a16="http://schemas.microsoft.com/office/drawing/2014/main" id="{849E573D-9A06-4D62-AFFD-CA6483CEDA9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8" name="Oval 390">
          <a:extLst>
            <a:ext uri="{FF2B5EF4-FFF2-40B4-BE49-F238E27FC236}">
              <a16:creationId xmlns:a16="http://schemas.microsoft.com/office/drawing/2014/main" id="{0786819A-4055-405E-8C22-11AAA03EFD0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49" name="Oval 391">
          <a:extLst>
            <a:ext uri="{FF2B5EF4-FFF2-40B4-BE49-F238E27FC236}">
              <a16:creationId xmlns:a16="http://schemas.microsoft.com/office/drawing/2014/main" id="{FAC2C3E8-2398-4414-8124-B11BC4777C4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0" name="Oval 392">
          <a:extLst>
            <a:ext uri="{FF2B5EF4-FFF2-40B4-BE49-F238E27FC236}">
              <a16:creationId xmlns:a16="http://schemas.microsoft.com/office/drawing/2014/main" id="{2A5F6608-C0D3-424B-93BC-6945A5A42CC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1" name="Oval 393">
          <a:extLst>
            <a:ext uri="{FF2B5EF4-FFF2-40B4-BE49-F238E27FC236}">
              <a16:creationId xmlns:a16="http://schemas.microsoft.com/office/drawing/2014/main" id="{C35A5D70-BCDA-4982-9EAD-BF5AD432264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419" name="Text 395">
          <a:extLst>
            <a:ext uri="{FF2B5EF4-FFF2-40B4-BE49-F238E27FC236}">
              <a16:creationId xmlns:a16="http://schemas.microsoft.com/office/drawing/2014/main" id="{2D139E77-6E90-410D-B601-4DE09673EE79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GWL</a:t>
          </a:r>
        </a:p>
      </xdr:txBody>
    </xdr:sp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76200</xdr:colOff>
      <xdr:row>26</xdr:row>
      <xdr:rowOff>0</xdr:rowOff>
    </xdr:to>
    <xdr:sp macro="" textlink="">
      <xdr:nvSpPr>
        <xdr:cNvPr id="239253" name="Line 413">
          <a:extLst>
            <a:ext uri="{FF2B5EF4-FFF2-40B4-BE49-F238E27FC236}">
              <a16:creationId xmlns:a16="http://schemas.microsoft.com/office/drawing/2014/main" id="{198CF94B-720E-42AD-BDB0-C0F3C6652658}"/>
            </a:ext>
          </a:extLst>
        </xdr:cNvPr>
        <xdr:cNvSpPr>
          <a:spLocks noChangeShapeType="1"/>
        </xdr:cNvSpPr>
      </xdr:nvSpPr>
      <xdr:spPr bwMode="auto">
        <a:xfrm>
          <a:off x="762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4" name="Oval 414">
          <a:extLst>
            <a:ext uri="{FF2B5EF4-FFF2-40B4-BE49-F238E27FC236}">
              <a16:creationId xmlns:a16="http://schemas.microsoft.com/office/drawing/2014/main" id="{48DCEEA7-B86C-47A4-BEE1-D1B994BED39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5" name="Oval 415">
          <a:extLst>
            <a:ext uri="{FF2B5EF4-FFF2-40B4-BE49-F238E27FC236}">
              <a16:creationId xmlns:a16="http://schemas.microsoft.com/office/drawing/2014/main" id="{717DAFE1-050A-45FC-BEB7-31097A35D7E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6" name="Oval 416">
          <a:extLst>
            <a:ext uri="{FF2B5EF4-FFF2-40B4-BE49-F238E27FC236}">
              <a16:creationId xmlns:a16="http://schemas.microsoft.com/office/drawing/2014/main" id="{CE82D584-1794-4B18-BC4E-8CE2B72BE19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7" name="Oval 417">
          <a:extLst>
            <a:ext uri="{FF2B5EF4-FFF2-40B4-BE49-F238E27FC236}">
              <a16:creationId xmlns:a16="http://schemas.microsoft.com/office/drawing/2014/main" id="{E94B4DD7-E8BC-457D-B186-1A94E2786B1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8" name="Oval 418">
          <a:extLst>
            <a:ext uri="{FF2B5EF4-FFF2-40B4-BE49-F238E27FC236}">
              <a16:creationId xmlns:a16="http://schemas.microsoft.com/office/drawing/2014/main" id="{1A817411-2253-4CC3-92F6-687B3341C00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59" name="Oval 419">
          <a:extLst>
            <a:ext uri="{FF2B5EF4-FFF2-40B4-BE49-F238E27FC236}">
              <a16:creationId xmlns:a16="http://schemas.microsoft.com/office/drawing/2014/main" id="{A2B0235E-CB70-4120-AD7F-FD17A005673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0" name="Oval 420">
          <a:extLst>
            <a:ext uri="{FF2B5EF4-FFF2-40B4-BE49-F238E27FC236}">
              <a16:creationId xmlns:a16="http://schemas.microsoft.com/office/drawing/2014/main" id="{BEA06073-8D00-4695-9342-80068A1F9E6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1" name="Oval 421">
          <a:extLst>
            <a:ext uri="{FF2B5EF4-FFF2-40B4-BE49-F238E27FC236}">
              <a16:creationId xmlns:a16="http://schemas.microsoft.com/office/drawing/2014/main" id="{2F13FFC8-2EE2-411A-9039-26BD7A0B2EC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2" name="Oval 422">
          <a:extLst>
            <a:ext uri="{FF2B5EF4-FFF2-40B4-BE49-F238E27FC236}">
              <a16:creationId xmlns:a16="http://schemas.microsoft.com/office/drawing/2014/main" id="{263FCDE0-7ACF-4655-B710-94813795F99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3" name="Oval 423">
          <a:extLst>
            <a:ext uri="{FF2B5EF4-FFF2-40B4-BE49-F238E27FC236}">
              <a16:creationId xmlns:a16="http://schemas.microsoft.com/office/drawing/2014/main" id="{EE9CA6BA-1429-479E-8465-301A5FFE935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4" name="Oval 424">
          <a:extLst>
            <a:ext uri="{FF2B5EF4-FFF2-40B4-BE49-F238E27FC236}">
              <a16:creationId xmlns:a16="http://schemas.microsoft.com/office/drawing/2014/main" id="{1A919BA7-65B9-47B3-BB99-5794ABF0A80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5" name="Oval 425">
          <a:extLst>
            <a:ext uri="{FF2B5EF4-FFF2-40B4-BE49-F238E27FC236}">
              <a16:creationId xmlns:a16="http://schemas.microsoft.com/office/drawing/2014/main" id="{43F131B3-411C-4329-9AD0-98BC551631A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6" name="Line 426">
          <a:extLst>
            <a:ext uri="{FF2B5EF4-FFF2-40B4-BE49-F238E27FC236}">
              <a16:creationId xmlns:a16="http://schemas.microsoft.com/office/drawing/2014/main" id="{D5B20A30-386C-4846-B16C-D59A68960AFB}"/>
            </a:ext>
          </a:extLst>
        </xdr:cNvPr>
        <xdr:cNvSpPr>
          <a:spLocks noChangeShapeType="1"/>
        </xdr:cNvSpPr>
      </xdr:nvSpPr>
      <xdr:spPr bwMode="auto">
        <a:xfrm>
          <a:off x="11163300" y="84772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7" name="Oval 427">
          <a:extLst>
            <a:ext uri="{FF2B5EF4-FFF2-40B4-BE49-F238E27FC236}">
              <a16:creationId xmlns:a16="http://schemas.microsoft.com/office/drawing/2014/main" id="{F98ABFBC-3D41-4AF5-BFDB-CEAB47D3590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8" name="Oval 428">
          <a:extLst>
            <a:ext uri="{FF2B5EF4-FFF2-40B4-BE49-F238E27FC236}">
              <a16:creationId xmlns:a16="http://schemas.microsoft.com/office/drawing/2014/main" id="{3C071089-2C8D-4FAE-8363-A2891EBBEC2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69" name="Oval 429">
          <a:extLst>
            <a:ext uri="{FF2B5EF4-FFF2-40B4-BE49-F238E27FC236}">
              <a16:creationId xmlns:a16="http://schemas.microsoft.com/office/drawing/2014/main" id="{38346B98-65E8-47FF-BED8-7CB1CD03D50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0" name="Oval 430">
          <a:extLst>
            <a:ext uri="{FF2B5EF4-FFF2-40B4-BE49-F238E27FC236}">
              <a16:creationId xmlns:a16="http://schemas.microsoft.com/office/drawing/2014/main" id="{ED1B528E-4E2B-4314-9A32-2A240C6CC43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1" name="Oval 431">
          <a:extLst>
            <a:ext uri="{FF2B5EF4-FFF2-40B4-BE49-F238E27FC236}">
              <a16:creationId xmlns:a16="http://schemas.microsoft.com/office/drawing/2014/main" id="{34A3DB0A-AE31-48CF-BB99-AB21F69E305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2" name="Oval 432">
          <a:extLst>
            <a:ext uri="{FF2B5EF4-FFF2-40B4-BE49-F238E27FC236}">
              <a16:creationId xmlns:a16="http://schemas.microsoft.com/office/drawing/2014/main" id="{04089867-98F3-4296-A5D6-21CE58EEDEE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3" name="Oval 433">
          <a:extLst>
            <a:ext uri="{FF2B5EF4-FFF2-40B4-BE49-F238E27FC236}">
              <a16:creationId xmlns:a16="http://schemas.microsoft.com/office/drawing/2014/main" id="{68A21262-19E7-42D3-8CE8-3BBAAA38EFD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4" name="Oval 434">
          <a:extLst>
            <a:ext uri="{FF2B5EF4-FFF2-40B4-BE49-F238E27FC236}">
              <a16:creationId xmlns:a16="http://schemas.microsoft.com/office/drawing/2014/main" id="{3D3BC5AC-D920-4168-9E41-914F46BAB88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5" name="Oval 435">
          <a:extLst>
            <a:ext uri="{FF2B5EF4-FFF2-40B4-BE49-F238E27FC236}">
              <a16:creationId xmlns:a16="http://schemas.microsoft.com/office/drawing/2014/main" id="{40A35B3E-0B4D-485F-ADD4-1277E1762D1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6" name="Oval 436">
          <a:extLst>
            <a:ext uri="{FF2B5EF4-FFF2-40B4-BE49-F238E27FC236}">
              <a16:creationId xmlns:a16="http://schemas.microsoft.com/office/drawing/2014/main" id="{1FBF12DB-651C-47FF-B48F-E4B3E7F5060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7" name="Oval 437">
          <a:extLst>
            <a:ext uri="{FF2B5EF4-FFF2-40B4-BE49-F238E27FC236}">
              <a16:creationId xmlns:a16="http://schemas.microsoft.com/office/drawing/2014/main" id="{FC806E1C-EF96-44B2-910D-9CB3115A130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8" name="Oval 438">
          <a:extLst>
            <a:ext uri="{FF2B5EF4-FFF2-40B4-BE49-F238E27FC236}">
              <a16:creationId xmlns:a16="http://schemas.microsoft.com/office/drawing/2014/main" id="{789FFFDA-A1E7-4D43-810C-3BA9C28F1D1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79" name="Line 439">
          <a:extLst>
            <a:ext uri="{FF2B5EF4-FFF2-40B4-BE49-F238E27FC236}">
              <a16:creationId xmlns:a16="http://schemas.microsoft.com/office/drawing/2014/main" id="{42FA523D-4EF5-4866-AA1F-4ADADCE948C3}"/>
            </a:ext>
          </a:extLst>
        </xdr:cNvPr>
        <xdr:cNvSpPr>
          <a:spLocks noChangeShapeType="1"/>
        </xdr:cNvSpPr>
      </xdr:nvSpPr>
      <xdr:spPr bwMode="auto">
        <a:xfrm flipH="1">
          <a:off x="11163300" y="847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0" name="Line 440">
          <a:extLst>
            <a:ext uri="{FF2B5EF4-FFF2-40B4-BE49-F238E27FC236}">
              <a16:creationId xmlns:a16="http://schemas.microsoft.com/office/drawing/2014/main" id="{7A366D7C-55E3-4A54-87F6-CD83C43EBEBA}"/>
            </a:ext>
          </a:extLst>
        </xdr:cNvPr>
        <xdr:cNvSpPr>
          <a:spLocks noChangeShapeType="1"/>
        </xdr:cNvSpPr>
      </xdr:nvSpPr>
      <xdr:spPr bwMode="auto">
        <a:xfrm>
          <a:off x="11163300" y="8477250"/>
          <a:ext cx="0" cy="0"/>
        </a:xfrm>
        <a:prstGeom prst="line">
          <a:avLst/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1" name="Oval 443">
          <a:extLst>
            <a:ext uri="{FF2B5EF4-FFF2-40B4-BE49-F238E27FC236}">
              <a16:creationId xmlns:a16="http://schemas.microsoft.com/office/drawing/2014/main" id="{D57FB4D7-6B88-4817-BF54-2CB5C87918D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2" name="Oval 444">
          <a:extLst>
            <a:ext uri="{FF2B5EF4-FFF2-40B4-BE49-F238E27FC236}">
              <a16:creationId xmlns:a16="http://schemas.microsoft.com/office/drawing/2014/main" id="{ABD75186-80FB-4985-BCAF-4F39B6C0969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3" name="Oval 445">
          <a:extLst>
            <a:ext uri="{FF2B5EF4-FFF2-40B4-BE49-F238E27FC236}">
              <a16:creationId xmlns:a16="http://schemas.microsoft.com/office/drawing/2014/main" id="{87E86346-72E8-411D-86E5-6CBDF203BED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4" name="Oval 446">
          <a:extLst>
            <a:ext uri="{FF2B5EF4-FFF2-40B4-BE49-F238E27FC236}">
              <a16:creationId xmlns:a16="http://schemas.microsoft.com/office/drawing/2014/main" id="{48593232-0BFD-4A2F-8F7C-A6E9B176001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5" name="Oval 447">
          <a:extLst>
            <a:ext uri="{FF2B5EF4-FFF2-40B4-BE49-F238E27FC236}">
              <a16:creationId xmlns:a16="http://schemas.microsoft.com/office/drawing/2014/main" id="{C33CF43E-BFCD-4DF3-93C1-8A0645E9684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6" name="Oval 448">
          <a:extLst>
            <a:ext uri="{FF2B5EF4-FFF2-40B4-BE49-F238E27FC236}">
              <a16:creationId xmlns:a16="http://schemas.microsoft.com/office/drawing/2014/main" id="{4340D621-B5FC-4781-806D-4657B13DBE6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7" name="Oval 449">
          <a:extLst>
            <a:ext uri="{FF2B5EF4-FFF2-40B4-BE49-F238E27FC236}">
              <a16:creationId xmlns:a16="http://schemas.microsoft.com/office/drawing/2014/main" id="{72204AA7-864B-4A08-AA23-3D6FD07A254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8" name="Oval 450">
          <a:extLst>
            <a:ext uri="{FF2B5EF4-FFF2-40B4-BE49-F238E27FC236}">
              <a16:creationId xmlns:a16="http://schemas.microsoft.com/office/drawing/2014/main" id="{92D7FD50-4669-45A3-9C22-A096C021349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89" name="Oval 451">
          <a:extLst>
            <a:ext uri="{FF2B5EF4-FFF2-40B4-BE49-F238E27FC236}">
              <a16:creationId xmlns:a16="http://schemas.microsoft.com/office/drawing/2014/main" id="{7D2E6F76-3AC8-4B3C-931F-CB26EDB77B9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0" name="Oval 452">
          <a:extLst>
            <a:ext uri="{FF2B5EF4-FFF2-40B4-BE49-F238E27FC236}">
              <a16:creationId xmlns:a16="http://schemas.microsoft.com/office/drawing/2014/main" id="{41ADA65A-CF1A-4A8B-822C-40E7DB1B7FB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1" name="Oval 460">
          <a:extLst>
            <a:ext uri="{FF2B5EF4-FFF2-40B4-BE49-F238E27FC236}">
              <a16:creationId xmlns:a16="http://schemas.microsoft.com/office/drawing/2014/main" id="{B893A675-7787-4C4A-AA1D-6815C26DC46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2" name="Oval 461">
          <a:extLst>
            <a:ext uri="{FF2B5EF4-FFF2-40B4-BE49-F238E27FC236}">
              <a16:creationId xmlns:a16="http://schemas.microsoft.com/office/drawing/2014/main" id="{A2F58314-2CAF-40C3-A9F0-0E35C7BA48D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3" name="Oval 462">
          <a:extLst>
            <a:ext uri="{FF2B5EF4-FFF2-40B4-BE49-F238E27FC236}">
              <a16:creationId xmlns:a16="http://schemas.microsoft.com/office/drawing/2014/main" id="{38A1BCCF-99F4-4E7D-98B0-9CBF6A337AD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4" name="Oval 463">
          <a:extLst>
            <a:ext uri="{FF2B5EF4-FFF2-40B4-BE49-F238E27FC236}">
              <a16:creationId xmlns:a16="http://schemas.microsoft.com/office/drawing/2014/main" id="{D04109A6-37A3-4793-8DD0-33AEC9D254C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5" name="Oval 464">
          <a:extLst>
            <a:ext uri="{FF2B5EF4-FFF2-40B4-BE49-F238E27FC236}">
              <a16:creationId xmlns:a16="http://schemas.microsoft.com/office/drawing/2014/main" id="{0DA188D1-5DF1-4949-AAB7-484A50A8E8A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6" name="Oval 465">
          <a:extLst>
            <a:ext uri="{FF2B5EF4-FFF2-40B4-BE49-F238E27FC236}">
              <a16:creationId xmlns:a16="http://schemas.microsoft.com/office/drawing/2014/main" id="{DCCFF032-EE4D-4228-BE71-0E11502FC74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7" name="Oval 466">
          <a:extLst>
            <a:ext uri="{FF2B5EF4-FFF2-40B4-BE49-F238E27FC236}">
              <a16:creationId xmlns:a16="http://schemas.microsoft.com/office/drawing/2014/main" id="{AE38D1F0-3930-4370-88AF-BB062F5BFAE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8" name="Oval 467">
          <a:extLst>
            <a:ext uri="{FF2B5EF4-FFF2-40B4-BE49-F238E27FC236}">
              <a16:creationId xmlns:a16="http://schemas.microsoft.com/office/drawing/2014/main" id="{A3A7F7E2-25D9-4B5A-A483-D4B064CCFC2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299" name="Oval 468">
          <a:extLst>
            <a:ext uri="{FF2B5EF4-FFF2-40B4-BE49-F238E27FC236}">
              <a16:creationId xmlns:a16="http://schemas.microsoft.com/office/drawing/2014/main" id="{02399A41-8550-407C-86B9-0F87E57DA36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0" name="Oval 469">
          <a:extLst>
            <a:ext uri="{FF2B5EF4-FFF2-40B4-BE49-F238E27FC236}">
              <a16:creationId xmlns:a16="http://schemas.microsoft.com/office/drawing/2014/main" id="{C7B953F0-78EC-47E9-8E1B-9D9ED73C62A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1" name="Oval 470">
          <a:extLst>
            <a:ext uri="{FF2B5EF4-FFF2-40B4-BE49-F238E27FC236}">
              <a16:creationId xmlns:a16="http://schemas.microsoft.com/office/drawing/2014/main" id="{D8F40FF1-97B4-4732-A4C1-5B785CA7D8C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2" name="Oval 471">
          <a:extLst>
            <a:ext uri="{FF2B5EF4-FFF2-40B4-BE49-F238E27FC236}">
              <a16:creationId xmlns:a16="http://schemas.microsoft.com/office/drawing/2014/main" id="{6E64CE64-5D89-4F39-A444-5BD2BC35B1D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3" name="Oval 472">
          <a:extLst>
            <a:ext uri="{FF2B5EF4-FFF2-40B4-BE49-F238E27FC236}">
              <a16:creationId xmlns:a16="http://schemas.microsoft.com/office/drawing/2014/main" id="{DCA597D5-9ACE-46A7-BF0D-5EEDC735AF0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4" name="Oval 473">
          <a:extLst>
            <a:ext uri="{FF2B5EF4-FFF2-40B4-BE49-F238E27FC236}">
              <a16:creationId xmlns:a16="http://schemas.microsoft.com/office/drawing/2014/main" id="{F9636A35-066B-4605-B9BD-A95F38FBED4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5" name="Oval 474">
          <a:extLst>
            <a:ext uri="{FF2B5EF4-FFF2-40B4-BE49-F238E27FC236}">
              <a16:creationId xmlns:a16="http://schemas.microsoft.com/office/drawing/2014/main" id="{3FD0ACDA-8C62-431B-9B67-34B6B61ED42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6" name="Oval 475">
          <a:extLst>
            <a:ext uri="{FF2B5EF4-FFF2-40B4-BE49-F238E27FC236}">
              <a16:creationId xmlns:a16="http://schemas.microsoft.com/office/drawing/2014/main" id="{D970152E-DB54-40FD-888F-AEBC439ACFE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7" name="Oval 476">
          <a:extLst>
            <a:ext uri="{FF2B5EF4-FFF2-40B4-BE49-F238E27FC236}">
              <a16:creationId xmlns:a16="http://schemas.microsoft.com/office/drawing/2014/main" id="{265FB254-1A8D-4D78-9D9B-7167CA787DA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8" name="Oval 477">
          <a:extLst>
            <a:ext uri="{FF2B5EF4-FFF2-40B4-BE49-F238E27FC236}">
              <a16:creationId xmlns:a16="http://schemas.microsoft.com/office/drawing/2014/main" id="{EEBA6FCE-117F-4686-890F-5A6E852A988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09" name="Oval 478">
          <a:extLst>
            <a:ext uri="{FF2B5EF4-FFF2-40B4-BE49-F238E27FC236}">
              <a16:creationId xmlns:a16="http://schemas.microsoft.com/office/drawing/2014/main" id="{FF1D5DDD-C3CC-4BA7-8F7E-78D7010F10F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0" name="Oval 479">
          <a:extLst>
            <a:ext uri="{FF2B5EF4-FFF2-40B4-BE49-F238E27FC236}">
              <a16:creationId xmlns:a16="http://schemas.microsoft.com/office/drawing/2014/main" id="{2B3EC1C3-5C11-45A3-9209-8D905772DE1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1" name="Oval 480">
          <a:extLst>
            <a:ext uri="{FF2B5EF4-FFF2-40B4-BE49-F238E27FC236}">
              <a16:creationId xmlns:a16="http://schemas.microsoft.com/office/drawing/2014/main" id="{A78E7454-D5CE-41B9-A2F3-06CDAB6C06E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2" name="Oval 481">
          <a:extLst>
            <a:ext uri="{FF2B5EF4-FFF2-40B4-BE49-F238E27FC236}">
              <a16:creationId xmlns:a16="http://schemas.microsoft.com/office/drawing/2014/main" id="{27F8D2B4-9D7B-468D-B3E8-62AE5DB5EB2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3" name="Oval 482">
          <a:extLst>
            <a:ext uri="{FF2B5EF4-FFF2-40B4-BE49-F238E27FC236}">
              <a16:creationId xmlns:a16="http://schemas.microsoft.com/office/drawing/2014/main" id="{2495C469-BFB2-40B7-8849-395695513C0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4" name="Oval 483">
          <a:extLst>
            <a:ext uri="{FF2B5EF4-FFF2-40B4-BE49-F238E27FC236}">
              <a16:creationId xmlns:a16="http://schemas.microsoft.com/office/drawing/2014/main" id="{B4A4B9EC-5B17-459B-A048-D8E90146DC0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5" name="Oval 484">
          <a:extLst>
            <a:ext uri="{FF2B5EF4-FFF2-40B4-BE49-F238E27FC236}">
              <a16:creationId xmlns:a16="http://schemas.microsoft.com/office/drawing/2014/main" id="{DAFFBFE9-7722-4D71-9779-F5639F13F7B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6" name="Oval 485">
          <a:extLst>
            <a:ext uri="{FF2B5EF4-FFF2-40B4-BE49-F238E27FC236}">
              <a16:creationId xmlns:a16="http://schemas.microsoft.com/office/drawing/2014/main" id="{371009E7-26C6-49EE-9C63-8931ABBD503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7" name="Oval 486">
          <a:extLst>
            <a:ext uri="{FF2B5EF4-FFF2-40B4-BE49-F238E27FC236}">
              <a16:creationId xmlns:a16="http://schemas.microsoft.com/office/drawing/2014/main" id="{74D8AC7A-2E7A-4A93-AA31-9716D232B25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8" name="Oval 487">
          <a:extLst>
            <a:ext uri="{FF2B5EF4-FFF2-40B4-BE49-F238E27FC236}">
              <a16:creationId xmlns:a16="http://schemas.microsoft.com/office/drawing/2014/main" id="{8C812385-EE5D-42D0-A892-2D0BB508EE0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19" name="Oval 488">
          <a:extLst>
            <a:ext uri="{FF2B5EF4-FFF2-40B4-BE49-F238E27FC236}">
              <a16:creationId xmlns:a16="http://schemas.microsoft.com/office/drawing/2014/main" id="{A00F196C-CF97-431D-AC8A-09C56BA3BD2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0" name="Oval 493">
          <a:extLst>
            <a:ext uri="{FF2B5EF4-FFF2-40B4-BE49-F238E27FC236}">
              <a16:creationId xmlns:a16="http://schemas.microsoft.com/office/drawing/2014/main" id="{E13D1B39-076D-4577-A98E-2CF3B84F0D8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1" name="Oval 494">
          <a:extLst>
            <a:ext uri="{FF2B5EF4-FFF2-40B4-BE49-F238E27FC236}">
              <a16:creationId xmlns:a16="http://schemas.microsoft.com/office/drawing/2014/main" id="{84C901AC-A6D7-44AE-AC3A-C884FB633E7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2" name="Oval 495">
          <a:extLst>
            <a:ext uri="{FF2B5EF4-FFF2-40B4-BE49-F238E27FC236}">
              <a16:creationId xmlns:a16="http://schemas.microsoft.com/office/drawing/2014/main" id="{EA110CD7-28EC-4010-9DC4-EF92D88EEF4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3" name="Oval 496">
          <a:extLst>
            <a:ext uri="{FF2B5EF4-FFF2-40B4-BE49-F238E27FC236}">
              <a16:creationId xmlns:a16="http://schemas.microsoft.com/office/drawing/2014/main" id="{698E9541-374F-44A0-B49C-08C9B6C81F6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4" name="Oval 497">
          <a:extLst>
            <a:ext uri="{FF2B5EF4-FFF2-40B4-BE49-F238E27FC236}">
              <a16:creationId xmlns:a16="http://schemas.microsoft.com/office/drawing/2014/main" id="{F94EE2B0-DD6E-4EB9-BA95-8DF7DBF6660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5" name="Oval 502">
          <a:extLst>
            <a:ext uri="{FF2B5EF4-FFF2-40B4-BE49-F238E27FC236}">
              <a16:creationId xmlns:a16="http://schemas.microsoft.com/office/drawing/2014/main" id="{C8A784F8-BB7A-4F6B-A342-E2B745B9E03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6" name="Oval 503">
          <a:extLst>
            <a:ext uri="{FF2B5EF4-FFF2-40B4-BE49-F238E27FC236}">
              <a16:creationId xmlns:a16="http://schemas.microsoft.com/office/drawing/2014/main" id="{C8D3C94F-C4A8-4F96-8B0A-19053C324F8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7" name="Oval 504">
          <a:extLst>
            <a:ext uri="{FF2B5EF4-FFF2-40B4-BE49-F238E27FC236}">
              <a16:creationId xmlns:a16="http://schemas.microsoft.com/office/drawing/2014/main" id="{1DF466E3-18A8-4238-A861-AB49797FC21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8" name="Oval 505">
          <a:extLst>
            <a:ext uri="{FF2B5EF4-FFF2-40B4-BE49-F238E27FC236}">
              <a16:creationId xmlns:a16="http://schemas.microsoft.com/office/drawing/2014/main" id="{CE2B391E-1448-4D2A-ACC5-31633135EC7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29" name="Oval 506">
          <a:extLst>
            <a:ext uri="{FF2B5EF4-FFF2-40B4-BE49-F238E27FC236}">
              <a16:creationId xmlns:a16="http://schemas.microsoft.com/office/drawing/2014/main" id="{886727EE-7362-41C5-8CD2-CE1487F2856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541" name="Text 517">
          <a:extLst>
            <a:ext uri="{FF2B5EF4-FFF2-40B4-BE49-F238E27FC236}">
              <a16:creationId xmlns:a16="http://schemas.microsoft.com/office/drawing/2014/main" id="{12E3CEE1-AA60-4AA7-98F2-047AA6A292B7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1" name="Oval 518">
          <a:extLst>
            <a:ext uri="{FF2B5EF4-FFF2-40B4-BE49-F238E27FC236}">
              <a16:creationId xmlns:a16="http://schemas.microsoft.com/office/drawing/2014/main" id="{C7730881-FAB4-4938-B536-BE30035F32C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2" name="Oval 519">
          <a:extLst>
            <a:ext uri="{FF2B5EF4-FFF2-40B4-BE49-F238E27FC236}">
              <a16:creationId xmlns:a16="http://schemas.microsoft.com/office/drawing/2014/main" id="{F55B39A9-1604-4FA2-AEE4-12975A414C0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3" name="Oval 520">
          <a:extLst>
            <a:ext uri="{FF2B5EF4-FFF2-40B4-BE49-F238E27FC236}">
              <a16:creationId xmlns:a16="http://schemas.microsoft.com/office/drawing/2014/main" id="{CFBF1383-16EC-4F26-B171-145FC5F99D5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4" name="Oval 521">
          <a:extLst>
            <a:ext uri="{FF2B5EF4-FFF2-40B4-BE49-F238E27FC236}">
              <a16:creationId xmlns:a16="http://schemas.microsoft.com/office/drawing/2014/main" id="{5A75DE39-9FE4-4667-A37F-36C51CD7D4D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5" name="Oval 522">
          <a:extLst>
            <a:ext uri="{FF2B5EF4-FFF2-40B4-BE49-F238E27FC236}">
              <a16:creationId xmlns:a16="http://schemas.microsoft.com/office/drawing/2014/main" id="{FD5ABDE1-9818-46E6-B90C-B53CB378BCE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6" name="Oval 523">
          <a:extLst>
            <a:ext uri="{FF2B5EF4-FFF2-40B4-BE49-F238E27FC236}">
              <a16:creationId xmlns:a16="http://schemas.microsoft.com/office/drawing/2014/main" id="{E968F240-0ECC-419D-93F5-76332647D4C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7" name="Oval 524">
          <a:extLst>
            <a:ext uri="{FF2B5EF4-FFF2-40B4-BE49-F238E27FC236}">
              <a16:creationId xmlns:a16="http://schemas.microsoft.com/office/drawing/2014/main" id="{7E75667C-B376-4F45-80C5-6844F473B4B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8" name="Oval 525">
          <a:extLst>
            <a:ext uri="{FF2B5EF4-FFF2-40B4-BE49-F238E27FC236}">
              <a16:creationId xmlns:a16="http://schemas.microsoft.com/office/drawing/2014/main" id="{23E937CF-6E75-4CE3-9E98-C7FC0803BF7E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39" name="Oval 526">
          <a:extLst>
            <a:ext uri="{FF2B5EF4-FFF2-40B4-BE49-F238E27FC236}">
              <a16:creationId xmlns:a16="http://schemas.microsoft.com/office/drawing/2014/main" id="{961E17DC-BFB4-453F-B9FE-840265D204D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40" name="Oval 527">
          <a:extLst>
            <a:ext uri="{FF2B5EF4-FFF2-40B4-BE49-F238E27FC236}">
              <a16:creationId xmlns:a16="http://schemas.microsoft.com/office/drawing/2014/main" id="{7B92E701-3411-4F01-AA72-5D09786371A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41" name="Oval 528">
          <a:extLst>
            <a:ext uri="{FF2B5EF4-FFF2-40B4-BE49-F238E27FC236}">
              <a16:creationId xmlns:a16="http://schemas.microsoft.com/office/drawing/2014/main" id="{759D2AE9-1EDE-4F81-86ED-552F4BCD651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42" name="Oval 529">
          <a:extLst>
            <a:ext uri="{FF2B5EF4-FFF2-40B4-BE49-F238E27FC236}">
              <a16:creationId xmlns:a16="http://schemas.microsoft.com/office/drawing/2014/main" id="{1D0888B7-D6DA-409E-9C2D-28B7BD43CB5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43" name="Oval 530">
          <a:extLst>
            <a:ext uri="{FF2B5EF4-FFF2-40B4-BE49-F238E27FC236}">
              <a16:creationId xmlns:a16="http://schemas.microsoft.com/office/drawing/2014/main" id="{B2D7E018-8B13-460B-B19D-95EF6E829BAA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7</xdr:row>
      <xdr:rowOff>133350</xdr:rowOff>
    </xdr:from>
    <xdr:to>
      <xdr:col>16</xdr:col>
      <xdr:colOff>142875</xdr:colOff>
      <xdr:row>11</xdr:row>
      <xdr:rowOff>28575</xdr:rowOff>
    </xdr:to>
    <xdr:sp macro="" textlink="">
      <xdr:nvSpPr>
        <xdr:cNvPr id="1558" name="Text 534">
          <a:extLst>
            <a:ext uri="{FF2B5EF4-FFF2-40B4-BE49-F238E27FC236}">
              <a16:creationId xmlns:a16="http://schemas.microsoft.com/office/drawing/2014/main" id="{30C7BF44-064E-4C4C-847D-1D31901C6E4B}"/>
            </a:ext>
          </a:extLst>
        </xdr:cNvPr>
        <xdr:cNvSpPr txBox="1">
          <a:spLocks noChangeArrowheads="1"/>
        </xdr:cNvSpPr>
      </xdr:nvSpPr>
      <xdr:spPr bwMode="auto">
        <a:xfrm>
          <a:off x="2038350" y="2019300"/>
          <a:ext cx="480060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Špecifický dynamický odpor q</a:t>
          </a:r>
          <a:r>
            <a:rPr lang="sk-SK" sz="1400" b="1" i="0" u="none" strike="noStrike" baseline="-25000">
              <a:solidFill>
                <a:srgbClr val="000000"/>
              </a:solidFill>
              <a:latin typeface="Arial"/>
              <a:cs typeface="Arial"/>
            </a:rPr>
            <a:t>d</a:t>
          </a: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(MPa)</a:t>
          </a:r>
        </a:p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Krútiaci moment M (x100 N)</a:t>
          </a:r>
        </a:p>
        <a:p>
          <a:pPr algn="ctr" rtl="0">
            <a:defRPr sz="1000"/>
          </a:pPr>
          <a:r>
            <a:rPr lang="sk-S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Počet úderov N20 (-)</a:t>
          </a:r>
        </a:p>
      </xdr:txBody>
    </xdr:sp>
    <xdr:clientData/>
  </xdr:twoCellAnchor>
  <xdr:twoCellAnchor>
    <xdr:from>
      <xdr:col>2</xdr:col>
      <xdr:colOff>47625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9345" name="Oval 536">
          <a:extLst>
            <a:ext uri="{FF2B5EF4-FFF2-40B4-BE49-F238E27FC236}">
              <a16:creationId xmlns:a16="http://schemas.microsoft.com/office/drawing/2014/main" id="{CFB0A6BC-4761-40E5-ADF5-E4AAC890F2F4}"/>
            </a:ext>
          </a:extLst>
        </xdr:cNvPr>
        <xdr:cNvSpPr>
          <a:spLocks noChangeArrowheads="1"/>
        </xdr:cNvSpPr>
      </xdr:nvSpPr>
      <xdr:spPr bwMode="auto">
        <a:xfrm>
          <a:off x="581025" y="3105150"/>
          <a:ext cx="762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104775</xdr:colOff>
      <xdr:row>12</xdr:row>
      <xdr:rowOff>0</xdr:rowOff>
    </xdr:to>
    <xdr:sp macro="" textlink="">
      <xdr:nvSpPr>
        <xdr:cNvPr id="239346" name="Oval 542">
          <a:extLst>
            <a:ext uri="{FF2B5EF4-FFF2-40B4-BE49-F238E27FC236}">
              <a16:creationId xmlns:a16="http://schemas.microsoft.com/office/drawing/2014/main" id="{E636465F-E3D8-4918-8574-D2F7D36CE431}"/>
            </a:ext>
          </a:extLst>
        </xdr:cNvPr>
        <xdr:cNvSpPr>
          <a:spLocks noChangeArrowheads="1"/>
        </xdr:cNvSpPr>
      </xdr:nvSpPr>
      <xdr:spPr bwMode="auto">
        <a:xfrm>
          <a:off x="533400" y="3105150"/>
          <a:ext cx="1047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12</xdr:row>
      <xdr:rowOff>0</xdr:rowOff>
    </xdr:from>
    <xdr:to>
      <xdr:col>2</xdr:col>
      <xdr:colOff>104775</xdr:colOff>
      <xdr:row>12</xdr:row>
      <xdr:rowOff>0</xdr:rowOff>
    </xdr:to>
    <xdr:sp macro="" textlink="">
      <xdr:nvSpPr>
        <xdr:cNvPr id="239347" name="Oval 547">
          <a:extLst>
            <a:ext uri="{FF2B5EF4-FFF2-40B4-BE49-F238E27FC236}">
              <a16:creationId xmlns:a16="http://schemas.microsoft.com/office/drawing/2014/main" id="{D0BAA525-8325-4C03-9471-27722B607D4F}"/>
            </a:ext>
          </a:extLst>
        </xdr:cNvPr>
        <xdr:cNvSpPr>
          <a:spLocks noChangeArrowheads="1"/>
        </xdr:cNvSpPr>
      </xdr:nvSpPr>
      <xdr:spPr bwMode="auto">
        <a:xfrm>
          <a:off x="571500" y="3105150"/>
          <a:ext cx="666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123825</xdr:colOff>
      <xdr:row>12</xdr:row>
      <xdr:rowOff>0</xdr:rowOff>
    </xdr:to>
    <xdr:sp macro="" textlink="">
      <xdr:nvSpPr>
        <xdr:cNvPr id="239348" name="Oval 551">
          <a:extLst>
            <a:ext uri="{FF2B5EF4-FFF2-40B4-BE49-F238E27FC236}">
              <a16:creationId xmlns:a16="http://schemas.microsoft.com/office/drawing/2014/main" id="{EE889055-A0AC-4E66-B81A-47333A4AB119}"/>
            </a:ext>
          </a:extLst>
        </xdr:cNvPr>
        <xdr:cNvSpPr>
          <a:spLocks noChangeArrowheads="1"/>
        </xdr:cNvSpPr>
      </xdr:nvSpPr>
      <xdr:spPr bwMode="auto">
        <a:xfrm>
          <a:off x="609600" y="3105150"/>
          <a:ext cx="476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49" name="Oval 636">
          <a:extLst>
            <a:ext uri="{FF2B5EF4-FFF2-40B4-BE49-F238E27FC236}">
              <a16:creationId xmlns:a16="http://schemas.microsoft.com/office/drawing/2014/main" id="{CACE373E-D724-41D5-B993-38816B38494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0" name="Oval 637">
          <a:extLst>
            <a:ext uri="{FF2B5EF4-FFF2-40B4-BE49-F238E27FC236}">
              <a16:creationId xmlns:a16="http://schemas.microsoft.com/office/drawing/2014/main" id="{056043B5-598F-4382-9438-EC0A143D62AF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1" name="Oval 638">
          <a:extLst>
            <a:ext uri="{FF2B5EF4-FFF2-40B4-BE49-F238E27FC236}">
              <a16:creationId xmlns:a16="http://schemas.microsoft.com/office/drawing/2014/main" id="{54491143-D671-4652-9CAB-E258B85528C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2" name="Oval 639">
          <a:extLst>
            <a:ext uri="{FF2B5EF4-FFF2-40B4-BE49-F238E27FC236}">
              <a16:creationId xmlns:a16="http://schemas.microsoft.com/office/drawing/2014/main" id="{EF7269DA-B671-4174-874C-96285BC28C02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3" name="Oval 640">
          <a:extLst>
            <a:ext uri="{FF2B5EF4-FFF2-40B4-BE49-F238E27FC236}">
              <a16:creationId xmlns:a16="http://schemas.microsoft.com/office/drawing/2014/main" id="{960ED80A-3576-4DA4-89B5-4196E7BDF84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4" name="Oval 641">
          <a:extLst>
            <a:ext uri="{FF2B5EF4-FFF2-40B4-BE49-F238E27FC236}">
              <a16:creationId xmlns:a16="http://schemas.microsoft.com/office/drawing/2014/main" id="{C565C668-12E7-49F8-BAE2-B36AC96B0CB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5" name="Oval 642">
          <a:extLst>
            <a:ext uri="{FF2B5EF4-FFF2-40B4-BE49-F238E27FC236}">
              <a16:creationId xmlns:a16="http://schemas.microsoft.com/office/drawing/2014/main" id="{3A4A8DEF-57F3-4753-AA59-398CB240AA0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6" name="Oval 643">
          <a:extLst>
            <a:ext uri="{FF2B5EF4-FFF2-40B4-BE49-F238E27FC236}">
              <a16:creationId xmlns:a16="http://schemas.microsoft.com/office/drawing/2014/main" id="{944CEFD4-B3AA-4291-84B9-8DD9FA2D1B7D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7" name="Oval 644">
          <a:extLst>
            <a:ext uri="{FF2B5EF4-FFF2-40B4-BE49-F238E27FC236}">
              <a16:creationId xmlns:a16="http://schemas.microsoft.com/office/drawing/2014/main" id="{56533E56-0CC1-4E50-96FF-5324D5A1887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8" name="Oval 645">
          <a:extLst>
            <a:ext uri="{FF2B5EF4-FFF2-40B4-BE49-F238E27FC236}">
              <a16:creationId xmlns:a16="http://schemas.microsoft.com/office/drawing/2014/main" id="{E96862AD-6A5A-4804-8BCA-F65E71B951A8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59" name="Oval 646">
          <a:extLst>
            <a:ext uri="{FF2B5EF4-FFF2-40B4-BE49-F238E27FC236}">
              <a16:creationId xmlns:a16="http://schemas.microsoft.com/office/drawing/2014/main" id="{6A517EF6-D456-424C-8887-926E52CF887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0" name="Oval 647">
          <a:extLst>
            <a:ext uri="{FF2B5EF4-FFF2-40B4-BE49-F238E27FC236}">
              <a16:creationId xmlns:a16="http://schemas.microsoft.com/office/drawing/2014/main" id="{384EA6E9-E47B-4224-8A69-50403C63B69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1" name="Oval 648">
          <a:extLst>
            <a:ext uri="{FF2B5EF4-FFF2-40B4-BE49-F238E27FC236}">
              <a16:creationId xmlns:a16="http://schemas.microsoft.com/office/drawing/2014/main" id="{70DF3CDB-8976-46A6-B75A-21DB62256E9C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2" name="Oval 649">
          <a:extLst>
            <a:ext uri="{FF2B5EF4-FFF2-40B4-BE49-F238E27FC236}">
              <a16:creationId xmlns:a16="http://schemas.microsoft.com/office/drawing/2014/main" id="{0CF458C2-7F12-4B9B-9751-C4C93972472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3" name="Oval 650">
          <a:extLst>
            <a:ext uri="{FF2B5EF4-FFF2-40B4-BE49-F238E27FC236}">
              <a16:creationId xmlns:a16="http://schemas.microsoft.com/office/drawing/2014/main" id="{589D656B-C7CF-484C-A69A-BEAF1DF81B34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4" name="Oval 651">
          <a:extLst>
            <a:ext uri="{FF2B5EF4-FFF2-40B4-BE49-F238E27FC236}">
              <a16:creationId xmlns:a16="http://schemas.microsoft.com/office/drawing/2014/main" id="{1F16B3E8-9041-437F-90B4-2A2622E308A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5" name="Oval 652">
          <a:extLst>
            <a:ext uri="{FF2B5EF4-FFF2-40B4-BE49-F238E27FC236}">
              <a16:creationId xmlns:a16="http://schemas.microsoft.com/office/drawing/2014/main" id="{CBDDFDF4-7E6F-42E6-BBC3-3DC0BB1522F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6" name="Oval 653">
          <a:extLst>
            <a:ext uri="{FF2B5EF4-FFF2-40B4-BE49-F238E27FC236}">
              <a16:creationId xmlns:a16="http://schemas.microsoft.com/office/drawing/2014/main" id="{C95AF028-A134-4564-87F2-1554891C455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7" name="Oval 654">
          <a:extLst>
            <a:ext uri="{FF2B5EF4-FFF2-40B4-BE49-F238E27FC236}">
              <a16:creationId xmlns:a16="http://schemas.microsoft.com/office/drawing/2014/main" id="{230D1D66-254B-44EB-A8FD-B99B28263AD6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8" name="Oval 655">
          <a:extLst>
            <a:ext uri="{FF2B5EF4-FFF2-40B4-BE49-F238E27FC236}">
              <a16:creationId xmlns:a16="http://schemas.microsoft.com/office/drawing/2014/main" id="{EC4646E8-4420-455E-B1EA-259BC1F046F3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69" name="Oval 656">
          <a:extLst>
            <a:ext uri="{FF2B5EF4-FFF2-40B4-BE49-F238E27FC236}">
              <a16:creationId xmlns:a16="http://schemas.microsoft.com/office/drawing/2014/main" id="{59416F67-D8E9-428A-A0B4-2EDAECFF97C1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0" name="Oval 657">
          <a:extLst>
            <a:ext uri="{FF2B5EF4-FFF2-40B4-BE49-F238E27FC236}">
              <a16:creationId xmlns:a16="http://schemas.microsoft.com/office/drawing/2014/main" id="{900E9F03-7D04-4193-987E-D13E7D1E80A0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1" name="Oval 658">
          <a:extLst>
            <a:ext uri="{FF2B5EF4-FFF2-40B4-BE49-F238E27FC236}">
              <a16:creationId xmlns:a16="http://schemas.microsoft.com/office/drawing/2014/main" id="{9456FC63-F31A-49F8-835A-DFC02C136DFB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2" name="Oval 659">
          <a:extLst>
            <a:ext uri="{FF2B5EF4-FFF2-40B4-BE49-F238E27FC236}">
              <a16:creationId xmlns:a16="http://schemas.microsoft.com/office/drawing/2014/main" id="{05FCDE74-55C6-42A0-9F0E-F680BFB0C6A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3" name="Oval 660">
          <a:extLst>
            <a:ext uri="{FF2B5EF4-FFF2-40B4-BE49-F238E27FC236}">
              <a16:creationId xmlns:a16="http://schemas.microsoft.com/office/drawing/2014/main" id="{30FB1E31-A963-4276-A762-CCB18FC16C9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4" name="Oval 661">
          <a:extLst>
            <a:ext uri="{FF2B5EF4-FFF2-40B4-BE49-F238E27FC236}">
              <a16:creationId xmlns:a16="http://schemas.microsoft.com/office/drawing/2014/main" id="{F46F7C17-2CFE-48C3-94FD-30533CB7AEB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5" name="Oval 662">
          <a:extLst>
            <a:ext uri="{FF2B5EF4-FFF2-40B4-BE49-F238E27FC236}">
              <a16:creationId xmlns:a16="http://schemas.microsoft.com/office/drawing/2014/main" id="{E1F80261-D002-45F0-9F17-7FB1EADA1229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6" name="Oval 663">
          <a:extLst>
            <a:ext uri="{FF2B5EF4-FFF2-40B4-BE49-F238E27FC236}">
              <a16:creationId xmlns:a16="http://schemas.microsoft.com/office/drawing/2014/main" id="{2BFCCEAE-944A-4554-ABA7-2C29636BBCA7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239377" name="Oval 664">
          <a:extLst>
            <a:ext uri="{FF2B5EF4-FFF2-40B4-BE49-F238E27FC236}">
              <a16:creationId xmlns:a16="http://schemas.microsoft.com/office/drawing/2014/main" id="{0D1E8307-F098-4CDE-8005-C86CFDE10165}"/>
            </a:ext>
          </a:extLst>
        </xdr:cNvPr>
        <xdr:cNvSpPr>
          <a:spLocks noChangeArrowheads="1"/>
        </xdr:cNvSpPr>
      </xdr:nvSpPr>
      <xdr:spPr bwMode="auto">
        <a:xfrm>
          <a:off x="11163300" y="8477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689" name="Text 665">
          <a:extLst>
            <a:ext uri="{FF2B5EF4-FFF2-40B4-BE49-F238E27FC236}">
              <a16:creationId xmlns:a16="http://schemas.microsoft.com/office/drawing/2014/main" id="{859BDDE4-3369-4271-B35F-ED946BE2CF34}"/>
            </a:ext>
          </a:extLst>
        </xdr:cNvPr>
        <xdr:cNvSpPr txBox="1">
          <a:spLocks noChangeArrowheads="1"/>
        </xdr:cNvSpPr>
      </xdr:nvSpPr>
      <xdr:spPr bwMode="auto">
        <a:xfrm>
          <a:off x="11163300" y="8467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TimesEEW"/>
            </a:rPr>
            <a:t>S - G</a:t>
          </a:r>
        </a:p>
      </xdr:txBody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180975</xdr:colOff>
      <xdr:row>12</xdr:row>
      <xdr:rowOff>0</xdr:rowOff>
    </xdr:to>
    <xdr:sp macro="" textlink="">
      <xdr:nvSpPr>
        <xdr:cNvPr id="239379" name="Oval 764">
          <a:extLst>
            <a:ext uri="{FF2B5EF4-FFF2-40B4-BE49-F238E27FC236}">
              <a16:creationId xmlns:a16="http://schemas.microsoft.com/office/drawing/2014/main" id="{C5DF34D6-0F1B-429C-AD14-BBD9E44F1A01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114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152400</xdr:colOff>
      <xdr:row>12</xdr:row>
      <xdr:rowOff>0</xdr:rowOff>
    </xdr:to>
    <xdr:sp macro="" textlink="">
      <xdr:nvSpPr>
        <xdr:cNvPr id="239380" name="Oval 765">
          <a:extLst>
            <a:ext uri="{FF2B5EF4-FFF2-40B4-BE49-F238E27FC236}">
              <a16:creationId xmlns:a16="http://schemas.microsoft.com/office/drawing/2014/main" id="{CF96503D-8E7A-4323-A36B-EFB18319EDFD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857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180975</xdr:colOff>
      <xdr:row>12</xdr:row>
      <xdr:rowOff>0</xdr:rowOff>
    </xdr:to>
    <xdr:sp macro="" textlink="">
      <xdr:nvSpPr>
        <xdr:cNvPr id="239381" name="Oval 769">
          <a:extLst>
            <a:ext uri="{FF2B5EF4-FFF2-40B4-BE49-F238E27FC236}">
              <a16:creationId xmlns:a16="http://schemas.microsoft.com/office/drawing/2014/main" id="{E691E31F-3D1B-46BF-B776-86D0A4DD7EFC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114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0</xdr:rowOff>
    </xdr:from>
    <xdr:to>
      <xdr:col>2</xdr:col>
      <xdr:colOff>152400</xdr:colOff>
      <xdr:row>12</xdr:row>
      <xdr:rowOff>0</xdr:rowOff>
    </xdr:to>
    <xdr:sp macro="" textlink="">
      <xdr:nvSpPr>
        <xdr:cNvPr id="239382" name="Oval 770">
          <a:extLst>
            <a:ext uri="{FF2B5EF4-FFF2-40B4-BE49-F238E27FC236}">
              <a16:creationId xmlns:a16="http://schemas.microsoft.com/office/drawing/2014/main" id="{59F0D5D9-F46C-4F32-83AE-AD8C16C062DC}"/>
            </a:ext>
          </a:extLst>
        </xdr:cNvPr>
        <xdr:cNvSpPr>
          <a:spLocks noChangeArrowheads="1"/>
        </xdr:cNvSpPr>
      </xdr:nvSpPr>
      <xdr:spPr bwMode="auto">
        <a:xfrm>
          <a:off x="600075" y="3105150"/>
          <a:ext cx="857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2</xdr:row>
      <xdr:rowOff>114300</xdr:rowOff>
    </xdr:from>
    <xdr:to>
      <xdr:col>3</xdr:col>
      <xdr:colOff>66675</xdr:colOff>
      <xdr:row>3</xdr:row>
      <xdr:rowOff>171450</xdr:rowOff>
    </xdr:to>
    <xdr:pic>
      <xdr:nvPicPr>
        <xdr:cNvPr id="239383" name="Picture 812">
          <a:extLst>
            <a:ext uri="{FF2B5EF4-FFF2-40B4-BE49-F238E27FC236}">
              <a16:creationId xmlns:a16="http://schemas.microsoft.com/office/drawing/2014/main" id="{B9C78E59-ED42-4D53-88B2-248D5F23B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66725"/>
          <a:ext cx="790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16</xdr:row>
      <xdr:rowOff>323850</xdr:rowOff>
    </xdr:from>
    <xdr:to>
      <xdr:col>0</xdr:col>
      <xdr:colOff>114300</xdr:colOff>
      <xdr:row>16</xdr:row>
      <xdr:rowOff>266700</xdr:rowOff>
    </xdr:to>
    <xdr:sp macro="" textlink="">
      <xdr:nvSpPr>
        <xdr:cNvPr id="239384" name="Line 2241">
          <a:extLst>
            <a:ext uri="{FF2B5EF4-FFF2-40B4-BE49-F238E27FC236}">
              <a16:creationId xmlns:a16="http://schemas.microsoft.com/office/drawing/2014/main" id="{DDA957EB-EF04-48F7-8124-1277B1E6B998}"/>
            </a:ext>
          </a:extLst>
        </xdr:cNvPr>
        <xdr:cNvSpPr>
          <a:spLocks noChangeShapeType="1"/>
        </xdr:cNvSpPr>
      </xdr:nvSpPr>
      <xdr:spPr bwMode="auto">
        <a:xfrm>
          <a:off x="11430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21590</xdr:colOff>
      <xdr:row>18</xdr:row>
      <xdr:rowOff>160020</xdr:rowOff>
    </xdr:from>
    <xdr:to>
      <xdr:col>2</xdr:col>
      <xdr:colOff>67309</xdr:colOff>
      <xdr:row>18</xdr:row>
      <xdr:rowOff>205739</xdr:rowOff>
    </xdr:to>
    <xdr:sp macro="" textlink="">
      <xdr:nvSpPr>
        <xdr:cNvPr id="389" name="Ovál 388">
          <a:extLst>
            <a:ext uri="{FF2B5EF4-FFF2-40B4-BE49-F238E27FC236}">
              <a16:creationId xmlns:a16="http://schemas.microsoft.com/office/drawing/2014/main" id="{B35C69FD-B10E-4F40-BBC4-CADD627AD94E}"/>
            </a:ext>
          </a:extLst>
        </xdr:cNvPr>
        <xdr:cNvSpPr/>
      </xdr:nvSpPr>
      <xdr:spPr>
        <a:xfrm>
          <a:off x="554990" y="537019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53340</xdr:colOff>
      <xdr:row>18</xdr:row>
      <xdr:rowOff>327660</xdr:rowOff>
    </xdr:from>
    <xdr:to>
      <xdr:col>2</xdr:col>
      <xdr:colOff>99059</xdr:colOff>
      <xdr:row>18</xdr:row>
      <xdr:rowOff>373379</xdr:rowOff>
    </xdr:to>
    <xdr:sp macro="" textlink="">
      <xdr:nvSpPr>
        <xdr:cNvPr id="390" name="Ovál 389">
          <a:extLst>
            <a:ext uri="{FF2B5EF4-FFF2-40B4-BE49-F238E27FC236}">
              <a16:creationId xmlns:a16="http://schemas.microsoft.com/office/drawing/2014/main" id="{27254D97-582A-426C-B20B-DD560C89BFD6}"/>
            </a:ext>
          </a:extLst>
        </xdr:cNvPr>
        <xdr:cNvSpPr/>
      </xdr:nvSpPr>
      <xdr:spPr>
        <a:xfrm>
          <a:off x="590550" y="500253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65859</xdr:colOff>
      <xdr:row>18</xdr:row>
      <xdr:rowOff>33746</xdr:rowOff>
    </xdr:from>
    <xdr:to>
      <xdr:col>2</xdr:col>
      <xdr:colOff>111578</xdr:colOff>
      <xdr:row>18</xdr:row>
      <xdr:rowOff>79465</xdr:rowOff>
    </xdr:to>
    <xdr:sp macro="" textlink="">
      <xdr:nvSpPr>
        <xdr:cNvPr id="391" name="Ovál 390">
          <a:extLst>
            <a:ext uri="{FF2B5EF4-FFF2-40B4-BE49-F238E27FC236}">
              <a16:creationId xmlns:a16="http://schemas.microsoft.com/office/drawing/2014/main" id="{415F3F9A-5A19-4A15-801E-00C0E5D70FAF}"/>
            </a:ext>
          </a:extLst>
        </xdr:cNvPr>
        <xdr:cNvSpPr/>
      </xdr:nvSpPr>
      <xdr:spPr>
        <a:xfrm>
          <a:off x="601980" y="4837067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0</xdr:col>
      <xdr:colOff>114300</xdr:colOff>
      <xdr:row>19</xdr:row>
      <xdr:rowOff>66675</xdr:rowOff>
    </xdr:from>
    <xdr:to>
      <xdr:col>0</xdr:col>
      <xdr:colOff>114300</xdr:colOff>
      <xdr:row>21</xdr:row>
      <xdr:rowOff>121103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561853D3-E250-4714-8801-84948A02D73C}"/>
            </a:ext>
          </a:extLst>
        </xdr:cNvPr>
        <xdr:cNvCxnSpPr/>
      </xdr:nvCxnSpPr>
      <xdr:spPr>
        <a:xfrm>
          <a:off x="114300" y="5391150"/>
          <a:ext cx="0" cy="216353"/>
        </a:xfrm>
        <a:prstGeom prst="straightConnector1">
          <a:avLst/>
        </a:prstGeom>
        <a:ln w="19050">
          <a:solidFill>
            <a:schemeClr val="accent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119516</xdr:rowOff>
    </xdr:from>
    <xdr:to>
      <xdr:col>1</xdr:col>
      <xdr:colOff>0</xdr:colOff>
      <xdr:row>21</xdr:row>
      <xdr:rowOff>119516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55F22147-4C0B-4D8E-924E-4E71C4513DD1}"/>
            </a:ext>
          </a:extLst>
        </xdr:cNvPr>
        <xdr:cNvCxnSpPr/>
      </xdr:nvCxnSpPr>
      <xdr:spPr>
        <a:xfrm flipH="1">
          <a:off x="0" y="5605916"/>
          <a:ext cx="257175" cy="0"/>
        </a:xfrm>
        <a:prstGeom prst="line">
          <a:avLst/>
        </a:prstGeom>
        <a:ln w="1905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215537</xdr:colOff>
      <xdr:row>18</xdr:row>
      <xdr:rowOff>66403</xdr:rowOff>
    </xdr:from>
    <xdr:to>
      <xdr:col>2</xdr:col>
      <xdr:colOff>261256</xdr:colOff>
      <xdr:row>18</xdr:row>
      <xdr:rowOff>112122</xdr:rowOff>
    </xdr:to>
    <xdr:sp macro="" textlink="">
      <xdr:nvSpPr>
        <xdr:cNvPr id="414" name="Ovál 413">
          <a:extLst>
            <a:ext uri="{FF2B5EF4-FFF2-40B4-BE49-F238E27FC236}">
              <a16:creationId xmlns:a16="http://schemas.microsoft.com/office/drawing/2014/main" id="{486A60D1-8983-46CF-B8F6-F35C85388459}"/>
            </a:ext>
          </a:extLst>
        </xdr:cNvPr>
        <xdr:cNvSpPr/>
      </xdr:nvSpPr>
      <xdr:spPr>
        <a:xfrm>
          <a:off x="751658" y="421113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158387</xdr:colOff>
      <xdr:row>18</xdr:row>
      <xdr:rowOff>172538</xdr:rowOff>
    </xdr:from>
    <xdr:to>
      <xdr:col>2</xdr:col>
      <xdr:colOff>204106</xdr:colOff>
      <xdr:row>18</xdr:row>
      <xdr:rowOff>218257</xdr:rowOff>
    </xdr:to>
    <xdr:sp macro="" textlink="">
      <xdr:nvSpPr>
        <xdr:cNvPr id="415" name="Ovál 414">
          <a:extLst>
            <a:ext uri="{FF2B5EF4-FFF2-40B4-BE49-F238E27FC236}">
              <a16:creationId xmlns:a16="http://schemas.microsoft.com/office/drawing/2014/main" id="{69C1489F-D34B-4594-8BEB-AF431EC72790}"/>
            </a:ext>
          </a:extLst>
        </xdr:cNvPr>
        <xdr:cNvSpPr/>
      </xdr:nvSpPr>
      <xdr:spPr>
        <a:xfrm>
          <a:off x="694508" y="4317274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223702</xdr:colOff>
      <xdr:row>18</xdr:row>
      <xdr:rowOff>319495</xdr:rowOff>
    </xdr:from>
    <xdr:to>
      <xdr:col>2</xdr:col>
      <xdr:colOff>269421</xdr:colOff>
      <xdr:row>18</xdr:row>
      <xdr:rowOff>365214</xdr:rowOff>
    </xdr:to>
    <xdr:sp macro="" textlink="">
      <xdr:nvSpPr>
        <xdr:cNvPr id="416" name="Ovál 415">
          <a:extLst>
            <a:ext uri="{FF2B5EF4-FFF2-40B4-BE49-F238E27FC236}">
              <a16:creationId xmlns:a16="http://schemas.microsoft.com/office/drawing/2014/main" id="{9EABF757-023E-4C6D-8190-F6B65077A6FC}"/>
            </a:ext>
          </a:extLst>
        </xdr:cNvPr>
        <xdr:cNvSpPr/>
      </xdr:nvSpPr>
      <xdr:spPr>
        <a:xfrm>
          <a:off x="759823" y="446423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142059</xdr:colOff>
      <xdr:row>18</xdr:row>
      <xdr:rowOff>420188</xdr:rowOff>
    </xdr:from>
    <xdr:to>
      <xdr:col>2</xdr:col>
      <xdr:colOff>187778</xdr:colOff>
      <xdr:row>18</xdr:row>
      <xdr:rowOff>465907</xdr:rowOff>
    </xdr:to>
    <xdr:sp macro="" textlink="">
      <xdr:nvSpPr>
        <xdr:cNvPr id="417" name="Ovál 416">
          <a:extLst>
            <a:ext uri="{FF2B5EF4-FFF2-40B4-BE49-F238E27FC236}">
              <a16:creationId xmlns:a16="http://schemas.microsoft.com/office/drawing/2014/main" id="{16C6124A-7FFD-4CDD-B47B-E3A8F9455C78}"/>
            </a:ext>
          </a:extLst>
        </xdr:cNvPr>
        <xdr:cNvSpPr/>
      </xdr:nvSpPr>
      <xdr:spPr>
        <a:xfrm>
          <a:off x="678180" y="4564924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101238</xdr:colOff>
      <xdr:row>19</xdr:row>
      <xdr:rowOff>28302</xdr:rowOff>
    </xdr:from>
    <xdr:to>
      <xdr:col>2</xdr:col>
      <xdr:colOff>146957</xdr:colOff>
      <xdr:row>19</xdr:row>
      <xdr:rowOff>74021</xdr:rowOff>
    </xdr:to>
    <xdr:sp macro="" textlink="">
      <xdr:nvSpPr>
        <xdr:cNvPr id="429" name="Ovál 428">
          <a:extLst>
            <a:ext uri="{FF2B5EF4-FFF2-40B4-BE49-F238E27FC236}">
              <a16:creationId xmlns:a16="http://schemas.microsoft.com/office/drawing/2014/main" id="{79FF8573-A7D8-4A83-A933-7DABA489E3DC}"/>
            </a:ext>
          </a:extLst>
        </xdr:cNvPr>
        <xdr:cNvSpPr/>
      </xdr:nvSpPr>
      <xdr:spPr>
        <a:xfrm>
          <a:off x="637359" y="554735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218259</xdr:colOff>
      <xdr:row>19</xdr:row>
      <xdr:rowOff>55516</xdr:rowOff>
    </xdr:from>
    <xdr:to>
      <xdr:col>2</xdr:col>
      <xdr:colOff>263978</xdr:colOff>
      <xdr:row>20</xdr:row>
      <xdr:rowOff>25035</xdr:rowOff>
    </xdr:to>
    <xdr:sp macro="" textlink="">
      <xdr:nvSpPr>
        <xdr:cNvPr id="430" name="Ovál 429">
          <a:extLst>
            <a:ext uri="{FF2B5EF4-FFF2-40B4-BE49-F238E27FC236}">
              <a16:creationId xmlns:a16="http://schemas.microsoft.com/office/drawing/2014/main" id="{D20950D1-7A73-4EFD-A69A-1431A6867A52}"/>
            </a:ext>
          </a:extLst>
        </xdr:cNvPr>
        <xdr:cNvSpPr/>
      </xdr:nvSpPr>
      <xdr:spPr>
        <a:xfrm>
          <a:off x="754380" y="557457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38645</xdr:colOff>
      <xdr:row>20</xdr:row>
      <xdr:rowOff>50073</xdr:rowOff>
    </xdr:from>
    <xdr:to>
      <xdr:col>2</xdr:col>
      <xdr:colOff>84364</xdr:colOff>
      <xdr:row>21</xdr:row>
      <xdr:rowOff>8706</xdr:rowOff>
    </xdr:to>
    <xdr:sp macro="" textlink="">
      <xdr:nvSpPr>
        <xdr:cNvPr id="433" name="Ovál 432">
          <a:extLst>
            <a:ext uri="{FF2B5EF4-FFF2-40B4-BE49-F238E27FC236}">
              <a16:creationId xmlns:a16="http://schemas.microsoft.com/office/drawing/2014/main" id="{C3D7774D-E083-4BB3-A2DD-7B10CF95101B}"/>
            </a:ext>
          </a:extLst>
        </xdr:cNvPr>
        <xdr:cNvSpPr/>
      </xdr:nvSpPr>
      <xdr:spPr>
        <a:xfrm>
          <a:off x="574766" y="5645330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169273</xdr:colOff>
      <xdr:row>20</xdr:row>
      <xdr:rowOff>60959</xdr:rowOff>
    </xdr:from>
    <xdr:to>
      <xdr:col>2</xdr:col>
      <xdr:colOff>214992</xdr:colOff>
      <xdr:row>21</xdr:row>
      <xdr:rowOff>19592</xdr:rowOff>
    </xdr:to>
    <xdr:sp macro="" textlink="">
      <xdr:nvSpPr>
        <xdr:cNvPr id="438" name="Ovál 437">
          <a:extLst>
            <a:ext uri="{FF2B5EF4-FFF2-40B4-BE49-F238E27FC236}">
              <a16:creationId xmlns:a16="http://schemas.microsoft.com/office/drawing/2014/main" id="{771E6567-8646-4D43-AFD2-BBF847BF0843}"/>
            </a:ext>
          </a:extLst>
        </xdr:cNvPr>
        <xdr:cNvSpPr/>
      </xdr:nvSpPr>
      <xdr:spPr>
        <a:xfrm>
          <a:off x="705394" y="5656216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215537</xdr:colOff>
      <xdr:row>21</xdr:row>
      <xdr:rowOff>93616</xdr:rowOff>
    </xdr:from>
    <xdr:to>
      <xdr:col>2</xdr:col>
      <xdr:colOff>261256</xdr:colOff>
      <xdr:row>21</xdr:row>
      <xdr:rowOff>139335</xdr:rowOff>
    </xdr:to>
    <xdr:sp macro="" textlink="">
      <xdr:nvSpPr>
        <xdr:cNvPr id="439" name="Ovál 438">
          <a:extLst>
            <a:ext uri="{FF2B5EF4-FFF2-40B4-BE49-F238E27FC236}">
              <a16:creationId xmlns:a16="http://schemas.microsoft.com/office/drawing/2014/main" id="{CBEB2F63-D307-4F6F-85AB-1668D954069E}"/>
            </a:ext>
          </a:extLst>
        </xdr:cNvPr>
        <xdr:cNvSpPr/>
      </xdr:nvSpPr>
      <xdr:spPr>
        <a:xfrm>
          <a:off x="751658" y="559362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35924</xdr:colOff>
      <xdr:row>21</xdr:row>
      <xdr:rowOff>90895</xdr:rowOff>
    </xdr:from>
    <xdr:to>
      <xdr:col>2</xdr:col>
      <xdr:colOff>81643</xdr:colOff>
      <xdr:row>21</xdr:row>
      <xdr:rowOff>136614</xdr:rowOff>
    </xdr:to>
    <xdr:sp macro="" textlink="">
      <xdr:nvSpPr>
        <xdr:cNvPr id="440" name="Ovál 439">
          <a:extLst>
            <a:ext uri="{FF2B5EF4-FFF2-40B4-BE49-F238E27FC236}">
              <a16:creationId xmlns:a16="http://schemas.microsoft.com/office/drawing/2014/main" id="{42EE9ED8-79EC-450A-91F1-1467E04C0C95}"/>
            </a:ext>
          </a:extLst>
        </xdr:cNvPr>
        <xdr:cNvSpPr/>
      </xdr:nvSpPr>
      <xdr:spPr>
        <a:xfrm>
          <a:off x="572045" y="5590902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11430</xdr:colOff>
      <xdr:row>16</xdr:row>
      <xdr:rowOff>44632</xdr:rowOff>
    </xdr:from>
    <xdr:to>
      <xdr:col>2</xdr:col>
      <xdr:colOff>57149</xdr:colOff>
      <xdr:row>16</xdr:row>
      <xdr:rowOff>90351</xdr:rowOff>
    </xdr:to>
    <xdr:sp macro="" textlink="">
      <xdr:nvSpPr>
        <xdr:cNvPr id="362" name="Ovál 361">
          <a:extLst>
            <a:ext uri="{FF2B5EF4-FFF2-40B4-BE49-F238E27FC236}">
              <a16:creationId xmlns:a16="http://schemas.microsoft.com/office/drawing/2014/main" id="{5BC605CD-140E-420C-A81B-A61787778D1A}"/>
            </a:ext>
          </a:extLst>
        </xdr:cNvPr>
        <xdr:cNvSpPr/>
      </xdr:nvSpPr>
      <xdr:spPr>
        <a:xfrm>
          <a:off x="547551" y="414310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210094</xdr:colOff>
      <xdr:row>16</xdr:row>
      <xdr:rowOff>47354</xdr:rowOff>
    </xdr:from>
    <xdr:to>
      <xdr:col>2</xdr:col>
      <xdr:colOff>255813</xdr:colOff>
      <xdr:row>16</xdr:row>
      <xdr:rowOff>93073</xdr:rowOff>
    </xdr:to>
    <xdr:sp macro="" textlink="">
      <xdr:nvSpPr>
        <xdr:cNvPr id="363" name="Ovál 362">
          <a:extLst>
            <a:ext uri="{FF2B5EF4-FFF2-40B4-BE49-F238E27FC236}">
              <a16:creationId xmlns:a16="http://schemas.microsoft.com/office/drawing/2014/main" id="{DC169CC4-0280-435C-8904-2801AC1FEE14}"/>
            </a:ext>
          </a:extLst>
        </xdr:cNvPr>
        <xdr:cNvSpPr/>
      </xdr:nvSpPr>
      <xdr:spPr>
        <a:xfrm>
          <a:off x="746215" y="4145825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112123</xdr:colOff>
      <xdr:row>16</xdr:row>
      <xdr:rowOff>115390</xdr:rowOff>
    </xdr:from>
    <xdr:to>
      <xdr:col>2</xdr:col>
      <xdr:colOff>157842</xdr:colOff>
      <xdr:row>16</xdr:row>
      <xdr:rowOff>161109</xdr:rowOff>
    </xdr:to>
    <xdr:sp macro="" textlink="">
      <xdr:nvSpPr>
        <xdr:cNvPr id="364" name="Ovál 363">
          <a:extLst>
            <a:ext uri="{FF2B5EF4-FFF2-40B4-BE49-F238E27FC236}">
              <a16:creationId xmlns:a16="http://schemas.microsoft.com/office/drawing/2014/main" id="{7DBE33D7-23AC-4DD5-A2EB-64E3870B0303}"/>
            </a:ext>
          </a:extLst>
        </xdr:cNvPr>
        <xdr:cNvSpPr/>
      </xdr:nvSpPr>
      <xdr:spPr>
        <a:xfrm>
          <a:off x="648244" y="421386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38645</xdr:colOff>
      <xdr:row>16</xdr:row>
      <xdr:rowOff>248740</xdr:rowOff>
    </xdr:from>
    <xdr:to>
      <xdr:col>2</xdr:col>
      <xdr:colOff>84364</xdr:colOff>
      <xdr:row>17</xdr:row>
      <xdr:rowOff>8709</xdr:rowOff>
    </xdr:to>
    <xdr:sp macro="" textlink="">
      <xdr:nvSpPr>
        <xdr:cNvPr id="365" name="Ovál 364">
          <a:extLst>
            <a:ext uri="{FF2B5EF4-FFF2-40B4-BE49-F238E27FC236}">
              <a16:creationId xmlns:a16="http://schemas.microsoft.com/office/drawing/2014/main" id="{9CA60D68-0002-4DFA-8DDF-A1DE9A999622}"/>
            </a:ext>
          </a:extLst>
        </xdr:cNvPr>
        <xdr:cNvSpPr/>
      </xdr:nvSpPr>
      <xdr:spPr>
        <a:xfrm>
          <a:off x="574766" y="434721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231867</xdr:colOff>
      <xdr:row>16</xdr:row>
      <xdr:rowOff>243297</xdr:rowOff>
    </xdr:from>
    <xdr:to>
      <xdr:col>2</xdr:col>
      <xdr:colOff>277586</xdr:colOff>
      <xdr:row>17</xdr:row>
      <xdr:rowOff>3266</xdr:rowOff>
    </xdr:to>
    <xdr:sp macro="" textlink="">
      <xdr:nvSpPr>
        <xdr:cNvPr id="366" name="Ovál 365">
          <a:extLst>
            <a:ext uri="{FF2B5EF4-FFF2-40B4-BE49-F238E27FC236}">
              <a16:creationId xmlns:a16="http://schemas.microsoft.com/office/drawing/2014/main" id="{E2ED5241-06D0-46BA-8168-414A9E750A49}"/>
            </a:ext>
          </a:extLst>
        </xdr:cNvPr>
        <xdr:cNvSpPr/>
      </xdr:nvSpPr>
      <xdr:spPr>
        <a:xfrm>
          <a:off x="767988" y="4341768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123010</xdr:colOff>
      <xdr:row>17</xdr:row>
      <xdr:rowOff>41912</xdr:rowOff>
    </xdr:from>
    <xdr:to>
      <xdr:col>2</xdr:col>
      <xdr:colOff>168729</xdr:colOff>
      <xdr:row>17</xdr:row>
      <xdr:rowOff>87631</xdr:rowOff>
    </xdr:to>
    <xdr:sp macro="" textlink="">
      <xdr:nvSpPr>
        <xdr:cNvPr id="367" name="Ovál 366">
          <a:extLst>
            <a:ext uri="{FF2B5EF4-FFF2-40B4-BE49-F238E27FC236}">
              <a16:creationId xmlns:a16="http://schemas.microsoft.com/office/drawing/2014/main" id="{67649B12-0F00-4EC6-96E3-61160AC08A93}"/>
            </a:ext>
          </a:extLst>
        </xdr:cNvPr>
        <xdr:cNvSpPr/>
      </xdr:nvSpPr>
      <xdr:spPr>
        <a:xfrm>
          <a:off x="659131" y="442613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16875</xdr:colOff>
      <xdr:row>17</xdr:row>
      <xdr:rowOff>156212</xdr:rowOff>
    </xdr:from>
    <xdr:to>
      <xdr:col>2</xdr:col>
      <xdr:colOff>62594</xdr:colOff>
      <xdr:row>17</xdr:row>
      <xdr:rowOff>201931</xdr:rowOff>
    </xdr:to>
    <xdr:sp macro="" textlink="">
      <xdr:nvSpPr>
        <xdr:cNvPr id="368" name="Ovál 367">
          <a:extLst>
            <a:ext uri="{FF2B5EF4-FFF2-40B4-BE49-F238E27FC236}">
              <a16:creationId xmlns:a16="http://schemas.microsoft.com/office/drawing/2014/main" id="{1176D2FB-3A36-49A9-9D93-E94B25BDE01F}"/>
            </a:ext>
          </a:extLst>
        </xdr:cNvPr>
        <xdr:cNvSpPr/>
      </xdr:nvSpPr>
      <xdr:spPr>
        <a:xfrm>
          <a:off x="552996" y="454043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231867</xdr:colOff>
      <xdr:row>17</xdr:row>
      <xdr:rowOff>164376</xdr:rowOff>
    </xdr:from>
    <xdr:to>
      <xdr:col>2</xdr:col>
      <xdr:colOff>277586</xdr:colOff>
      <xdr:row>17</xdr:row>
      <xdr:rowOff>210095</xdr:rowOff>
    </xdr:to>
    <xdr:sp macro="" textlink="">
      <xdr:nvSpPr>
        <xdr:cNvPr id="369" name="Ovál 368">
          <a:extLst>
            <a:ext uri="{FF2B5EF4-FFF2-40B4-BE49-F238E27FC236}">
              <a16:creationId xmlns:a16="http://schemas.microsoft.com/office/drawing/2014/main" id="{A3A58D48-3F8B-4DEE-A30F-116A9B943287}"/>
            </a:ext>
          </a:extLst>
        </xdr:cNvPr>
        <xdr:cNvSpPr/>
      </xdr:nvSpPr>
      <xdr:spPr>
        <a:xfrm>
          <a:off x="767988" y="4548597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125731</xdr:colOff>
      <xdr:row>17</xdr:row>
      <xdr:rowOff>202476</xdr:rowOff>
    </xdr:from>
    <xdr:to>
      <xdr:col>2</xdr:col>
      <xdr:colOff>171450</xdr:colOff>
      <xdr:row>17</xdr:row>
      <xdr:rowOff>248195</xdr:rowOff>
    </xdr:to>
    <xdr:sp macro="" textlink="">
      <xdr:nvSpPr>
        <xdr:cNvPr id="370" name="Ovál 369">
          <a:extLst>
            <a:ext uri="{FF2B5EF4-FFF2-40B4-BE49-F238E27FC236}">
              <a16:creationId xmlns:a16="http://schemas.microsoft.com/office/drawing/2014/main" id="{D58DB355-95D4-481F-B501-24B0F4B74B13}"/>
            </a:ext>
          </a:extLst>
        </xdr:cNvPr>
        <xdr:cNvSpPr/>
      </xdr:nvSpPr>
      <xdr:spPr>
        <a:xfrm>
          <a:off x="661852" y="4586697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16874</xdr:colOff>
      <xdr:row>17</xdr:row>
      <xdr:rowOff>324940</xdr:rowOff>
    </xdr:from>
    <xdr:to>
      <xdr:col>2</xdr:col>
      <xdr:colOff>62593</xdr:colOff>
      <xdr:row>17</xdr:row>
      <xdr:rowOff>370659</xdr:rowOff>
    </xdr:to>
    <xdr:sp macro="" textlink="">
      <xdr:nvSpPr>
        <xdr:cNvPr id="371" name="Ovál 370">
          <a:extLst>
            <a:ext uri="{FF2B5EF4-FFF2-40B4-BE49-F238E27FC236}">
              <a16:creationId xmlns:a16="http://schemas.microsoft.com/office/drawing/2014/main" id="{8D80FDFE-078B-437C-8AEB-49EA66216CD4}"/>
            </a:ext>
          </a:extLst>
        </xdr:cNvPr>
        <xdr:cNvSpPr/>
      </xdr:nvSpPr>
      <xdr:spPr>
        <a:xfrm>
          <a:off x="552995" y="4709161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220981</xdr:colOff>
      <xdr:row>17</xdr:row>
      <xdr:rowOff>319497</xdr:rowOff>
    </xdr:from>
    <xdr:to>
      <xdr:col>2</xdr:col>
      <xdr:colOff>266700</xdr:colOff>
      <xdr:row>17</xdr:row>
      <xdr:rowOff>365216</xdr:rowOff>
    </xdr:to>
    <xdr:sp macro="" textlink="">
      <xdr:nvSpPr>
        <xdr:cNvPr id="372" name="Ovál 371">
          <a:extLst>
            <a:ext uri="{FF2B5EF4-FFF2-40B4-BE49-F238E27FC236}">
              <a16:creationId xmlns:a16="http://schemas.microsoft.com/office/drawing/2014/main" id="{3CF3EA3A-7BF4-4420-953F-991BAE40A24C}"/>
            </a:ext>
          </a:extLst>
        </xdr:cNvPr>
        <xdr:cNvSpPr/>
      </xdr:nvSpPr>
      <xdr:spPr>
        <a:xfrm>
          <a:off x="757102" y="4703718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114844</xdr:colOff>
      <xdr:row>21</xdr:row>
      <xdr:rowOff>188866</xdr:rowOff>
    </xdr:from>
    <xdr:to>
      <xdr:col>2</xdr:col>
      <xdr:colOff>160563</xdr:colOff>
      <xdr:row>21</xdr:row>
      <xdr:rowOff>234585</xdr:rowOff>
    </xdr:to>
    <xdr:sp macro="" textlink="">
      <xdr:nvSpPr>
        <xdr:cNvPr id="373" name="Ovál 372">
          <a:extLst>
            <a:ext uri="{FF2B5EF4-FFF2-40B4-BE49-F238E27FC236}">
              <a16:creationId xmlns:a16="http://schemas.microsoft.com/office/drawing/2014/main" id="{89B6CAFA-39DB-4C4C-8A18-2A140C982151}"/>
            </a:ext>
          </a:extLst>
        </xdr:cNvPr>
        <xdr:cNvSpPr/>
      </xdr:nvSpPr>
      <xdr:spPr>
        <a:xfrm>
          <a:off x="650965" y="5688873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19594</xdr:colOff>
      <xdr:row>18</xdr:row>
      <xdr:rowOff>496388</xdr:rowOff>
    </xdr:from>
    <xdr:to>
      <xdr:col>2</xdr:col>
      <xdr:colOff>65313</xdr:colOff>
      <xdr:row>19</xdr:row>
      <xdr:rowOff>8707</xdr:rowOff>
    </xdr:to>
    <xdr:sp macro="" textlink="">
      <xdr:nvSpPr>
        <xdr:cNvPr id="374" name="Ovál 373">
          <a:extLst>
            <a:ext uri="{FF2B5EF4-FFF2-40B4-BE49-F238E27FC236}">
              <a16:creationId xmlns:a16="http://schemas.microsoft.com/office/drawing/2014/main" id="{04D81C15-7777-4A61-8E28-21FE12866493}"/>
            </a:ext>
          </a:extLst>
        </xdr:cNvPr>
        <xdr:cNvSpPr/>
      </xdr:nvSpPr>
      <xdr:spPr>
        <a:xfrm>
          <a:off x="555715" y="5299709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  <xdr:twoCellAnchor>
    <xdr:from>
      <xdr:col>2</xdr:col>
      <xdr:colOff>223701</xdr:colOff>
      <xdr:row>18</xdr:row>
      <xdr:rowOff>226967</xdr:rowOff>
    </xdr:from>
    <xdr:to>
      <xdr:col>2</xdr:col>
      <xdr:colOff>269420</xdr:colOff>
      <xdr:row>18</xdr:row>
      <xdr:rowOff>272686</xdr:rowOff>
    </xdr:to>
    <xdr:sp macro="" textlink="">
      <xdr:nvSpPr>
        <xdr:cNvPr id="375" name="Ovál 374">
          <a:extLst>
            <a:ext uri="{FF2B5EF4-FFF2-40B4-BE49-F238E27FC236}">
              <a16:creationId xmlns:a16="http://schemas.microsoft.com/office/drawing/2014/main" id="{D5740373-C699-4C2F-8778-6CA3A8F3E1DC}"/>
            </a:ext>
          </a:extLst>
        </xdr:cNvPr>
        <xdr:cNvSpPr/>
      </xdr:nvSpPr>
      <xdr:spPr>
        <a:xfrm>
          <a:off x="759822" y="5030288"/>
          <a:ext cx="45719" cy="45719"/>
        </a:xfrm>
        <a:prstGeom prst="ellipse">
          <a:avLst/>
        </a:prstGeom>
        <a:solidFill>
          <a:sysClr val="window" lastClr="FFFFFF"/>
        </a:solidFill>
        <a:ln w="63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sk-SK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9"/>
  <sheetViews>
    <sheetView tabSelected="1" topLeftCell="A5" zoomScale="90" zoomScaleNormal="90" zoomScalePageLayoutView="75" workbookViewId="0">
      <selection activeCell="AG16" sqref="AG16"/>
    </sheetView>
  </sheetViews>
  <sheetFormatPr defaultRowHeight="12.75" x14ac:dyDescent="0.2"/>
  <cols>
    <col min="1" max="1" width="3.85546875" style="1" customWidth="1"/>
    <col min="2" max="2" width="4.140625" style="1" customWidth="1"/>
    <col min="3" max="3" width="4.42578125" style="1" customWidth="1"/>
    <col min="4" max="9" width="5.7109375" style="1" customWidth="1"/>
    <col min="10" max="10" width="10.5703125" style="1" customWidth="1"/>
    <col min="11" max="11" width="8.5703125" style="1" customWidth="1"/>
    <col min="12" max="12" width="6.5703125" style="1" customWidth="1"/>
    <col min="13" max="13" width="6.28515625" style="1" customWidth="1"/>
    <col min="14" max="14" width="9" style="1" customWidth="1"/>
    <col min="15" max="15" width="6.85546875" style="1" customWidth="1"/>
    <col min="16" max="16" width="5.85546875" style="1" customWidth="1"/>
    <col min="17" max="17" width="6.5703125" style="1" customWidth="1"/>
    <col min="18" max="18" width="6.85546875" style="1" customWidth="1"/>
    <col min="19" max="19" width="4.85546875" style="1" customWidth="1"/>
    <col min="20" max="20" width="6" style="1" customWidth="1"/>
    <col min="21" max="21" width="6.140625" style="1" customWidth="1"/>
    <col min="22" max="22" width="4.85546875" style="1" customWidth="1"/>
    <col min="23" max="23" width="5.7109375" style="1" customWidth="1"/>
    <col min="24" max="24" width="6.28515625" style="1" customWidth="1"/>
    <col min="25" max="25" width="4.42578125" style="1" customWidth="1"/>
    <col min="26" max="26" width="6" style="1" customWidth="1"/>
    <col min="27" max="27" width="4.140625" style="1" customWidth="1"/>
    <col min="28" max="28" width="5.140625" style="1" customWidth="1"/>
    <col min="29" max="51" width="6.28515625" style="1" customWidth="1"/>
    <col min="52" max="52" width="6.28515625" style="8" customWidth="1"/>
    <col min="53" max="131" width="6.28515625" style="1" customWidth="1"/>
    <col min="132" max="16384" width="9.140625" style="1"/>
  </cols>
  <sheetData>
    <row r="1" spans="1:80" ht="14.25" customHeight="1" x14ac:dyDescent="0.3">
      <c r="E1"/>
      <c r="F1"/>
      <c r="G1"/>
      <c r="H1"/>
      <c r="I1"/>
      <c r="J1"/>
      <c r="K1"/>
      <c r="L1"/>
      <c r="M1"/>
      <c r="N1"/>
      <c r="O1"/>
      <c r="P1"/>
      <c r="Q1"/>
      <c r="Z1" s="13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80" ht="13.5" thickBot="1" x14ac:dyDescent="0.25"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80" ht="40.5" customHeight="1" x14ac:dyDescent="0.2">
      <c r="A3" s="112"/>
      <c r="B3" s="113"/>
      <c r="C3" s="113"/>
      <c r="D3" s="113"/>
      <c r="E3" s="201" t="s">
        <v>29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2"/>
      <c r="S3" s="176" t="s">
        <v>25</v>
      </c>
      <c r="T3" s="177"/>
      <c r="U3" s="177"/>
      <c r="V3" s="157" t="s">
        <v>53</v>
      </c>
      <c r="W3" s="158"/>
      <c r="X3" s="158"/>
      <c r="Y3" s="158"/>
      <c r="Z3" s="158"/>
      <c r="AA3" s="158"/>
      <c r="AB3" s="159"/>
      <c r="AC3" s="2"/>
      <c r="AD3" s="2"/>
      <c r="AE3" s="2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2"/>
      <c r="AT3" s="2"/>
      <c r="AU3" s="2"/>
      <c r="AV3" s="2"/>
      <c r="AW3" s="2"/>
      <c r="AX3" s="2"/>
      <c r="AY3" s="2"/>
      <c r="AZ3" s="10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.75" customHeight="1" x14ac:dyDescent="0.2">
      <c r="A4" s="114"/>
      <c r="B4" s="115"/>
      <c r="C4" s="115"/>
      <c r="D4" s="115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4"/>
      <c r="S4" s="115"/>
      <c r="T4" s="115"/>
      <c r="U4" s="115"/>
      <c r="V4" s="160"/>
      <c r="W4" s="160"/>
      <c r="X4" s="160"/>
      <c r="Y4" s="160"/>
      <c r="Z4" s="160"/>
      <c r="AA4" s="160"/>
      <c r="AB4" s="161"/>
      <c r="AC4" s="2"/>
      <c r="AD4" s="20"/>
      <c r="AE4" s="2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2"/>
      <c r="AT4" s="2"/>
      <c r="AU4" s="2"/>
      <c r="AV4" s="2"/>
      <c r="AW4" s="2"/>
      <c r="AX4" s="2"/>
      <c r="AY4" s="2"/>
      <c r="AZ4" s="10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s="18" customFormat="1" ht="17.25" customHeight="1" thickBot="1" x14ac:dyDescent="0.25">
      <c r="A5" s="205" t="s">
        <v>27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7"/>
      <c r="S5" s="116"/>
      <c r="T5" s="116"/>
      <c r="U5" s="116"/>
      <c r="V5" s="162"/>
      <c r="W5" s="162"/>
      <c r="X5" s="162"/>
      <c r="Y5" s="162"/>
      <c r="Z5" s="162"/>
      <c r="AA5" s="162"/>
      <c r="AB5" s="163"/>
      <c r="AC5" s="15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5"/>
      <c r="AT5" s="15"/>
      <c r="AU5" s="15"/>
      <c r="AV5" s="15"/>
      <c r="AW5" s="15"/>
      <c r="AX5" s="15"/>
      <c r="AY5" s="15"/>
      <c r="AZ5" s="17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</row>
    <row r="6" spans="1:80" ht="21" customHeight="1" x14ac:dyDescent="0.2">
      <c r="A6" s="213" t="s">
        <v>32</v>
      </c>
      <c r="B6" s="214"/>
      <c r="C6" s="215"/>
      <c r="D6" s="114" t="s">
        <v>0</v>
      </c>
      <c r="E6" s="115"/>
      <c r="F6" s="117"/>
      <c r="G6" s="114" t="s">
        <v>1</v>
      </c>
      <c r="H6" s="115"/>
      <c r="I6" s="117"/>
      <c r="J6" s="114" t="s">
        <v>2</v>
      </c>
      <c r="K6" s="219" t="s">
        <v>44</v>
      </c>
      <c r="L6" s="204"/>
      <c r="M6" s="114" t="s">
        <v>3</v>
      </c>
      <c r="N6" s="115"/>
      <c r="O6" s="117"/>
      <c r="P6" s="114" t="s">
        <v>4</v>
      </c>
      <c r="Q6" s="115"/>
      <c r="R6" s="117"/>
      <c r="S6" s="118" t="s">
        <v>5</v>
      </c>
      <c r="T6" s="113"/>
      <c r="U6" s="119"/>
      <c r="V6" s="118" t="s">
        <v>6</v>
      </c>
      <c r="W6" s="113"/>
      <c r="X6" s="113"/>
      <c r="Y6" s="113"/>
      <c r="Z6" s="113"/>
      <c r="AA6" s="113"/>
      <c r="AB6" s="119"/>
      <c r="AC6" s="2"/>
      <c r="AD6" s="2"/>
      <c r="AE6" s="2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2"/>
      <c r="AT6" s="2"/>
      <c r="AU6" s="2"/>
      <c r="AV6" s="2"/>
      <c r="AW6" s="2"/>
      <c r="AX6" s="2"/>
      <c r="AY6" s="2"/>
      <c r="AZ6" s="10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s="18" customFormat="1" ht="26.25" customHeight="1" thickBot="1" x14ac:dyDescent="0.25">
      <c r="A7" s="216"/>
      <c r="B7" s="217"/>
      <c r="C7" s="218"/>
      <c r="D7" s="173" t="s">
        <v>42</v>
      </c>
      <c r="E7" s="174"/>
      <c r="F7" s="175"/>
      <c r="G7" s="173" t="s">
        <v>41</v>
      </c>
      <c r="H7" s="211"/>
      <c r="I7" s="212"/>
      <c r="J7" s="120" t="s">
        <v>51</v>
      </c>
      <c r="K7" s="220"/>
      <c r="L7" s="221"/>
      <c r="M7" s="208" t="s">
        <v>52</v>
      </c>
      <c r="N7" s="209"/>
      <c r="O7" s="210"/>
      <c r="P7" s="183" t="s">
        <v>50</v>
      </c>
      <c r="Q7" s="184"/>
      <c r="R7" s="185"/>
      <c r="S7" s="178" t="s">
        <v>54</v>
      </c>
      <c r="T7" s="179"/>
      <c r="U7" s="180"/>
      <c r="V7" s="173" t="s">
        <v>24</v>
      </c>
      <c r="W7" s="174"/>
      <c r="X7" s="174"/>
      <c r="Y7" s="174"/>
      <c r="Z7" s="174"/>
      <c r="AA7" s="174"/>
      <c r="AB7" s="175"/>
      <c r="AC7" s="15"/>
      <c r="AD7" s="19"/>
      <c r="AE7" s="1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5"/>
      <c r="AT7" s="15"/>
      <c r="AU7" s="15"/>
      <c r="AV7" s="15"/>
      <c r="AW7" s="15"/>
      <c r="AX7" s="15"/>
      <c r="AY7" s="15"/>
      <c r="AZ7" s="17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</row>
    <row r="8" spans="1:80" ht="18" customHeight="1" x14ac:dyDescent="0.2">
      <c r="A8" s="181" t="s">
        <v>22</v>
      </c>
      <c r="B8" s="181" t="s">
        <v>28</v>
      </c>
      <c r="C8" s="187" t="s">
        <v>23</v>
      </c>
      <c r="D8" s="189" t="s">
        <v>30</v>
      </c>
      <c r="E8" s="190"/>
      <c r="F8" s="191"/>
      <c r="G8" s="60"/>
      <c r="H8" s="60"/>
      <c r="I8" s="60"/>
      <c r="J8" s="60"/>
      <c r="K8" s="60"/>
      <c r="L8" s="60"/>
      <c r="M8" s="60" t="s">
        <v>40</v>
      </c>
      <c r="N8" s="60"/>
      <c r="O8" s="60"/>
      <c r="P8" s="60"/>
      <c r="Q8" s="60"/>
      <c r="R8" s="61"/>
      <c r="S8" s="164" t="s">
        <v>31</v>
      </c>
      <c r="T8" s="165"/>
      <c r="U8" s="165"/>
      <c r="V8" s="165"/>
      <c r="W8" s="165"/>
      <c r="X8" s="165"/>
      <c r="Y8" s="165"/>
      <c r="Z8" s="166"/>
      <c r="AA8" s="63" t="s">
        <v>7</v>
      </c>
      <c r="AB8" s="62"/>
      <c r="AC8" s="2"/>
      <c r="AD8" s="2"/>
      <c r="AE8" s="2"/>
      <c r="AF8"/>
      <c r="AG8"/>
      <c r="AH8"/>
      <c r="AI8"/>
      <c r="AJ8"/>
      <c r="AK8"/>
      <c r="AL8"/>
      <c r="AM8"/>
      <c r="AN8"/>
      <c r="AO8"/>
      <c r="AP8"/>
      <c r="AQ8"/>
      <c r="AR8"/>
      <c r="AS8" s="2"/>
      <c r="AT8" s="2"/>
      <c r="AU8" s="2"/>
      <c r="AV8" s="2"/>
      <c r="AW8" s="2"/>
      <c r="AX8" s="2"/>
      <c r="AY8" s="3"/>
      <c r="AZ8" s="10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18.75" customHeight="1" thickBot="1" x14ac:dyDescent="0.25">
      <c r="A9" s="182"/>
      <c r="B9" s="182"/>
      <c r="C9" s="188"/>
      <c r="D9" s="192"/>
      <c r="E9" s="193"/>
      <c r="F9" s="194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67"/>
      <c r="T9" s="168"/>
      <c r="U9" s="168"/>
      <c r="V9" s="168"/>
      <c r="W9" s="168"/>
      <c r="X9" s="168"/>
      <c r="Y9" s="168"/>
      <c r="Z9" s="169"/>
      <c r="AA9" s="64" t="s">
        <v>8</v>
      </c>
      <c r="AB9" s="65"/>
      <c r="AC9" s="2"/>
      <c r="AD9" s="2"/>
      <c r="AE9" s="2"/>
      <c r="AF9"/>
      <c r="AG9"/>
      <c r="AH9"/>
      <c r="AI9"/>
      <c r="AJ9"/>
      <c r="AK9"/>
      <c r="AL9"/>
      <c r="AM9"/>
      <c r="AN9"/>
      <c r="AO9"/>
      <c r="AP9"/>
      <c r="AQ9"/>
      <c r="AR9"/>
      <c r="AS9" s="2"/>
      <c r="AT9" s="2"/>
      <c r="AU9" s="2"/>
      <c r="AV9" s="2"/>
      <c r="AW9" s="2"/>
      <c r="AX9" s="2"/>
      <c r="AY9" s="3"/>
      <c r="AZ9" s="10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19.5" customHeight="1" thickBot="1" x14ac:dyDescent="0.25">
      <c r="A10" s="182"/>
      <c r="B10" s="182"/>
      <c r="C10" s="188"/>
      <c r="D10" s="66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170" t="s">
        <v>26</v>
      </c>
      <c r="T10" s="171"/>
      <c r="U10" s="171"/>
      <c r="V10" s="171"/>
      <c r="W10" s="171"/>
      <c r="X10" s="171"/>
      <c r="Y10" s="171"/>
      <c r="Z10" s="172"/>
      <c r="AA10" s="67" t="s">
        <v>9</v>
      </c>
      <c r="AB10" s="68"/>
      <c r="AC10" s="2"/>
      <c r="AD10" s="2"/>
      <c r="AE10" s="2"/>
      <c r="AF10" s="8"/>
      <c r="AH10"/>
      <c r="AI10"/>
      <c r="AJ10"/>
      <c r="AK10"/>
      <c r="AL10"/>
      <c r="AM10"/>
      <c r="AN10"/>
      <c r="AO10"/>
      <c r="AP10"/>
      <c r="AQ10"/>
      <c r="AR10"/>
      <c r="AS10" s="2"/>
      <c r="AT10" s="2"/>
      <c r="AU10" s="2"/>
      <c r="AV10" s="2"/>
      <c r="AW10" s="2"/>
      <c r="AX10" s="2"/>
      <c r="AY10" s="3"/>
      <c r="AZ10" s="10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8.75" customHeight="1" x14ac:dyDescent="0.2">
      <c r="A11" s="182"/>
      <c r="B11" s="182"/>
      <c r="C11" s="188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69" t="s">
        <v>16</v>
      </c>
      <c r="T11" s="70" t="s">
        <v>17</v>
      </c>
      <c r="U11" s="70" t="s">
        <v>18</v>
      </c>
      <c r="V11" s="71" t="s">
        <v>36</v>
      </c>
      <c r="W11" s="70" t="s">
        <v>19</v>
      </c>
      <c r="X11" s="70" t="s">
        <v>20</v>
      </c>
      <c r="Y11" s="70" t="s">
        <v>35</v>
      </c>
      <c r="Z11" s="72" t="s">
        <v>10</v>
      </c>
      <c r="AA11" s="73"/>
      <c r="AB11" s="74"/>
      <c r="AC11" s="2"/>
      <c r="AD11" s="2"/>
      <c r="AE11" s="2"/>
      <c r="AH11"/>
      <c r="AI11"/>
      <c r="AJ11"/>
      <c r="AK11"/>
      <c r="AL11"/>
      <c r="AM11"/>
      <c r="AN11"/>
      <c r="AO11"/>
      <c r="AP11"/>
      <c r="AQ11"/>
      <c r="AR11"/>
      <c r="AS11" s="4"/>
      <c r="AT11" s="4"/>
      <c r="AU11" s="4"/>
      <c r="AV11" s="4"/>
      <c r="AW11" s="4"/>
      <c r="AX11" s="4"/>
      <c r="AY11" s="3"/>
      <c r="AZ11" s="9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21" customHeight="1" thickBot="1" x14ac:dyDescent="0.25">
      <c r="A12" s="182"/>
      <c r="B12" s="182"/>
      <c r="C12" s="188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75" t="s">
        <v>11</v>
      </c>
      <c r="T12" s="76" t="s">
        <v>11</v>
      </c>
      <c r="U12" s="76" t="s">
        <v>12</v>
      </c>
      <c r="V12" s="76" t="s">
        <v>13</v>
      </c>
      <c r="W12" s="121"/>
      <c r="X12" s="121"/>
      <c r="Y12" s="76" t="s">
        <v>12</v>
      </c>
      <c r="Z12" s="77" t="s">
        <v>21</v>
      </c>
      <c r="AA12" s="73"/>
      <c r="AB12" s="74"/>
      <c r="AC12" s="27"/>
      <c r="AD12" s="27"/>
      <c r="AE12" s="27"/>
      <c r="AF12" s="27"/>
      <c r="AG12" s="27"/>
      <c r="AH12" s="58"/>
      <c r="AI12" s="58"/>
      <c r="AJ12"/>
      <c r="AK12"/>
      <c r="AL12"/>
      <c r="AM12"/>
      <c r="AN12"/>
      <c r="AO12"/>
      <c r="AP12"/>
      <c r="AQ12"/>
      <c r="AR12"/>
      <c r="AS12" s="4"/>
      <c r="AT12" s="5"/>
      <c r="AU12" s="4"/>
      <c r="AV12" s="4"/>
      <c r="AW12" s="4"/>
      <c r="AX12" s="4"/>
      <c r="AY12" s="3"/>
      <c r="AZ12" s="9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.75" customHeight="1" x14ac:dyDescent="0.2">
      <c r="A13" s="150"/>
      <c r="B13" s="228" t="s">
        <v>49</v>
      </c>
      <c r="C13" s="231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225">
        <v>2</v>
      </c>
      <c r="T13" s="225">
        <v>4</v>
      </c>
      <c r="U13" s="225"/>
      <c r="V13" s="225">
        <v>27</v>
      </c>
      <c r="W13" s="226">
        <v>0.26</v>
      </c>
      <c r="X13" s="226"/>
      <c r="Y13" s="225"/>
      <c r="Z13" s="225"/>
      <c r="AA13" s="78"/>
      <c r="AB13" s="79"/>
      <c r="AC13" s="27"/>
      <c r="AD13" s="27"/>
      <c r="AE13" s="27"/>
      <c r="AF13" s="27"/>
      <c r="AG13" s="27"/>
      <c r="AH13" s="58"/>
      <c r="AI13" s="58"/>
      <c r="AJ13"/>
      <c r="AK13"/>
      <c r="AL13"/>
      <c r="AM13"/>
      <c r="AN13"/>
      <c r="AO13"/>
      <c r="AP13"/>
      <c r="AQ13"/>
      <c r="AR13"/>
      <c r="AS13" s="4"/>
      <c r="AT13" s="5"/>
      <c r="AU13" s="4"/>
      <c r="AV13" s="4"/>
      <c r="AW13" s="4"/>
      <c r="AX13" s="4"/>
      <c r="AY13" s="3"/>
      <c r="AZ13" s="9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15" customHeight="1" x14ac:dyDescent="0.2">
      <c r="A14" s="151"/>
      <c r="B14" s="229"/>
      <c r="C14" s="232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224"/>
      <c r="T14" s="224"/>
      <c r="U14" s="224"/>
      <c r="V14" s="224"/>
      <c r="W14" s="227"/>
      <c r="X14" s="227"/>
      <c r="Y14" s="224"/>
      <c r="Z14" s="224"/>
      <c r="AA14" s="83"/>
      <c r="AB14" s="82"/>
      <c r="AC14" s="27"/>
      <c r="AD14" s="27"/>
      <c r="AE14" s="27"/>
      <c r="AF14" s="27"/>
      <c r="AG14" s="27"/>
      <c r="AH14" s="58"/>
      <c r="AI14" s="58"/>
      <c r="AJ14"/>
      <c r="AK14"/>
      <c r="AL14"/>
      <c r="AM14"/>
      <c r="AN14"/>
      <c r="AO14"/>
      <c r="AP14"/>
      <c r="AQ14"/>
      <c r="AR14"/>
      <c r="AS14" s="4"/>
      <c r="AT14" s="5"/>
      <c r="AU14" s="4"/>
      <c r="AV14" s="4"/>
      <c r="AW14" s="4"/>
      <c r="AX14" s="4"/>
      <c r="AY14" s="3"/>
      <c r="AZ14" s="9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16.5" customHeight="1" x14ac:dyDescent="0.2">
      <c r="A15" s="80"/>
      <c r="B15" s="229"/>
      <c r="C15" s="232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222">
        <v>4</v>
      </c>
      <c r="T15" s="222">
        <v>6</v>
      </c>
      <c r="U15" s="222"/>
      <c r="V15" s="222">
        <v>30</v>
      </c>
      <c r="W15" s="236">
        <v>0.42</v>
      </c>
      <c r="X15" s="236"/>
      <c r="Y15" s="222"/>
      <c r="Z15" s="222"/>
      <c r="AA15" s="81"/>
      <c r="AB15" s="82"/>
      <c r="AC15" s="27"/>
      <c r="AD15" s="36"/>
      <c r="AE15" s="36"/>
      <c r="AF15" s="36"/>
      <c r="AG15" s="36"/>
      <c r="AH15" s="59"/>
      <c r="AI15" s="59"/>
      <c r="AJ15" s="31"/>
      <c r="AK15" s="31"/>
      <c r="AL15" s="33"/>
      <c r="AM15" s="33"/>
      <c r="AN15" s="22"/>
      <c r="AO15"/>
      <c r="AP15"/>
      <c r="AQ15"/>
      <c r="AR15"/>
      <c r="AS15" s="4"/>
      <c r="AT15" s="5"/>
      <c r="AU15" s="4"/>
      <c r="AV15" s="4"/>
      <c r="AW15" s="4"/>
      <c r="AX15" s="4"/>
      <c r="AY15" s="3"/>
      <c r="AZ15" s="9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37.5" customHeight="1" x14ac:dyDescent="0.2">
      <c r="A16" s="80"/>
      <c r="B16" s="230"/>
      <c r="C16" s="23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224"/>
      <c r="T16" s="224"/>
      <c r="U16" s="224"/>
      <c r="V16" s="224"/>
      <c r="W16" s="227"/>
      <c r="X16" s="227"/>
      <c r="Y16" s="224"/>
      <c r="Z16" s="224"/>
      <c r="AA16" s="81"/>
      <c r="AB16" s="82"/>
      <c r="AC16" s="27"/>
      <c r="AD16" s="36"/>
      <c r="AE16" s="36"/>
      <c r="AF16" s="36"/>
      <c r="AG16" s="36"/>
      <c r="AH16" s="59"/>
      <c r="AI16" s="59"/>
      <c r="AJ16" s="31"/>
      <c r="AK16" s="31"/>
      <c r="AL16" s="33"/>
      <c r="AM16" s="33"/>
      <c r="AN16" s="22"/>
      <c r="AO16"/>
      <c r="AP16"/>
      <c r="AQ16"/>
      <c r="AR16"/>
      <c r="AS16" s="4"/>
      <c r="AT16" s="5"/>
      <c r="AU16" s="4"/>
      <c r="AV16" s="4"/>
      <c r="AW16" s="4"/>
      <c r="AX16" s="4"/>
      <c r="AY16" s="3"/>
      <c r="AZ16" s="9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101" ht="22.5" customHeight="1" x14ac:dyDescent="0.2">
      <c r="A17" s="80"/>
      <c r="B17" s="222" t="s">
        <v>48</v>
      </c>
      <c r="C17" s="234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148">
        <v>3</v>
      </c>
      <c r="T17" s="148">
        <v>25</v>
      </c>
      <c r="U17" s="148"/>
      <c r="V17" s="148">
        <v>29</v>
      </c>
      <c r="W17" s="154">
        <v>0.25</v>
      </c>
      <c r="X17" s="154"/>
      <c r="Y17" s="148"/>
      <c r="Z17" s="148"/>
      <c r="AA17" s="81"/>
      <c r="AB17" s="82"/>
      <c r="AC17" s="27"/>
      <c r="AD17" s="36"/>
      <c r="AE17" s="36"/>
      <c r="AF17" s="36"/>
      <c r="AG17" s="36"/>
      <c r="AH17" s="59"/>
      <c r="AI17" s="59"/>
      <c r="AJ17" s="31"/>
      <c r="AK17" s="31"/>
      <c r="AL17" s="33"/>
      <c r="AM17" s="33"/>
      <c r="AN17" s="22"/>
      <c r="AO17"/>
      <c r="AP17"/>
      <c r="AQ17"/>
      <c r="AR17"/>
      <c r="AS17" s="4"/>
      <c r="AT17" s="5"/>
      <c r="AU17" s="4"/>
      <c r="AV17" s="4"/>
      <c r="AW17" s="4"/>
      <c r="AX17" s="4"/>
      <c r="AY17" s="3"/>
      <c r="AZ17" s="9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101" ht="33" customHeight="1" x14ac:dyDescent="0.2">
      <c r="A18" s="80"/>
      <c r="B18" s="224"/>
      <c r="C18" s="235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155">
        <v>5</v>
      </c>
      <c r="T18" s="155">
        <v>41</v>
      </c>
      <c r="U18" s="155"/>
      <c r="V18" s="155">
        <v>31</v>
      </c>
      <c r="W18" s="156">
        <v>0.34</v>
      </c>
      <c r="X18" s="156"/>
      <c r="Y18" s="155"/>
      <c r="Z18" s="155"/>
      <c r="AA18" s="81"/>
      <c r="AB18" s="82"/>
      <c r="AC18" s="27"/>
      <c r="AD18" s="36"/>
      <c r="AE18" s="36"/>
      <c r="AF18" s="36"/>
      <c r="AG18" s="36"/>
      <c r="AH18" s="59"/>
      <c r="AI18" s="59"/>
      <c r="AJ18" s="31"/>
      <c r="AK18" s="31"/>
      <c r="AL18" s="33"/>
      <c r="AM18" s="33"/>
      <c r="AN18" s="22"/>
      <c r="AO18"/>
      <c r="AP18"/>
      <c r="AQ18"/>
      <c r="AR18"/>
      <c r="AS18" s="4"/>
      <c r="AT18" s="5"/>
      <c r="AU18" s="4"/>
      <c r="AV18" s="4"/>
      <c r="AW18" s="4"/>
      <c r="AX18" s="4"/>
      <c r="AY18" s="3"/>
      <c r="AZ18" s="9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101" ht="42" customHeight="1" x14ac:dyDescent="0.2">
      <c r="A19" s="80"/>
      <c r="B19" s="195" t="s">
        <v>48</v>
      </c>
      <c r="C19" s="198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155">
        <v>15</v>
      </c>
      <c r="T19" s="155">
        <v>125</v>
      </c>
      <c r="U19" s="155"/>
      <c r="V19" s="155">
        <v>37</v>
      </c>
      <c r="W19" s="156">
        <v>0.66</v>
      </c>
      <c r="X19" s="156"/>
      <c r="Y19" s="155"/>
      <c r="Z19" s="155"/>
      <c r="AA19" s="81"/>
      <c r="AB19" s="82"/>
      <c r="AC19" s="27"/>
      <c r="AD19" s="36"/>
      <c r="AE19" s="36"/>
      <c r="AF19" s="36"/>
      <c r="AG19" s="36"/>
      <c r="AH19" s="59"/>
      <c r="AI19" s="59"/>
      <c r="AJ19" s="31"/>
      <c r="AK19" s="31"/>
      <c r="AL19" s="33"/>
      <c r="AM19" s="33"/>
      <c r="AN19" s="22"/>
      <c r="AO19"/>
      <c r="AP19"/>
      <c r="AQ19"/>
      <c r="AR19"/>
      <c r="AS19" s="4"/>
      <c r="AT19" s="5"/>
      <c r="AU19" s="4"/>
      <c r="AV19" s="4"/>
      <c r="AW19" s="4"/>
      <c r="AX19" s="4"/>
      <c r="AY19" s="3"/>
      <c r="AZ19" s="9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101" ht="6" customHeight="1" x14ac:dyDescent="0.25">
      <c r="A20" s="80"/>
      <c r="B20" s="196"/>
      <c r="C20" s="19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222">
        <v>10</v>
      </c>
      <c r="T20" s="222">
        <v>80</v>
      </c>
      <c r="U20" s="222"/>
      <c r="V20" s="222">
        <v>35</v>
      </c>
      <c r="W20" s="236">
        <v>0.52</v>
      </c>
      <c r="X20" s="236"/>
      <c r="Y20" s="222"/>
      <c r="Z20" s="222"/>
      <c r="AA20" s="144"/>
      <c r="AB20" s="145"/>
      <c r="AC20" s="27"/>
      <c r="AD20" s="36"/>
      <c r="AE20" s="36"/>
      <c r="AF20" s="36"/>
      <c r="AG20" s="36"/>
      <c r="AH20" s="59"/>
      <c r="AI20" s="59"/>
      <c r="AJ20" s="31"/>
      <c r="AK20" s="31"/>
      <c r="AL20" s="34"/>
      <c r="AM20" s="35"/>
      <c r="AN20" s="22"/>
      <c r="AO20"/>
      <c r="AP20"/>
      <c r="AQ20"/>
      <c r="AR20"/>
      <c r="AS20" s="4"/>
      <c r="AT20" s="5"/>
      <c r="AU20" s="4"/>
      <c r="AV20" s="4"/>
      <c r="AW20" s="4"/>
      <c r="AX20" s="4"/>
      <c r="AY20" s="3"/>
      <c r="AZ20" s="9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101" ht="6.75" customHeight="1" x14ac:dyDescent="0.2">
      <c r="A21" s="80"/>
      <c r="B21" s="196"/>
      <c r="C21" s="19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223"/>
      <c r="T21" s="223"/>
      <c r="U21" s="223"/>
      <c r="V21" s="223"/>
      <c r="W21" s="237"/>
      <c r="X21" s="237"/>
      <c r="Y21" s="223"/>
      <c r="Z21" s="223"/>
      <c r="AA21" s="141"/>
      <c r="AB21" s="142"/>
      <c r="AC21" s="2"/>
      <c r="AD21" s="31"/>
      <c r="AE21" s="31"/>
      <c r="AF21" s="31"/>
      <c r="AG21" s="31"/>
      <c r="AH21" s="32"/>
      <c r="AI21" s="32"/>
      <c r="AJ21" s="31"/>
      <c r="AK21" s="31"/>
      <c r="AL21" s="34"/>
      <c r="AM21" s="35"/>
      <c r="AN21" s="22"/>
      <c r="AO21"/>
      <c r="AP21"/>
      <c r="AQ21"/>
      <c r="AR21"/>
      <c r="AS21" s="4"/>
      <c r="AT21" s="5"/>
      <c r="AU21" s="4"/>
      <c r="AV21" s="4"/>
      <c r="AW21" s="4"/>
      <c r="AX21" s="4"/>
      <c r="AY21" s="3"/>
      <c r="AZ21" s="9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101" ht="19.5" customHeight="1" x14ac:dyDescent="0.2">
      <c r="A22" s="186"/>
      <c r="B22" s="197"/>
      <c r="C22" s="20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224"/>
      <c r="T22" s="224"/>
      <c r="U22" s="224"/>
      <c r="V22" s="224"/>
      <c r="W22" s="227"/>
      <c r="X22" s="227"/>
      <c r="Y22" s="224"/>
      <c r="Z22" s="224"/>
      <c r="AA22" s="146"/>
      <c r="AB22" s="142"/>
      <c r="AC22" s="2"/>
      <c r="AD22" s="31"/>
      <c r="AE22" s="31"/>
      <c r="AF22" s="31"/>
      <c r="AG22" s="31"/>
      <c r="AH22" s="32"/>
      <c r="AI22" s="32"/>
      <c r="AJ22" s="31"/>
      <c r="AK22" s="31"/>
      <c r="AL22" s="34"/>
      <c r="AM22" s="35"/>
      <c r="AN22" s="22"/>
      <c r="AO22"/>
      <c r="AP22"/>
      <c r="AQ22"/>
      <c r="AR22"/>
      <c r="AS22" s="4"/>
      <c r="AT22" s="5"/>
      <c r="AU22" s="4"/>
      <c r="AV22" s="4"/>
      <c r="AW22" s="4"/>
      <c r="AX22" s="4"/>
      <c r="AY22" s="3"/>
      <c r="AZ22" s="9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101" ht="48.75" customHeight="1" x14ac:dyDescent="0.25">
      <c r="A23" s="186"/>
      <c r="B23" s="147"/>
      <c r="C23" s="25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149"/>
      <c r="T23" s="149"/>
      <c r="U23" s="149"/>
      <c r="V23" s="149"/>
      <c r="W23" s="149"/>
      <c r="X23" s="149"/>
      <c r="Y23" s="149"/>
      <c r="Z23" s="149"/>
      <c r="AA23" s="152"/>
      <c r="AB23" s="137"/>
      <c r="AC23" s="2"/>
      <c r="AD23" s="31"/>
      <c r="AE23" s="31"/>
      <c r="AF23" s="31"/>
      <c r="AG23" s="31"/>
      <c r="AH23" s="32"/>
      <c r="AI23" s="32"/>
      <c r="AJ23" s="31"/>
      <c r="AK23" s="31"/>
      <c r="AL23" s="34"/>
      <c r="AM23" s="35"/>
      <c r="AN23" s="22"/>
      <c r="AO23"/>
      <c r="AP23"/>
      <c r="AQ23"/>
      <c r="AR23"/>
      <c r="AS23" s="4"/>
      <c r="AT23" s="5"/>
      <c r="AU23" s="4"/>
      <c r="AV23" s="4"/>
      <c r="AW23" s="4"/>
      <c r="AX23" s="4"/>
      <c r="AY23" s="3"/>
      <c r="AZ23" s="9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101" ht="83.25" customHeight="1" x14ac:dyDescent="0.2">
      <c r="A24" s="186"/>
      <c r="B24" s="36"/>
      <c r="C24" s="8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143"/>
      <c r="T24" s="143"/>
      <c r="U24" s="143"/>
      <c r="V24" s="143"/>
      <c r="W24" s="143"/>
      <c r="X24" s="143"/>
      <c r="Y24" s="143"/>
      <c r="Z24" s="143"/>
      <c r="AA24" s="153"/>
      <c r="AB24" s="142"/>
      <c r="AC24" s="2"/>
      <c r="AD24" s="31"/>
      <c r="AE24" s="31"/>
      <c r="AF24" s="31"/>
      <c r="AG24" s="31"/>
      <c r="AH24" s="32"/>
      <c r="AI24" s="32"/>
      <c r="AJ24" s="31"/>
      <c r="AK24" s="31"/>
      <c r="AL24" s="34"/>
      <c r="AM24" s="35"/>
      <c r="AN24" s="22"/>
      <c r="AO24"/>
      <c r="AP24"/>
      <c r="AQ24"/>
      <c r="AR24"/>
      <c r="AS24" s="4"/>
      <c r="AT24" s="5"/>
      <c r="AU24" s="4"/>
      <c r="AV24" s="4"/>
      <c r="AW24" s="4"/>
      <c r="AX24" s="4"/>
      <c r="AY24" s="3"/>
      <c r="AZ24" s="9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101" ht="48" customHeight="1" thickBot="1" x14ac:dyDescent="0.25">
      <c r="A25" s="122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  <c r="T25" s="86"/>
      <c r="U25" s="86"/>
      <c r="V25" s="86"/>
      <c r="W25" s="86"/>
      <c r="X25" s="86"/>
      <c r="Y25" s="86"/>
      <c r="Z25" s="86"/>
      <c r="AA25" s="87"/>
      <c r="AB25" s="88"/>
      <c r="AC25" s="2"/>
      <c r="AD25" s="2"/>
      <c r="AE25" s="2"/>
      <c r="AF25" s="2"/>
      <c r="AG25" s="2"/>
      <c r="AH25"/>
      <c r="AI25"/>
      <c r="AJ25"/>
      <c r="AK25"/>
      <c r="AL25"/>
      <c r="AM25"/>
      <c r="AN25"/>
      <c r="AO25"/>
      <c r="AP25"/>
      <c r="AQ25"/>
      <c r="AR25"/>
      <c r="AS25" s="4"/>
      <c r="AT25" s="5"/>
      <c r="AU25" s="4"/>
      <c r="AV25" s="4"/>
      <c r="AW25" s="4"/>
      <c r="AX25" s="4"/>
      <c r="AY25" s="3"/>
      <c r="AZ25" s="9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101" ht="37.5" customHeight="1" x14ac:dyDescent="0.2">
      <c r="A26" s="123"/>
      <c r="B26" s="89"/>
      <c r="C26" s="9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90"/>
      <c r="T26" s="90"/>
      <c r="U26" s="90"/>
      <c r="V26" s="90"/>
      <c r="W26" s="90"/>
      <c r="X26" s="90"/>
      <c r="Y26" s="90"/>
      <c r="Z26" s="90"/>
      <c r="AA26" s="124"/>
      <c r="AB26" s="124"/>
      <c r="AC26" s="2"/>
      <c r="AD26" s="2"/>
      <c r="AE26" s="2"/>
      <c r="AF26" s="2"/>
      <c r="AG26" s="2"/>
      <c r="AH26"/>
      <c r="AI26"/>
      <c r="AJ26"/>
      <c r="AK26"/>
      <c r="AL26"/>
      <c r="AM26"/>
      <c r="AN26"/>
      <c r="AO26"/>
      <c r="AP26"/>
      <c r="AQ26"/>
      <c r="AR26"/>
      <c r="AS26" s="4"/>
      <c r="AT26" s="5"/>
      <c r="AU26" s="4"/>
      <c r="AV26" s="4"/>
      <c r="AW26" s="4"/>
      <c r="AX26" s="4"/>
      <c r="AY26" s="3"/>
      <c r="AZ26" s="9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101" s="12" customFormat="1" ht="48" customHeight="1" x14ac:dyDescent="0.2">
      <c r="A27" s="92"/>
      <c r="B27" s="93"/>
      <c r="C27" s="97"/>
      <c r="D27" s="94" t="s">
        <v>15</v>
      </c>
      <c r="E27" s="94" t="s">
        <v>39</v>
      </c>
      <c r="F27" s="94" t="s">
        <v>38</v>
      </c>
      <c r="G27" s="94" t="s">
        <v>33</v>
      </c>
      <c r="H27" s="94" t="s">
        <v>34</v>
      </c>
      <c r="I27" s="95"/>
      <c r="J27" s="96" t="s">
        <v>37</v>
      </c>
      <c r="K27" s="95"/>
      <c r="L27" s="94" t="s">
        <v>15</v>
      </c>
      <c r="M27" s="94" t="s">
        <v>43</v>
      </c>
      <c r="N27" s="94" t="s">
        <v>38</v>
      </c>
      <c r="O27" s="94" t="s">
        <v>33</v>
      </c>
      <c r="P27" s="94" t="s">
        <v>34</v>
      </c>
      <c r="Q27" s="95"/>
      <c r="R27" s="96" t="s">
        <v>37</v>
      </c>
      <c r="S27" s="95"/>
      <c r="T27" s="94" t="s">
        <v>15</v>
      </c>
      <c r="U27" s="94" t="s">
        <v>44</v>
      </c>
      <c r="V27" s="94" t="s">
        <v>38</v>
      </c>
      <c r="W27" s="94" t="s">
        <v>33</v>
      </c>
      <c r="X27" s="94" t="s">
        <v>34</v>
      </c>
      <c r="Y27" s="95"/>
      <c r="Z27" s="96" t="s">
        <v>37</v>
      </c>
      <c r="AA27" s="95"/>
      <c r="AB27" s="94" t="s">
        <v>15</v>
      </c>
      <c r="AC27" s="94" t="s">
        <v>45</v>
      </c>
      <c r="AD27" s="94" t="s">
        <v>38</v>
      </c>
      <c r="AE27" s="94" t="s">
        <v>33</v>
      </c>
      <c r="AF27" s="94" t="s">
        <v>34</v>
      </c>
      <c r="AG27" s="95"/>
      <c r="AH27" s="96" t="s">
        <v>37</v>
      </c>
      <c r="AI27" s="24"/>
      <c r="AJ27" s="94" t="s">
        <v>15</v>
      </c>
      <c r="AK27" s="94" t="s">
        <v>46</v>
      </c>
      <c r="AL27" s="94" t="s">
        <v>38</v>
      </c>
      <c r="AM27" s="94" t="s">
        <v>33</v>
      </c>
      <c r="AN27" s="94" t="s">
        <v>34</v>
      </c>
      <c r="AO27" s="95"/>
      <c r="AP27" s="96" t="s">
        <v>37</v>
      </c>
      <c r="AQ27" s="25"/>
      <c r="AR27" s="94" t="s">
        <v>15</v>
      </c>
      <c r="AS27" s="94" t="s">
        <v>47</v>
      </c>
      <c r="AT27" s="94" t="s">
        <v>38</v>
      </c>
      <c r="AU27" s="94" t="s">
        <v>33</v>
      </c>
      <c r="AV27" s="94" t="s">
        <v>34</v>
      </c>
      <c r="AW27" s="95"/>
      <c r="AX27" s="96" t="s">
        <v>37</v>
      </c>
      <c r="AY27" s="24"/>
      <c r="AZ27" s="96"/>
      <c r="BA27" s="96"/>
      <c r="BB27" s="96"/>
      <c r="BC27" s="96"/>
      <c r="BD27" s="96"/>
      <c r="BE27" s="95"/>
      <c r="BF27" s="96"/>
      <c r="BG27" s="39"/>
      <c r="BH27" s="96"/>
      <c r="BI27" s="96"/>
      <c r="BJ27" s="96"/>
      <c r="BK27" s="96"/>
      <c r="BL27" s="96"/>
      <c r="BM27" s="95"/>
      <c r="BN27" s="96"/>
      <c r="BO27" s="125"/>
      <c r="BP27" s="96"/>
      <c r="BQ27" s="96"/>
      <c r="BR27" s="96"/>
      <c r="BS27" s="96"/>
      <c r="BT27" s="96"/>
      <c r="BU27" s="95"/>
      <c r="BV27" s="96"/>
      <c r="BW27" s="125"/>
      <c r="BX27" s="96"/>
      <c r="BY27" s="96"/>
      <c r="BZ27" s="96"/>
      <c r="CA27" s="96"/>
      <c r="CB27" s="96"/>
      <c r="CC27" s="95"/>
      <c r="CD27" s="96"/>
      <c r="CE27" s="125"/>
      <c r="CF27" s="96"/>
      <c r="CG27" s="96"/>
      <c r="CH27" s="96"/>
      <c r="CI27" s="96"/>
      <c r="CJ27" s="96"/>
      <c r="CK27" s="95"/>
      <c r="CL27" s="96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</row>
    <row r="28" spans="1:101" s="6" customFormat="1" x14ac:dyDescent="0.2">
      <c r="A28" s="93"/>
      <c r="B28" s="97"/>
      <c r="C28" s="91"/>
      <c r="D28" s="98">
        <v>0</v>
      </c>
      <c r="E28" s="99" t="s">
        <v>14</v>
      </c>
      <c r="F28" s="100">
        <v>0</v>
      </c>
      <c r="G28" s="101"/>
      <c r="H28" s="138">
        <v>0</v>
      </c>
      <c r="I28" s="102"/>
      <c r="J28" s="103">
        <v>0</v>
      </c>
      <c r="K28" s="102"/>
      <c r="L28" s="98">
        <v>0</v>
      </c>
      <c r="M28" s="99" t="s">
        <v>14</v>
      </c>
      <c r="N28" s="100">
        <v>0</v>
      </c>
      <c r="O28" s="101"/>
      <c r="P28" s="138">
        <v>0</v>
      </c>
      <c r="Q28" s="102"/>
      <c r="R28" s="103">
        <v>0</v>
      </c>
      <c r="S28" s="102"/>
      <c r="T28" s="98">
        <v>0</v>
      </c>
      <c r="U28" s="99" t="s">
        <v>14</v>
      </c>
      <c r="V28" s="100">
        <v>0</v>
      </c>
      <c r="W28" s="101"/>
      <c r="X28" s="138">
        <v>0</v>
      </c>
      <c r="Y28" s="102"/>
      <c r="Z28" s="103">
        <v>0</v>
      </c>
      <c r="AA28" s="104"/>
      <c r="AB28" s="98">
        <v>0</v>
      </c>
      <c r="AC28" s="99" t="s">
        <v>14</v>
      </c>
      <c r="AD28" s="100">
        <v>0</v>
      </c>
      <c r="AE28" s="101"/>
      <c r="AF28" s="138">
        <v>0</v>
      </c>
      <c r="AG28" s="102"/>
      <c r="AH28" s="103">
        <v>0</v>
      </c>
      <c r="AI28" s="26"/>
      <c r="AJ28" s="98">
        <v>0</v>
      </c>
      <c r="AK28" s="99" t="s">
        <v>14</v>
      </c>
      <c r="AL28" s="100">
        <v>0</v>
      </c>
      <c r="AM28" s="101"/>
      <c r="AN28" s="138">
        <v>0</v>
      </c>
      <c r="AO28" s="102"/>
      <c r="AP28" s="103">
        <v>0</v>
      </c>
      <c r="AQ28" s="40"/>
      <c r="AR28" s="98">
        <v>0</v>
      </c>
      <c r="AS28" s="99" t="s">
        <v>14</v>
      </c>
      <c r="AT28" s="100">
        <v>0</v>
      </c>
      <c r="AU28" s="101"/>
      <c r="AV28" s="138">
        <v>0</v>
      </c>
      <c r="AW28" s="102"/>
      <c r="AX28" s="103">
        <v>0</v>
      </c>
      <c r="AY28" s="56"/>
      <c r="AZ28" s="126"/>
      <c r="BA28" s="134"/>
      <c r="BB28" s="127"/>
      <c r="BC28" s="101"/>
      <c r="BD28" s="128"/>
      <c r="BE28" s="102"/>
      <c r="BF28" s="109"/>
      <c r="BG28" s="26"/>
      <c r="BH28" s="126"/>
      <c r="BI28" s="134"/>
      <c r="BJ28" s="127"/>
      <c r="BK28" s="101"/>
      <c r="BL28" s="128"/>
      <c r="BM28" s="102"/>
      <c r="BN28" s="109"/>
      <c r="BO28" s="129"/>
      <c r="BP28" s="126"/>
      <c r="BQ28" s="134"/>
      <c r="BR28" s="127"/>
      <c r="BS28" s="101"/>
      <c r="BT28" s="128"/>
      <c r="BU28" s="102"/>
      <c r="BV28" s="109"/>
      <c r="BW28" s="129"/>
      <c r="BX28" s="126"/>
      <c r="BY28" s="134"/>
      <c r="BZ28" s="127"/>
      <c r="CA28" s="101"/>
      <c r="CB28" s="128"/>
      <c r="CC28" s="102"/>
      <c r="CD28" s="109"/>
      <c r="CE28" s="129"/>
      <c r="CF28" s="126"/>
      <c r="CG28" s="134"/>
      <c r="CH28" s="127"/>
      <c r="CI28" s="101"/>
      <c r="CJ28" s="128"/>
      <c r="CK28" s="102"/>
      <c r="CL28" s="10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</row>
    <row r="29" spans="1:101" x14ac:dyDescent="0.2">
      <c r="A29" s="97"/>
      <c r="B29" s="91"/>
      <c r="C29" s="91"/>
      <c r="D29" s="105">
        <v>0.2</v>
      </c>
      <c r="E29" s="106">
        <f t="shared" ref="E29:E39" si="0">G29</f>
        <v>2</v>
      </c>
      <c r="F29" s="107">
        <f>E29*0.65</f>
        <v>1.3</v>
      </c>
      <c r="G29" s="104">
        <f>H29-4*J29</f>
        <v>2</v>
      </c>
      <c r="H29" s="138">
        <v>2</v>
      </c>
      <c r="I29" s="108"/>
      <c r="J29" s="109">
        <f>J28+((J33-J28)/5)*1</f>
        <v>0</v>
      </c>
      <c r="K29" s="110"/>
      <c r="L29" s="105">
        <v>0.2</v>
      </c>
      <c r="M29" s="106">
        <f t="shared" ref="M29:M68" si="1">O29</f>
        <v>4</v>
      </c>
      <c r="N29" s="107">
        <f>M29*0.65</f>
        <v>2.6</v>
      </c>
      <c r="O29" s="104">
        <f>P29-4*R29</f>
        <v>4</v>
      </c>
      <c r="P29" s="138">
        <v>4</v>
      </c>
      <c r="Q29" s="108"/>
      <c r="R29" s="109">
        <f>R28+((R33-R28)/5)*1</f>
        <v>0</v>
      </c>
      <c r="S29" s="108"/>
      <c r="T29" s="105">
        <v>0.2</v>
      </c>
      <c r="U29" s="106">
        <f t="shared" ref="U29:U67" si="2">W29</f>
        <v>2</v>
      </c>
      <c r="V29" s="107">
        <f>U29*0.65</f>
        <v>1.3</v>
      </c>
      <c r="W29" s="104">
        <f>X29-4*Z29</f>
        <v>2</v>
      </c>
      <c r="X29" s="138">
        <v>2</v>
      </c>
      <c r="Y29" s="108"/>
      <c r="Z29" s="109">
        <f>Z28+((Z33-Z28)/5)*1</f>
        <v>0</v>
      </c>
      <c r="AA29" s="104"/>
      <c r="AB29" s="105">
        <v>0.2</v>
      </c>
      <c r="AC29" s="106">
        <f t="shared" ref="AC29:AC54" si="3">AE29</f>
        <v>0</v>
      </c>
      <c r="AD29" s="107">
        <f>AC29*0.65</f>
        <v>0</v>
      </c>
      <c r="AE29" s="104">
        <f>AF29-4*AH29</f>
        <v>0</v>
      </c>
      <c r="AF29" s="138">
        <v>0</v>
      </c>
      <c r="AG29" s="108"/>
      <c r="AH29" s="109">
        <f>AH28+((AH33-AH28)/5)*1</f>
        <v>0</v>
      </c>
      <c r="AI29" s="45"/>
      <c r="AJ29" s="105">
        <v>0.2</v>
      </c>
      <c r="AK29" s="106">
        <f t="shared" ref="AK29:AK54" si="4">AM29</f>
        <v>0</v>
      </c>
      <c r="AL29" s="107">
        <f>AK29*0.65</f>
        <v>0</v>
      </c>
      <c r="AM29" s="104">
        <f>AN29-4*AP29</f>
        <v>0</v>
      </c>
      <c r="AN29" s="138">
        <v>0</v>
      </c>
      <c r="AO29" s="108"/>
      <c r="AP29" s="109">
        <f>AP28+((AP33-AP28)/5)*1</f>
        <v>0</v>
      </c>
      <c r="AQ29" s="27"/>
      <c r="AR29" s="105">
        <v>0.2</v>
      </c>
      <c r="AS29" s="106">
        <f t="shared" ref="AS29:AS43" si="5">AU29</f>
        <v>0</v>
      </c>
      <c r="AT29" s="107">
        <f>AS29*0.65</f>
        <v>0</v>
      </c>
      <c r="AU29" s="104">
        <f>AV29-4*AX29</f>
        <v>0</v>
      </c>
      <c r="AV29" s="138">
        <v>0</v>
      </c>
      <c r="AW29" s="108"/>
      <c r="AX29" s="109">
        <f>AX28+((AX33-AX28)/5)*1</f>
        <v>0</v>
      </c>
      <c r="AY29" s="55"/>
      <c r="AZ29" s="108"/>
      <c r="BA29" s="135"/>
      <c r="BB29" s="130"/>
      <c r="BC29" s="104"/>
      <c r="BD29" s="128"/>
      <c r="BE29" s="108"/>
      <c r="BF29" s="109"/>
      <c r="BG29" s="27"/>
      <c r="BH29" s="108"/>
      <c r="BI29" s="135"/>
      <c r="BJ29" s="130"/>
      <c r="BK29" s="104"/>
      <c r="BL29" s="128"/>
      <c r="BM29" s="108"/>
      <c r="BN29" s="109"/>
      <c r="BO29" s="45"/>
      <c r="BP29" s="108"/>
      <c r="BQ29" s="135"/>
      <c r="BR29" s="130"/>
      <c r="BS29" s="104"/>
      <c r="BT29" s="128"/>
      <c r="BU29" s="108"/>
      <c r="BV29" s="109"/>
      <c r="BW29" s="45"/>
      <c r="BX29" s="108"/>
      <c r="BY29" s="135"/>
      <c r="BZ29" s="130"/>
      <c r="CA29" s="104"/>
      <c r="CB29" s="128"/>
      <c r="CC29" s="108"/>
      <c r="CD29" s="109"/>
      <c r="CE29" s="45"/>
      <c r="CF29" s="108"/>
      <c r="CG29" s="135"/>
      <c r="CH29" s="130"/>
      <c r="CI29" s="104"/>
      <c r="CJ29" s="128"/>
      <c r="CK29" s="108"/>
      <c r="CL29" s="109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</row>
    <row r="30" spans="1:101" x14ac:dyDescent="0.2">
      <c r="A30" s="91"/>
      <c r="B30" s="91"/>
      <c r="C30" s="91"/>
      <c r="D30" s="105">
        <v>0.4</v>
      </c>
      <c r="E30" s="106">
        <f t="shared" si="0"/>
        <v>6</v>
      </c>
      <c r="F30" s="107">
        <f>E30*0.65</f>
        <v>3.9000000000000004</v>
      </c>
      <c r="G30" s="104">
        <f t="shared" ref="G30:G68" si="6">H30-4*J30</f>
        <v>6</v>
      </c>
      <c r="H30" s="138">
        <v>6</v>
      </c>
      <c r="I30" s="108"/>
      <c r="J30" s="109">
        <f>J28+((J33-J28)/5)*2</f>
        <v>0</v>
      </c>
      <c r="K30" s="110"/>
      <c r="L30" s="105">
        <v>0.4</v>
      </c>
      <c r="M30" s="106">
        <f t="shared" si="1"/>
        <v>4</v>
      </c>
      <c r="N30" s="107">
        <f>M30*0.65</f>
        <v>2.6</v>
      </c>
      <c r="O30" s="104">
        <f t="shared" ref="O30:O68" si="7">P30-4*R30</f>
        <v>4</v>
      </c>
      <c r="P30" s="138">
        <v>4</v>
      </c>
      <c r="Q30" s="108"/>
      <c r="R30" s="109">
        <f>R28+((R33-R28)/5)*2</f>
        <v>0</v>
      </c>
      <c r="S30" s="108"/>
      <c r="T30" s="105">
        <v>0.4</v>
      </c>
      <c r="U30" s="106">
        <f t="shared" si="2"/>
        <v>4</v>
      </c>
      <c r="V30" s="107">
        <f>U30*0.65</f>
        <v>2.6</v>
      </c>
      <c r="W30" s="104">
        <f t="shared" ref="W30:W68" si="8">X30-4*Z30</f>
        <v>4</v>
      </c>
      <c r="X30" s="138">
        <v>4</v>
      </c>
      <c r="Y30" s="108"/>
      <c r="Z30" s="109">
        <f>Z28+((Z33-Z28)/5)*2</f>
        <v>0</v>
      </c>
      <c r="AA30" s="45"/>
      <c r="AB30" s="105">
        <v>0.4</v>
      </c>
      <c r="AC30" s="106">
        <f t="shared" si="3"/>
        <v>1</v>
      </c>
      <c r="AD30" s="107">
        <f>AC30*0.65</f>
        <v>0.65</v>
      </c>
      <c r="AE30" s="104">
        <f t="shared" ref="AE30:AE78" si="9">AF30-4*AH30</f>
        <v>1</v>
      </c>
      <c r="AF30" s="138">
        <v>1</v>
      </c>
      <c r="AG30" s="108"/>
      <c r="AH30" s="109">
        <f>AH28+((AH33-AH28)/5)*2</f>
        <v>0</v>
      </c>
      <c r="AI30" s="45"/>
      <c r="AJ30" s="105">
        <v>0.4</v>
      </c>
      <c r="AK30" s="106">
        <f t="shared" si="4"/>
        <v>4</v>
      </c>
      <c r="AL30" s="107">
        <f>AK30*0.65</f>
        <v>2.6</v>
      </c>
      <c r="AM30" s="104">
        <f t="shared" ref="AM30:AM78" si="10">AN30-4*AP30</f>
        <v>4</v>
      </c>
      <c r="AN30" s="138">
        <v>4</v>
      </c>
      <c r="AO30" s="108"/>
      <c r="AP30" s="109">
        <f>AP28+((AP33-AP28)/5)*2</f>
        <v>0</v>
      </c>
      <c r="AQ30" s="27"/>
      <c r="AR30" s="105">
        <v>0.4</v>
      </c>
      <c r="AS30" s="106">
        <f t="shared" si="5"/>
        <v>3</v>
      </c>
      <c r="AT30" s="107">
        <f>AS30*0.65</f>
        <v>1.9500000000000002</v>
      </c>
      <c r="AU30" s="104">
        <f t="shared" ref="AU30:AU43" si="11">AV30-4*AX30</f>
        <v>3</v>
      </c>
      <c r="AV30" s="138">
        <v>3</v>
      </c>
      <c r="AW30" s="108"/>
      <c r="AX30" s="109">
        <f>AX28+((AX33-AX28)/5)*2</f>
        <v>0</v>
      </c>
      <c r="AY30" s="55"/>
      <c r="AZ30" s="108"/>
      <c r="BA30" s="135"/>
      <c r="BB30" s="130"/>
      <c r="BC30" s="104"/>
      <c r="BD30" s="128"/>
      <c r="BE30" s="108"/>
      <c r="BF30" s="109"/>
      <c r="BG30" s="27"/>
      <c r="BH30" s="108"/>
      <c r="BI30" s="135"/>
      <c r="BJ30" s="130"/>
      <c r="BK30" s="104"/>
      <c r="BL30" s="128"/>
      <c r="BM30" s="108"/>
      <c r="BN30" s="109"/>
      <c r="BO30" s="45"/>
      <c r="BP30" s="108"/>
      <c r="BQ30" s="135"/>
      <c r="BR30" s="130"/>
      <c r="BS30" s="104"/>
      <c r="BT30" s="128"/>
      <c r="BU30" s="108"/>
      <c r="BV30" s="109"/>
      <c r="BW30" s="45"/>
      <c r="BX30" s="108"/>
      <c r="BY30" s="135"/>
      <c r="BZ30" s="130"/>
      <c r="CA30" s="104"/>
      <c r="CB30" s="128"/>
      <c r="CC30" s="108"/>
      <c r="CD30" s="109"/>
      <c r="CE30" s="45"/>
      <c r="CF30" s="108"/>
      <c r="CG30" s="135"/>
      <c r="CH30" s="130"/>
      <c r="CI30" s="104"/>
      <c r="CJ30" s="128"/>
      <c r="CK30" s="108"/>
      <c r="CL30" s="109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</row>
    <row r="31" spans="1:101" x14ac:dyDescent="0.2">
      <c r="A31" s="91"/>
      <c r="B31" s="91"/>
      <c r="C31" s="91"/>
      <c r="D31" s="105">
        <v>0.6</v>
      </c>
      <c r="E31" s="106">
        <f t="shared" si="0"/>
        <v>4</v>
      </c>
      <c r="F31" s="107">
        <f>E31*0.65</f>
        <v>2.6</v>
      </c>
      <c r="G31" s="104">
        <f t="shared" si="6"/>
        <v>4</v>
      </c>
      <c r="H31" s="138">
        <v>4</v>
      </c>
      <c r="I31" s="108"/>
      <c r="J31" s="109">
        <f>J28+((J33-J28)/5)*3</f>
        <v>0</v>
      </c>
      <c r="K31" s="110"/>
      <c r="L31" s="105">
        <v>0.6</v>
      </c>
      <c r="M31" s="106">
        <f t="shared" si="1"/>
        <v>6</v>
      </c>
      <c r="N31" s="107">
        <f>M31*0.65</f>
        <v>3.9000000000000004</v>
      </c>
      <c r="O31" s="104">
        <f t="shared" si="7"/>
        <v>6</v>
      </c>
      <c r="P31" s="138">
        <v>6</v>
      </c>
      <c r="Q31" s="108"/>
      <c r="R31" s="109">
        <f>R28+((R33-R28)/5)*3</f>
        <v>0</v>
      </c>
      <c r="S31" s="108"/>
      <c r="T31" s="105">
        <v>0.6</v>
      </c>
      <c r="U31" s="106">
        <f t="shared" si="2"/>
        <v>6</v>
      </c>
      <c r="V31" s="107">
        <f>U31*0.65</f>
        <v>3.9000000000000004</v>
      </c>
      <c r="W31" s="104">
        <f t="shared" si="8"/>
        <v>6</v>
      </c>
      <c r="X31" s="138">
        <v>6</v>
      </c>
      <c r="Y31" s="108"/>
      <c r="Z31" s="109">
        <f>Z28+((Z33-Z28)/5)*3</f>
        <v>0</v>
      </c>
      <c r="AA31" s="45"/>
      <c r="AB31" s="105">
        <v>0.6</v>
      </c>
      <c r="AC31" s="106">
        <f t="shared" si="3"/>
        <v>3</v>
      </c>
      <c r="AD31" s="107">
        <f>AC31*0.65</f>
        <v>1.9500000000000002</v>
      </c>
      <c r="AE31" s="104">
        <f t="shared" si="9"/>
        <v>3</v>
      </c>
      <c r="AF31" s="138">
        <v>3</v>
      </c>
      <c r="AG31" s="108"/>
      <c r="AH31" s="109">
        <f>AH28+((AH33-AH28)/5)*3</f>
        <v>0</v>
      </c>
      <c r="AI31" s="45"/>
      <c r="AJ31" s="105">
        <v>0.6</v>
      </c>
      <c r="AK31" s="106">
        <f t="shared" si="4"/>
        <v>12</v>
      </c>
      <c r="AL31" s="107">
        <f>AK31*0.65</f>
        <v>7.8000000000000007</v>
      </c>
      <c r="AM31" s="104">
        <f t="shared" si="10"/>
        <v>12</v>
      </c>
      <c r="AN31" s="138">
        <v>12</v>
      </c>
      <c r="AO31" s="108"/>
      <c r="AP31" s="109">
        <f>AP28+((AP33-AP28)/5)*3</f>
        <v>0</v>
      </c>
      <c r="AQ31" s="41"/>
      <c r="AR31" s="105">
        <v>0.6</v>
      </c>
      <c r="AS31" s="106">
        <f t="shared" si="5"/>
        <v>8</v>
      </c>
      <c r="AT31" s="107">
        <f>AS31*0.65</f>
        <v>5.2</v>
      </c>
      <c r="AU31" s="104">
        <f t="shared" si="11"/>
        <v>8</v>
      </c>
      <c r="AV31" s="138">
        <v>8</v>
      </c>
      <c r="AW31" s="108"/>
      <c r="AX31" s="109">
        <f>AX28+((AX33-AX28)/5)*3</f>
        <v>0</v>
      </c>
      <c r="AY31" s="40"/>
      <c r="AZ31" s="108"/>
      <c r="BA31" s="135"/>
      <c r="BB31" s="130"/>
      <c r="BC31" s="104"/>
      <c r="BD31" s="128"/>
      <c r="BE31" s="108"/>
      <c r="BF31" s="109"/>
      <c r="BG31" s="27"/>
      <c r="BH31" s="108"/>
      <c r="BI31" s="135"/>
      <c r="BJ31" s="130"/>
      <c r="BK31" s="104"/>
      <c r="BL31" s="128"/>
      <c r="BM31" s="108"/>
      <c r="BN31" s="109"/>
      <c r="BO31" s="45"/>
      <c r="BP31" s="108"/>
      <c r="BQ31" s="135"/>
      <c r="BR31" s="130"/>
      <c r="BS31" s="104"/>
      <c r="BT31" s="128"/>
      <c r="BU31" s="108"/>
      <c r="BV31" s="109"/>
      <c r="BW31" s="45"/>
      <c r="BX31" s="108"/>
      <c r="BY31" s="135"/>
      <c r="BZ31" s="130"/>
      <c r="CA31" s="104"/>
      <c r="CB31" s="128"/>
      <c r="CC31" s="108"/>
      <c r="CD31" s="109"/>
      <c r="CE31" s="45"/>
      <c r="CF31" s="108"/>
      <c r="CG31" s="135"/>
      <c r="CH31" s="130"/>
      <c r="CI31" s="104"/>
      <c r="CJ31" s="128"/>
      <c r="CK31" s="108"/>
      <c r="CL31" s="109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</row>
    <row r="32" spans="1:101" x14ac:dyDescent="0.2">
      <c r="A32" s="91"/>
      <c r="B32" s="91"/>
      <c r="C32" s="97"/>
      <c r="D32" s="105">
        <v>0.8</v>
      </c>
      <c r="E32" s="106">
        <f t="shared" si="0"/>
        <v>2</v>
      </c>
      <c r="F32" s="107">
        <f>E32*0.65</f>
        <v>1.3</v>
      </c>
      <c r="G32" s="104">
        <f t="shared" si="6"/>
        <v>2</v>
      </c>
      <c r="H32" s="138">
        <v>2</v>
      </c>
      <c r="I32" s="108"/>
      <c r="J32" s="109">
        <f>J28+((J33-J28)/5)*4</f>
        <v>0</v>
      </c>
      <c r="K32" s="110"/>
      <c r="L32" s="105">
        <v>0.8</v>
      </c>
      <c r="M32" s="106">
        <f t="shared" si="1"/>
        <v>6</v>
      </c>
      <c r="N32" s="107">
        <f>M32*0.65</f>
        <v>3.9000000000000004</v>
      </c>
      <c r="O32" s="104">
        <f t="shared" si="7"/>
        <v>6</v>
      </c>
      <c r="P32" s="138">
        <v>6</v>
      </c>
      <c r="Q32" s="108"/>
      <c r="R32" s="109">
        <f>R28+((R33-R28)/5)*4</f>
        <v>0</v>
      </c>
      <c r="S32" s="108"/>
      <c r="T32" s="105">
        <v>0.8</v>
      </c>
      <c r="U32" s="106">
        <f t="shared" si="2"/>
        <v>8</v>
      </c>
      <c r="V32" s="107">
        <f>U32*0.65</f>
        <v>5.2</v>
      </c>
      <c r="W32" s="104">
        <f t="shared" si="8"/>
        <v>8</v>
      </c>
      <c r="X32" s="138">
        <v>8</v>
      </c>
      <c r="Y32" s="108"/>
      <c r="Z32" s="109">
        <f>Z28+((Z33-Z28)/5)*4</f>
        <v>0</v>
      </c>
      <c r="AA32" s="45"/>
      <c r="AB32" s="105">
        <v>0.8</v>
      </c>
      <c r="AC32" s="106">
        <f t="shared" si="3"/>
        <v>2</v>
      </c>
      <c r="AD32" s="107">
        <f>AC32*0.65</f>
        <v>1.3</v>
      </c>
      <c r="AE32" s="104">
        <f t="shared" si="9"/>
        <v>2</v>
      </c>
      <c r="AF32" s="138">
        <v>2</v>
      </c>
      <c r="AG32" s="108"/>
      <c r="AH32" s="109">
        <f>AH28+((AH33-AH28)/5)*4</f>
        <v>0</v>
      </c>
      <c r="AI32" s="45"/>
      <c r="AJ32" s="105">
        <v>0.8</v>
      </c>
      <c r="AK32" s="106">
        <f t="shared" si="4"/>
        <v>8</v>
      </c>
      <c r="AL32" s="107">
        <f>AK32*0.65</f>
        <v>5.2</v>
      </c>
      <c r="AM32" s="104">
        <f t="shared" si="10"/>
        <v>8</v>
      </c>
      <c r="AN32" s="138">
        <v>8</v>
      </c>
      <c r="AO32" s="108"/>
      <c r="AP32" s="109">
        <f>AP28+((AP33-AP28)/5)*4</f>
        <v>0</v>
      </c>
      <c r="AQ32" s="41"/>
      <c r="AR32" s="105">
        <v>0.8</v>
      </c>
      <c r="AS32" s="106">
        <f t="shared" si="5"/>
        <v>4</v>
      </c>
      <c r="AT32" s="107">
        <f>AS32*0.65</f>
        <v>2.6</v>
      </c>
      <c r="AU32" s="104">
        <f t="shared" si="11"/>
        <v>4</v>
      </c>
      <c r="AV32" s="138">
        <v>4</v>
      </c>
      <c r="AW32" s="108"/>
      <c r="AX32" s="109">
        <f>AX28+((AX33-AX28)/5)*4</f>
        <v>0</v>
      </c>
      <c r="AY32" s="40"/>
      <c r="AZ32" s="108"/>
      <c r="BA32" s="135"/>
      <c r="BB32" s="130"/>
      <c r="BC32" s="104"/>
      <c r="BD32" s="128"/>
      <c r="BE32" s="108"/>
      <c r="BF32" s="109"/>
      <c r="BG32" s="27"/>
      <c r="BH32" s="108"/>
      <c r="BI32" s="135"/>
      <c r="BJ32" s="130"/>
      <c r="BK32" s="104"/>
      <c r="BL32" s="128"/>
      <c r="BM32" s="108"/>
      <c r="BN32" s="109"/>
      <c r="BO32" s="45"/>
      <c r="BP32" s="108"/>
      <c r="BQ32" s="135"/>
      <c r="BR32" s="130"/>
      <c r="BS32" s="104"/>
      <c r="BT32" s="128"/>
      <c r="BU32" s="108"/>
      <c r="BV32" s="109"/>
      <c r="BW32" s="45"/>
      <c r="BX32" s="108"/>
      <c r="BY32" s="135"/>
      <c r="BZ32" s="130"/>
      <c r="CA32" s="104"/>
      <c r="CB32" s="128"/>
      <c r="CC32" s="108"/>
      <c r="CD32" s="109"/>
      <c r="CE32" s="45"/>
      <c r="CF32" s="108"/>
      <c r="CG32" s="135"/>
      <c r="CH32" s="130"/>
      <c r="CI32" s="104"/>
      <c r="CJ32" s="128"/>
      <c r="CK32" s="108"/>
      <c r="CL32" s="109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</row>
    <row r="33" spans="1:101" s="6" customFormat="1" x14ac:dyDescent="0.2">
      <c r="A33" s="91"/>
      <c r="B33" s="97"/>
      <c r="C33" s="97"/>
      <c r="D33" s="105">
        <v>1</v>
      </c>
      <c r="E33" s="106">
        <f t="shared" si="0"/>
        <v>5</v>
      </c>
      <c r="F33" s="107">
        <f>E33*0.59</f>
        <v>2.9499999999999997</v>
      </c>
      <c r="G33" s="104">
        <f t="shared" si="6"/>
        <v>5</v>
      </c>
      <c r="H33" s="138">
        <v>5</v>
      </c>
      <c r="I33" s="108"/>
      <c r="J33" s="103">
        <v>0</v>
      </c>
      <c r="K33" s="110"/>
      <c r="L33" s="105">
        <v>1</v>
      </c>
      <c r="M33" s="106">
        <f t="shared" si="1"/>
        <v>3</v>
      </c>
      <c r="N33" s="107">
        <f>M33*0.59</f>
        <v>1.77</v>
      </c>
      <c r="O33" s="104">
        <f t="shared" si="7"/>
        <v>3</v>
      </c>
      <c r="P33" s="138">
        <v>3</v>
      </c>
      <c r="Q33" s="108"/>
      <c r="R33" s="103">
        <v>0</v>
      </c>
      <c r="S33" s="108"/>
      <c r="T33" s="105">
        <v>1</v>
      </c>
      <c r="U33" s="106">
        <f t="shared" si="2"/>
        <v>6</v>
      </c>
      <c r="V33" s="107">
        <f>U33*0.59</f>
        <v>3.54</v>
      </c>
      <c r="W33" s="104">
        <f t="shared" si="8"/>
        <v>6</v>
      </c>
      <c r="X33" s="138">
        <v>6</v>
      </c>
      <c r="Y33" s="108"/>
      <c r="Z33" s="103">
        <v>0</v>
      </c>
      <c r="AA33" s="129"/>
      <c r="AB33" s="105">
        <v>1</v>
      </c>
      <c r="AC33" s="106">
        <f t="shared" si="3"/>
        <v>36</v>
      </c>
      <c r="AD33" s="107">
        <f>AC33*0.59</f>
        <v>21.24</v>
      </c>
      <c r="AE33" s="104">
        <f t="shared" si="9"/>
        <v>36</v>
      </c>
      <c r="AF33" s="138">
        <v>36</v>
      </c>
      <c r="AG33" s="108"/>
      <c r="AH33" s="103">
        <v>0</v>
      </c>
      <c r="AI33" s="129"/>
      <c r="AJ33" s="105">
        <v>1</v>
      </c>
      <c r="AK33" s="106">
        <f t="shared" si="4"/>
        <v>13</v>
      </c>
      <c r="AL33" s="107">
        <f>AK33*0.59</f>
        <v>7.67</v>
      </c>
      <c r="AM33" s="104">
        <f t="shared" si="10"/>
        <v>13</v>
      </c>
      <c r="AN33" s="138">
        <v>13</v>
      </c>
      <c r="AO33" s="108"/>
      <c r="AP33" s="103">
        <v>0</v>
      </c>
      <c r="AQ33" s="41"/>
      <c r="AR33" s="105">
        <v>1</v>
      </c>
      <c r="AS33" s="106">
        <f t="shared" si="5"/>
        <v>3</v>
      </c>
      <c r="AT33" s="107">
        <f>AS33*0.59</f>
        <v>1.77</v>
      </c>
      <c r="AU33" s="104">
        <f t="shared" si="11"/>
        <v>3</v>
      </c>
      <c r="AV33" s="138">
        <v>3</v>
      </c>
      <c r="AW33" s="108"/>
      <c r="AX33" s="103">
        <v>0</v>
      </c>
      <c r="AY33" s="40"/>
      <c r="AZ33" s="108"/>
      <c r="BA33" s="135"/>
      <c r="BB33" s="130"/>
      <c r="BC33" s="104"/>
      <c r="BD33" s="128"/>
      <c r="BE33" s="108"/>
      <c r="BF33" s="109"/>
      <c r="BG33" s="26"/>
      <c r="BH33" s="108"/>
      <c r="BI33" s="135"/>
      <c r="BJ33" s="130"/>
      <c r="BK33" s="104"/>
      <c r="BL33" s="128"/>
      <c r="BM33" s="108"/>
      <c r="BN33" s="109"/>
      <c r="BO33" s="129"/>
      <c r="BP33" s="108"/>
      <c r="BQ33" s="135"/>
      <c r="BR33" s="130"/>
      <c r="BS33" s="104"/>
      <c r="BT33" s="128"/>
      <c r="BU33" s="108"/>
      <c r="BV33" s="109"/>
      <c r="BW33" s="129"/>
      <c r="BX33" s="108"/>
      <c r="BY33" s="135"/>
      <c r="BZ33" s="130"/>
      <c r="CA33" s="104"/>
      <c r="CB33" s="128"/>
      <c r="CC33" s="108"/>
      <c r="CD33" s="109"/>
      <c r="CE33" s="129"/>
      <c r="CF33" s="108"/>
      <c r="CG33" s="135"/>
      <c r="CH33" s="130"/>
      <c r="CI33" s="104"/>
      <c r="CJ33" s="128"/>
      <c r="CK33" s="108"/>
      <c r="CL33" s="10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</row>
    <row r="34" spans="1:101" s="6" customFormat="1" x14ac:dyDescent="0.2">
      <c r="A34" s="97"/>
      <c r="B34" s="97"/>
      <c r="C34" s="91"/>
      <c r="D34" s="105">
        <v>1.2</v>
      </c>
      <c r="E34" s="106">
        <f t="shared" si="0"/>
        <v>5</v>
      </c>
      <c r="F34" s="107">
        <f>E34*0.59</f>
        <v>2.9499999999999997</v>
      </c>
      <c r="G34" s="104">
        <f t="shared" si="6"/>
        <v>5</v>
      </c>
      <c r="H34" s="138">
        <v>5</v>
      </c>
      <c r="I34" s="108"/>
      <c r="J34" s="109">
        <f>J33+((J38-J33)/5)*1</f>
        <v>0</v>
      </c>
      <c r="K34" s="110"/>
      <c r="L34" s="105">
        <v>1.2</v>
      </c>
      <c r="M34" s="106">
        <f t="shared" si="1"/>
        <v>4</v>
      </c>
      <c r="N34" s="107">
        <f>M34*0.59</f>
        <v>2.36</v>
      </c>
      <c r="O34" s="104">
        <f t="shared" si="7"/>
        <v>4</v>
      </c>
      <c r="P34" s="138">
        <v>4</v>
      </c>
      <c r="Q34" s="108"/>
      <c r="R34" s="109">
        <f>R33+((R38-R33)/5)*1</f>
        <v>0</v>
      </c>
      <c r="S34" s="108"/>
      <c r="T34" s="105">
        <v>1.2</v>
      </c>
      <c r="U34" s="106">
        <f t="shared" si="2"/>
        <v>8</v>
      </c>
      <c r="V34" s="107">
        <f>U34*0.59</f>
        <v>4.72</v>
      </c>
      <c r="W34" s="104">
        <f t="shared" si="8"/>
        <v>8</v>
      </c>
      <c r="X34" s="138">
        <v>8</v>
      </c>
      <c r="Y34" s="108"/>
      <c r="Z34" s="109">
        <f>Z33+((Z38-Z33)/5)*1</f>
        <v>0</v>
      </c>
      <c r="AA34" s="129"/>
      <c r="AB34" s="105">
        <v>1.2</v>
      </c>
      <c r="AC34" s="106">
        <f t="shared" si="3"/>
        <v>38.840000000000003</v>
      </c>
      <c r="AD34" s="107">
        <f>AC34*0.59</f>
        <v>22.915600000000001</v>
      </c>
      <c r="AE34" s="104">
        <f t="shared" si="9"/>
        <v>38.840000000000003</v>
      </c>
      <c r="AF34" s="138">
        <v>39</v>
      </c>
      <c r="AG34" s="108"/>
      <c r="AH34" s="109">
        <f>AH33+((AH38-AH33)/5)*1</f>
        <v>0.04</v>
      </c>
      <c r="AI34" s="129"/>
      <c r="AJ34" s="105">
        <v>1.2</v>
      </c>
      <c r="AK34" s="106">
        <f t="shared" si="4"/>
        <v>31.92</v>
      </c>
      <c r="AL34" s="107">
        <f>AK34*0.59</f>
        <v>18.832799999999999</v>
      </c>
      <c r="AM34" s="104">
        <f t="shared" si="10"/>
        <v>31.92</v>
      </c>
      <c r="AN34" s="138">
        <v>32</v>
      </c>
      <c r="AO34" s="108"/>
      <c r="AP34" s="109">
        <f>AP33+((AP38-AP33)/5)*1</f>
        <v>0.02</v>
      </c>
      <c r="AQ34" s="26"/>
      <c r="AR34" s="105">
        <v>1.2</v>
      </c>
      <c r="AS34" s="106">
        <f t="shared" si="5"/>
        <v>1</v>
      </c>
      <c r="AT34" s="107">
        <f>AS34*0.59</f>
        <v>0.59</v>
      </c>
      <c r="AU34" s="104">
        <f t="shared" si="11"/>
        <v>1</v>
      </c>
      <c r="AV34" s="138">
        <v>1</v>
      </c>
      <c r="AW34" s="108"/>
      <c r="AX34" s="109">
        <f>AX33+((AX38-AX33)/5)*1</f>
        <v>0</v>
      </c>
      <c r="AY34" s="56"/>
      <c r="AZ34" s="108"/>
      <c r="BA34" s="135"/>
      <c r="BB34" s="130"/>
      <c r="BC34" s="104"/>
      <c r="BD34" s="128"/>
      <c r="BE34" s="108"/>
      <c r="BF34" s="109"/>
      <c r="BG34" s="26"/>
      <c r="BH34" s="108"/>
      <c r="BI34" s="135"/>
      <c r="BJ34" s="130"/>
      <c r="BK34" s="104"/>
      <c r="BL34" s="128"/>
      <c r="BM34" s="108"/>
      <c r="BN34" s="109"/>
      <c r="BO34" s="129"/>
      <c r="BP34" s="108"/>
      <c r="BQ34" s="135"/>
      <c r="BR34" s="130"/>
      <c r="BS34" s="104"/>
      <c r="BT34" s="128"/>
      <c r="BU34" s="108"/>
      <c r="BV34" s="109"/>
      <c r="BW34" s="129"/>
      <c r="BX34" s="108"/>
      <c r="BY34" s="135"/>
      <c r="BZ34" s="130"/>
      <c r="CA34" s="104"/>
      <c r="CB34" s="128"/>
      <c r="CC34" s="108"/>
      <c r="CD34" s="109"/>
      <c r="CE34" s="129"/>
      <c r="CF34" s="108"/>
      <c r="CG34" s="135"/>
      <c r="CH34" s="130"/>
      <c r="CI34" s="104"/>
      <c r="CJ34" s="128"/>
      <c r="CK34" s="108"/>
      <c r="CL34" s="10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</row>
    <row r="35" spans="1:101" x14ac:dyDescent="0.2">
      <c r="A35" s="97"/>
      <c r="B35" s="91"/>
      <c r="C35" s="91"/>
      <c r="D35" s="105">
        <v>1.4</v>
      </c>
      <c r="E35" s="106">
        <f t="shared" si="0"/>
        <v>3</v>
      </c>
      <c r="F35" s="107">
        <f>E35*0.59</f>
        <v>1.77</v>
      </c>
      <c r="G35" s="104">
        <f t="shared" si="6"/>
        <v>3</v>
      </c>
      <c r="H35" s="138">
        <v>3</v>
      </c>
      <c r="I35" s="108"/>
      <c r="J35" s="109">
        <f>J33+((J38-J33)/5)*2</f>
        <v>0</v>
      </c>
      <c r="K35" s="110"/>
      <c r="L35" s="105">
        <v>1.4</v>
      </c>
      <c r="M35" s="106">
        <f t="shared" si="1"/>
        <v>6</v>
      </c>
      <c r="N35" s="107">
        <f>M35*0.59</f>
        <v>3.54</v>
      </c>
      <c r="O35" s="104">
        <f t="shared" si="7"/>
        <v>6</v>
      </c>
      <c r="P35" s="138">
        <v>6</v>
      </c>
      <c r="Q35" s="108"/>
      <c r="R35" s="109">
        <f>R33+((R38-R33)/5)*2</f>
        <v>0</v>
      </c>
      <c r="S35" s="108"/>
      <c r="T35" s="105">
        <v>1.4</v>
      </c>
      <c r="U35" s="106">
        <f t="shared" si="2"/>
        <v>6</v>
      </c>
      <c r="V35" s="107">
        <f>U35*0.59</f>
        <v>3.54</v>
      </c>
      <c r="W35" s="104">
        <f t="shared" si="8"/>
        <v>6</v>
      </c>
      <c r="X35" s="138">
        <v>6</v>
      </c>
      <c r="Y35" s="108"/>
      <c r="Z35" s="109">
        <f>Z33+((Z38-Z33)/5)*2</f>
        <v>0</v>
      </c>
      <c r="AA35" s="45"/>
      <c r="AB35" s="105">
        <v>1.4</v>
      </c>
      <c r="AC35" s="106">
        <f t="shared" si="3"/>
        <v>28.68</v>
      </c>
      <c r="AD35" s="107">
        <f>AC35*0.59</f>
        <v>16.921199999999999</v>
      </c>
      <c r="AE35" s="104">
        <f t="shared" si="9"/>
        <v>28.68</v>
      </c>
      <c r="AF35" s="138">
        <v>29</v>
      </c>
      <c r="AG35" s="108"/>
      <c r="AH35" s="109">
        <f>AH33+((AH38-AH33)/5)*2</f>
        <v>0.08</v>
      </c>
      <c r="AI35" s="45"/>
      <c r="AJ35" s="105">
        <v>1.4</v>
      </c>
      <c r="AK35" s="106">
        <f t="shared" si="4"/>
        <v>25.84</v>
      </c>
      <c r="AL35" s="107">
        <f>AK35*0.59</f>
        <v>15.2456</v>
      </c>
      <c r="AM35" s="104">
        <f t="shared" si="10"/>
        <v>25.84</v>
      </c>
      <c r="AN35" s="138">
        <v>26</v>
      </c>
      <c r="AO35" s="108"/>
      <c r="AP35" s="109">
        <f>AP33+((AP38-AP33)/5)*2</f>
        <v>0.04</v>
      </c>
      <c r="AQ35" s="28"/>
      <c r="AR35" s="105">
        <v>1.4</v>
      </c>
      <c r="AS35" s="106">
        <f t="shared" si="5"/>
        <v>4</v>
      </c>
      <c r="AT35" s="107">
        <f>AS35*0.59</f>
        <v>2.36</v>
      </c>
      <c r="AU35" s="104">
        <f t="shared" si="11"/>
        <v>4</v>
      </c>
      <c r="AV35" s="138">
        <v>4</v>
      </c>
      <c r="AW35" s="108"/>
      <c r="AX35" s="109">
        <f>AX33+((AX38-AX33)/5)*2</f>
        <v>0</v>
      </c>
      <c r="AY35" s="55"/>
      <c r="AZ35" s="108"/>
      <c r="BA35" s="135"/>
      <c r="BB35" s="130"/>
      <c r="BC35" s="104"/>
      <c r="BD35" s="128"/>
      <c r="BE35" s="108"/>
      <c r="BF35" s="109"/>
      <c r="BG35" s="27"/>
      <c r="BH35" s="108"/>
      <c r="BI35" s="135"/>
      <c r="BJ35" s="130"/>
      <c r="BK35" s="104"/>
      <c r="BL35" s="128"/>
      <c r="BM35" s="108"/>
      <c r="BN35" s="109"/>
      <c r="BO35" s="45"/>
      <c r="BP35" s="108"/>
      <c r="BQ35" s="135"/>
      <c r="BR35" s="130"/>
      <c r="BS35" s="104"/>
      <c r="BT35" s="128"/>
      <c r="BU35" s="108"/>
      <c r="BV35" s="109"/>
      <c r="BW35" s="45"/>
      <c r="BX35" s="108"/>
      <c r="BY35" s="135"/>
      <c r="BZ35" s="130"/>
      <c r="CA35" s="104"/>
      <c r="CB35" s="128"/>
      <c r="CC35" s="108"/>
      <c r="CD35" s="109"/>
      <c r="CE35" s="45"/>
      <c r="CF35" s="108"/>
      <c r="CG35" s="135"/>
      <c r="CH35" s="130"/>
      <c r="CI35" s="104"/>
      <c r="CJ35" s="128"/>
      <c r="CK35" s="108"/>
      <c r="CL35" s="109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</row>
    <row r="36" spans="1:101" x14ac:dyDescent="0.2">
      <c r="A36" s="91"/>
      <c r="B36" s="91"/>
      <c r="C36" s="91"/>
      <c r="D36" s="105">
        <v>1.6</v>
      </c>
      <c r="E36" s="106">
        <f t="shared" si="0"/>
        <v>3</v>
      </c>
      <c r="F36" s="107">
        <f>E36*0.59</f>
        <v>1.77</v>
      </c>
      <c r="G36" s="104">
        <f t="shared" si="6"/>
        <v>3</v>
      </c>
      <c r="H36" s="138">
        <v>3</v>
      </c>
      <c r="I36" s="108"/>
      <c r="J36" s="109">
        <f>J33+((J38-J33)/5)*3</f>
        <v>0</v>
      </c>
      <c r="K36" s="110"/>
      <c r="L36" s="105">
        <v>1.6</v>
      </c>
      <c r="M36" s="106">
        <f t="shared" si="1"/>
        <v>16</v>
      </c>
      <c r="N36" s="107">
        <f>M36*0.59</f>
        <v>9.44</v>
      </c>
      <c r="O36" s="104">
        <f t="shared" si="7"/>
        <v>16</v>
      </c>
      <c r="P36" s="138">
        <v>16</v>
      </c>
      <c r="Q36" s="108"/>
      <c r="R36" s="109">
        <f>R33+((R38-R33)/5)*3</f>
        <v>0</v>
      </c>
      <c r="S36" s="108"/>
      <c r="T36" s="105">
        <v>1.6</v>
      </c>
      <c r="U36" s="106">
        <f t="shared" si="2"/>
        <v>7</v>
      </c>
      <c r="V36" s="107">
        <f>U36*0.59</f>
        <v>4.13</v>
      </c>
      <c r="W36" s="104">
        <f t="shared" si="8"/>
        <v>7</v>
      </c>
      <c r="X36" s="138">
        <v>7</v>
      </c>
      <c r="Y36" s="108"/>
      <c r="Z36" s="109">
        <f>Z33+((Z38-Z33)/5)*3</f>
        <v>0</v>
      </c>
      <c r="AA36" s="45"/>
      <c r="AB36" s="105">
        <v>1.6</v>
      </c>
      <c r="AC36" s="106">
        <f t="shared" si="3"/>
        <v>30.52</v>
      </c>
      <c r="AD36" s="107">
        <f>AC36*0.59</f>
        <v>18.006799999999998</v>
      </c>
      <c r="AE36" s="104">
        <f t="shared" si="9"/>
        <v>30.52</v>
      </c>
      <c r="AF36" s="138">
        <v>31</v>
      </c>
      <c r="AG36" s="108"/>
      <c r="AH36" s="109">
        <f>AH33+((AH38-AH33)/5)*3</f>
        <v>0.12</v>
      </c>
      <c r="AI36" s="45"/>
      <c r="AJ36" s="105">
        <v>1.6</v>
      </c>
      <c r="AK36" s="106">
        <f t="shared" si="4"/>
        <v>44.76</v>
      </c>
      <c r="AL36" s="107">
        <f>AK36*0.59</f>
        <v>26.408399999999997</v>
      </c>
      <c r="AM36" s="104">
        <f t="shared" si="10"/>
        <v>44.76</v>
      </c>
      <c r="AN36" s="138">
        <v>45</v>
      </c>
      <c r="AO36" s="108"/>
      <c r="AP36" s="109">
        <f>AP33+((AP38-AP33)/5)*3</f>
        <v>0.06</v>
      </c>
      <c r="AQ36" s="36"/>
      <c r="AR36" s="105">
        <v>1.6</v>
      </c>
      <c r="AS36" s="106">
        <f t="shared" si="5"/>
        <v>49</v>
      </c>
      <c r="AT36" s="107">
        <f>AS36*0.59</f>
        <v>28.91</v>
      </c>
      <c r="AU36" s="104">
        <f t="shared" si="11"/>
        <v>49</v>
      </c>
      <c r="AV36" s="138">
        <v>49</v>
      </c>
      <c r="AW36" s="108"/>
      <c r="AX36" s="109">
        <f>AX33+((AX38-AX33)/5)*3</f>
        <v>0</v>
      </c>
      <c r="AY36" s="56"/>
      <c r="AZ36" s="108"/>
      <c r="BA36" s="135"/>
      <c r="BB36" s="130"/>
      <c r="BC36" s="104"/>
      <c r="BD36" s="128"/>
      <c r="BE36" s="108"/>
      <c r="BF36" s="109"/>
      <c r="BG36" s="27"/>
      <c r="BH36" s="108"/>
      <c r="BI36" s="135"/>
      <c r="BJ36" s="130"/>
      <c r="BK36" s="104"/>
      <c r="BL36" s="128"/>
      <c r="BM36" s="108"/>
      <c r="BN36" s="109"/>
      <c r="BO36" s="45"/>
      <c r="BP36" s="108"/>
      <c r="BQ36" s="135"/>
      <c r="BR36" s="130"/>
      <c r="BS36" s="104"/>
      <c r="BT36" s="128"/>
      <c r="BU36" s="108"/>
      <c r="BV36" s="109"/>
      <c r="BW36" s="45"/>
      <c r="BX36" s="108"/>
      <c r="BY36" s="135"/>
      <c r="BZ36" s="130"/>
      <c r="CA36" s="104"/>
      <c r="CB36" s="128"/>
      <c r="CC36" s="108"/>
      <c r="CD36" s="109"/>
      <c r="CE36" s="45"/>
      <c r="CF36" s="108"/>
      <c r="CG36" s="135"/>
      <c r="CH36" s="130"/>
      <c r="CI36" s="104"/>
      <c r="CJ36" s="128"/>
      <c r="CK36" s="108"/>
      <c r="CL36" s="109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</row>
    <row r="37" spans="1:101" x14ac:dyDescent="0.2">
      <c r="A37" s="91"/>
      <c r="B37" s="91"/>
      <c r="C37" s="91"/>
      <c r="D37" s="105">
        <v>1.8</v>
      </c>
      <c r="E37" s="106">
        <f t="shared" si="0"/>
        <v>4</v>
      </c>
      <c r="F37" s="107">
        <f>E37*0.59</f>
        <v>2.36</v>
      </c>
      <c r="G37" s="104">
        <f t="shared" si="6"/>
        <v>4</v>
      </c>
      <c r="H37" s="138">
        <v>4</v>
      </c>
      <c r="I37" s="108"/>
      <c r="J37" s="109">
        <f>J33+((J38-J33)/5)*4</f>
        <v>0</v>
      </c>
      <c r="K37" s="110"/>
      <c r="L37" s="105">
        <v>1.8</v>
      </c>
      <c r="M37" s="106">
        <f t="shared" si="1"/>
        <v>24</v>
      </c>
      <c r="N37" s="107">
        <f>M37*0.59</f>
        <v>14.16</v>
      </c>
      <c r="O37" s="104">
        <f t="shared" si="7"/>
        <v>24</v>
      </c>
      <c r="P37" s="138">
        <v>24</v>
      </c>
      <c r="Q37" s="108"/>
      <c r="R37" s="109">
        <f>R33+((R38-R33)/5)*4</f>
        <v>0</v>
      </c>
      <c r="S37" s="108"/>
      <c r="T37" s="105">
        <v>1.8</v>
      </c>
      <c r="U37" s="106">
        <f t="shared" si="2"/>
        <v>10</v>
      </c>
      <c r="V37" s="107">
        <f>U37*0.59</f>
        <v>5.8999999999999995</v>
      </c>
      <c r="W37" s="104">
        <f t="shared" si="8"/>
        <v>10</v>
      </c>
      <c r="X37" s="138">
        <v>10</v>
      </c>
      <c r="Y37" s="108"/>
      <c r="Z37" s="109">
        <f>Z33+((Z38-Z33)/5)*4</f>
        <v>0</v>
      </c>
      <c r="AA37" s="45"/>
      <c r="AB37" s="105">
        <v>1.8</v>
      </c>
      <c r="AC37" s="106">
        <f t="shared" si="3"/>
        <v>56.36</v>
      </c>
      <c r="AD37" s="107">
        <f>AC37*0.59</f>
        <v>33.252399999999994</v>
      </c>
      <c r="AE37" s="104">
        <f t="shared" si="9"/>
        <v>56.36</v>
      </c>
      <c r="AF37" s="138">
        <v>57</v>
      </c>
      <c r="AG37" s="108"/>
      <c r="AH37" s="109">
        <f>AH33+((AH38-AH33)/5)*4</f>
        <v>0.16</v>
      </c>
      <c r="AI37" s="45"/>
      <c r="AJ37" s="105">
        <v>1.8</v>
      </c>
      <c r="AK37" s="106">
        <f t="shared" si="4"/>
        <v>99.68</v>
      </c>
      <c r="AL37" s="107">
        <f>AK37*0.59</f>
        <v>58.811199999999999</v>
      </c>
      <c r="AM37" s="104">
        <f t="shared" si="10"/>
        <v>99.68</v>
      </c>
      <c r="AN37" s="138">
        <v>100</v>
      </c>
      <c r="AO37" s="108"/>
      <c r="AP37" s="109">
        <f>AP33+((AP38-AP33)/5)*4</f>
        <v>0.08</v>
      </c>
      <c r="AQ37" s="28"/>
      <c r="AR37" s="105">
        <v>1.8</v>
      </c>
      <c r="AS37" s="106">
        <f t="shared" si="5"/>
        <v>136</v>
      </c>
      <c r="AT37" s="107">
        <f>AS37*0.59</f>
        <v>80.239999999999995</v>
      </c>
      <c r="AU37" s="104">
        <f t="shared" si="11"/>
        <v>136</v>
      </c>
      <c r="AV37" s="138">
        <v>136</v>
      </c>
      <c r="AW37" s="108"/>
      <c r="AX37" s="109">
        <f>AX33+((AX38-AX33)/5)*4</f>
        <v>0</v>
      </c>
      <c r="AY37" s="55"/>
      <c r="AZ37" s="108"/>
      <c r="BA37" s="135"/>
      <c r="BB37" s="130"/>
      <c r="BC37" s="104"/>
      <c r="BD37" s="128"/>
      <c r="BE37" s="108"/>
      <c r="BF37" s="109"/>
      <c r="BG37" s="27"/>
      <c r="BH37" s="108"/>
      <c r="BI37" s="135"/>
      <c r="BJ37" s="130"/>
      <c r="BK37" s="104"/>
      <c r="BL37" s="128"/>
      <c r="BM37" s="108"/>
      <c r="BN37" s="109"/>
      <c r="BO37" s="45"/>
      <c r="BP37" s="108"/>
      <c r="BQ37" s="135"/>
      <c r="BR37" s="130"/>
      <c r="BS37" s="104"/>
      <c r="BT37" s="128"/>
      <c r="BU37" s="108"/>
      <c r="BV37" s="109"/>
      <c r="BW37" s="45"/>
      <c r="BX37" s="108"/>
      <c r="BY37" s="135"/>
      <c r="BZ37" s="130"/>
      <c r="CA37" s="104"/>
      <c r="CB37" s="128"/>
      <c r="CC37" s="108"/>
      <c r="CD37" s="109"/>
      <c r="CE37" s="45"/>
      <c r="CF37" s="108"/>
      <c r="CG37" s="135"/>
      <c r="CH37" s="130"/>
      <c r="CI37" s="104"/>
      <c r="CJ37" s="128"/>
      <c r="CK37" s="108"/>
      <c r="CL37" s="109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</row>
    <row r="38" spans="1:101" x14ac:dyDescent="0.2">
      <c r="A38" s="91"/>
      <c r="B38" s="91"/>
      <c r="C38" s="91"/>
      <c r="D38" s="105">
        <v>2</v>
      </c>
      <c r="E38" s="106">
        <f t="shared" si="0"/>
        <v>5</v>
      </c>
      <c r="F38" s="107">
        <f>E38*0.54</f>
        <v>2.7</v>
      </c>
      <c r="G38" s="104">
        <f t="shared" si="6"/>
        <v>5</v>
      </c>
      <c r="H38" s="138">
        <v>5</v>
      </c>
      <c r="I38" s="108"/>
      <c r="J38" s="103">
        <v>0</v>
      </c>
      <c r="K38" s="110"/>
      <c r="L38" s="105">
        <v>2</v>
      </c>
      <c r="M38" s="106">
        <f t="shared" si="1"/>
        <v>31</v>
      </c>
      <c r="N38" s="107">
        <f>M38*0.54</f>
        <v>16.740000000000002</v>
      </c>
      <c r="O38" s="104">
        <f t="shared" si="7"/>
        <v>31</v>
      </c>
      <c r="P38" s="138">
        <v>31</v>
      </c>
      <c r="Q38" s="108"/>
      <c r="R38" s="103">
        <v>0</v>
      </c>
      <c r="S38" s="108"/>
      <c r="T38" s="105">
        <v>2</v>
      </c>
      <c r="U38" s="106">
        <f t="shared" si="2"/>
        <v>5</v>
      </c>
      <c r="V38" s="107">
        <f>U38*0.54</f>
        <v>2.7</v>
      </c>
      <c r="W38" s="104">
        <f t="shared" si="8"/>
        <v>5</v>
      </c>
      <c r="X38" s="138">
        <v>5</v>
      </c>
      <c r="Y38" s="108"/>
      <c r="Z38" s="103">
        <v>0</v>
      </c>
      <c r="AA38" s="45"/>
      <c r="AB38" s="105">
        <v>2</v>
      </c>
      <c r="AC38" s="106">
        <f t="shared" si="3"/>
        <v>89.2</v>
      </c>
      <c r="AD38" s="107">
        <f>AC38*0.54</f>
        <v>48.168000000000006</v>
      </c>
      <c r="AE38" s="104">
        <f t="shared" si="9"/>
        <v>89.2</v>
      </c>
      <c r="AF38" s="138">
        <v>90</v>
      </c>
      <c r="AG38" s="108"/>
      <c r="AH38" s="103">
        <v>0.2</v>
      </c>
      <c r="AI38" s="45"/>
      <c r="AJ38" s="105">
        <v>2</v>
      </c>
      <c r="AK38" s="106">
        <f t="shared" si="4"/>
        <v>153.6</v>
      </c>
      <c r="AL38" s="107">
        <f>AK38*0.54</f>
        <v>82.944000000000003</v>
      </c>
      <c r="AM38" s="104">
        <f t="shared" si="10"/>
        <v>153.6</v>
      </c>
      <c r="AN38" s="138">
        <v>154</v>
      </c>
      <c r="AO38" s="108"/>
      <c r="AP38" s="103">
        <v>0.1</v>
      </c>
      <c r="AQ38" s="28"/>
      <c r="AR38" s="105">
        <v>2</v>
      </c>
      <c r="AS38" s="106">
        <f t="shared" si="5"/>
        <v>188</v>
      </c>
      <c r="AT38" s="107">
        <f>AS38*0.54</f>
        <v>101.52000000000001</v>
      </c>
      <c r="AU38" s="104">
        <f t="shared" si="11"/>
        <v>188</v>
      </c>
      <c r="AV38" s="138">
        <v>188</v>
      </c>
      <c r="AW38" s="108"/>
      <c r="AX38" s="103">
        <v>0</v>
      </c>
      <c r="AY38" s="56"/>
      <c r="AZ38" s="108"/>
      <c r="BA38" s="135"/>
      <c r="BB38" s="130"/>
      <c r="BC38" s="104"/>
      <c r="BD38" s="128"/>
      <c r="BE38" s="108"/>
      <c r="BF38" s="109"/>
      <c r="BG38" s="27"/>
      <c r="BH38" s="108"/>
      <c r="BI38" s="135"/>
      <c r="BJ38" s="130"/>
      <c r="BK38" s="104"/>
      <c r="BL38" s="128"/>
      <c r="BM38" s="108"/>
      <c r="BN38" s="109"/>
      <c r="BO38" s="45"/>
      <c r="BP38" s="108"/>
      <c r="BQ38" s="135"/>
      <c r="BR38" s="130"/>
      <c r="BS38" s="104"/>
      <c r="BT38" s="128"/>
      <c r="BU38" s="108"/>
      <c r="BV38" s="109"/>
      <c r="BW38" s="45"/>
      <c r="BX38" s="108"/>
      <c r="BY38" s="135"/>
      <c r="BZ38" s="130"/>
      <c r="CA38" s="104"/>
      <c r="CB38" s="128"/>
      <c r="CC38" s="108"/>
      <c r="CD38" s="109"/>
      <c r="CE38" s="45"/>
      <c r="CF38" s="108"/>
      <c r="CG38" s="135"/>
      <c r="CH38" s="130"/>
      <c r="CI38" s="104"/>
      <c r="CJ38" s="128"/>
      <c r="CK38" s="108"/>
      <c r="CL38" s="109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</row>
    <row r="39" spans="1:101" x14ac:dyDescent="0.2">
      <c r="A39" s="91"/>
      <c r="B39" s="91"/>
      <c r="C39" s="91"/>
      <c r="D39" s="105">
        <v>2.2000000000000002</v>
      </c>
      <c r="E39" s="106">
        <f t="shared" si="0"/>
        <v>22.92</v>
      </c>
      <c r="F39" s="107">
        <f>E39*0.54</f>
        <v>12.376800000000001</v>
      </c>
      <c r="G39" s="104">
        <f t="shared" si="6"/>
        <v>22.92</v>
      </c>
      <c r="H39" s="138">
        <v>23</v>
      </c>
      <c r="I39" s="108"/>
      <c r="J39" s="109">
        <f>J38+((J43-J38)/5)*1</f>
        <v>0.02</v>
      </c>
      <c r="K39" s="110"/>
      <c r="L39" s="105">
        <v>2.2000000000000002</v>
      </c>
      <c r="M39" s="106">
        <f t="shared" si="1"/>
        <v>25.92</v>
      </c>
      <c r="N39" s="107">
        <f>M39*0.54</f>
        <v>13.996800000000002</v>
      </c>
      <c r="O39" s="104">
        <f t="shared" si="7"/>
        <v>25.92</v>
      </c>
      <c r="P39" s="138">
        <v>26</v>
      </c>
      <c r="Q39" s="108"/>
      <c r="R39" s="109">
        <f>R38+((R43-R38)/5)*1</f>
        <v>0.02</v>
      </c>
      <c r="S39" s="108"/>
      <c r="T39" s="105">
        <v>2.2000000000000002</v>
      </c>
      <c r="U39" s="106">
        <f t="shared" si="2"/>
        <v>4.92</v>
      </c>
      <c r="V39" s="107">
        <f>U39*0.54</f>
        <v>2.6568000000000001</v>
      </c>
      <c r="W39" s="104">
        <f t="shared" si="8"/>
        <v>4.92</v>
      </c>
      <c r="X39" s="138">
        <v>5</v>
      </c>
      <c r="Y39" s="108"/>
      <c r="Z39" s="109">
        <f>Z38+((Z43-Z38)/5)*1</f>
        <v>0.02</v>
      </c>
      <c r="AA39" s="45"/>
      <c r="AB39" s="105">
        <v>2.2000000000000002</v>
      </c>
      <c r="AC39" s="106">
        <f t="shared" si="3"/>
        <v>119.12</v>
      </c>
      <c r="AD39" s="107">
        <f>AC39*0.54</f>
        <v>64.32480000000001</v>
      </c>
      <c r="AE39" s="104">
        <f t="shared" si="9"/>
        <v>119.12</v>
      </c>
      <c r="AF39" s="138">
        <v>120</v>
      </c>
      <c r="AG39" s="108"/>
      <c r="AH39" s="109">
        <f>AH38+((AH43-AH38)/5)*1</f>
        <v>0.22</v>
      </c>
      <c r="AI39" s="45"/>
      <c r="AJ39" s="105">
        <v>2.2000000000000002</v>
      </c>
      <c r="AK39" s="106">
        <f t="shared" si="4"/>
        <v>175.6</v>
      </c>
      <c r="AL39" s="107">
        <f>AK39*0.54</f>
        <v>94.823999999999998</v>
      </c>
      <c r="AM39" s="104">
        <f t="shared" si="10"/>
        <v>175.6</v>
      </c>
      <c r="AN39" s="138">
        <v>176</v>
      </c>
      <c r="AO39" s="108"/>
      <c r="AP39" s="109">
        <f>AP38+((AP43-AP38)/5)*1</f>
        <v>0.1</v>
      </c>
      <c r="AQ39" s="28"/>
      <c r="AR39" s="105">
        <v>2.2000000000000002</v>
      </c>
      <c r="AS39" s="106">
        <f t="shared" si="5"/>
        <v>218</v>
      </c>
      <c r="AT39" s="107">
        <f>AS39*0.54</f>
        <v>117.72000000000001</v>
      </c>
      <c r="AU39" s="104">
        <f t="shared" si="11"/>
        <v>218</v>
      </c>
      <c r="AV39" s="138">
        <v>218</v>
      </c>
      <c r="AW39" s="108"/>
      <c r="AX39" s="109">
        <f>AX38+((AX43-AX38)/5)*1</f>
        <v>0</v>
      </c>
      <c r="AY39" s="55"/>
      <c r="AZ39" s="108"/>
      <c r="BA39" s="135"/>
      <c r="BB39" s="130"/>
      <c r="BC39" s="104"/>
      <c r="BD39" s="128"/>
      <c r="BE39" s="108"/>
      <c r="BF39" s="109"/>
      <c r="BG39" s="27"/>
      <c r="BH39" s="108"/>
      <c r="BI39" s="135"/>
      <c r="BJ39" s="130"/>
      <c r="BK39" s="104"/>
      <c r="BL39" s="128"/>
      <c r="BM39" s="108"/>
      <c r="BN39" s="109"/>
      <c r="BO39" s="45"/>
      <c r="BP39" s="108"/>
      <c r="BQ39" s="135"/>
      <c r="BR39" s="130"/>
      <c r="BS39" s="104"/>
      <c r="BT39" s="128"/>
      <c r="BU39" s="108"/>
      <c r="BV39" s="109"/>
      <c r="BW39" s="45"/>
      <c r="BX39" s="108"/>
      <c r="BY39" s="135"/>
      <c r="BZ39" s="130"/>
      <c r="CA39" s="104"/>
      <c r="CB39" s="128"/>
      <c r="CC39" s="108"/>
      <c r="CD39" s="109"/>
      <c r="CE39" s="45"/>
      <c r="CF39" s="108"/>
      <c r="CG39" s="135"/>
      <c r="CH39" s="130"/>
      <c r="CI39" s="104"/>
      <c r="CJ39" s="128"/>
      <c r="CK39" s="108"/>
      <c r="CL39" s="109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</row>
    <row r="40" spans="1:101" x14ac:dyDescent="0.2">
      <c r="A40" s="91"/>
      <c r="B40" s="91"/>
      <c r="C40" s="91"/>
      <c r="D40" s="105">
        <v>2.4</v>
      </c>
      <c r="E40" s="106">
        <f>8+1.2*G40</f>
        <v>41.408000000000001</v>
      </c>
      <c r="F40" s="107">
        <f>E40*0.54</f>
        <v>22.360320000000002</v>
      </c>
      <c r="G40" s="104">
        <f t="shared" si="6"/>
        <v>27.84</v>
      </c>
      <c r="H40" s="138">
        <v>28</v>
      </c>
      <c r="I40" s="108"/>
      <c r="J40" s="109">
        <f>J38+((J43-J38)/5)*2</f>
        <v>0.04</v>
      </c>
      <c r="K40" s="110"/>
      <c r="L40" s="105">
        <v>2.4</v>
      </c>
      <c r="M40" s="106">
        <f t="shared" si="1"/>
        <v>29.84</v>
      </c>
      <c r="N40" s="107">
        <f>M40*0.54</f>
        <v>16.113600000000002</v>
      </c>
      <c r="O40" s="104">
        <f t="shared" si="7"/>
        <v>29.84</v>
      </c>
      <c r="P40" s="138">
        <v>30</v>
      </c>
      <c r="Q40" s="108"/>
      <c r="R40" s="109">
        <f>R38+((R43-R38)/5)*2</f>
        <v>0.04</v>
      </c>
      <c r="S40" s="108"/>
      <c r="T40" s="105">
        <v>2.4</v>
      </c>
      <c r="U40" s="106">
        <f t="shared" si="2"/>
        <v>5.84</v>
      </c>
      <c r="V40" s="107">
        <f>U40*0.54</f>
        <v>3.1536</v>
      </c>
      <c r="W40" s="104">
        <f t="shared" si="8"/>
        <v>5.84</v>
      </c>
      <c r="X40" s="138">
        <v>6</v>
      </c>
      <c r="Y40" s="108"/>
      <c r="Z40" s="109">
        <f>Z38+((Z43-Z38)/5)*2</f>
        <v>0.04</v>
      </c>
      <c r="AA40" s="45"/>
      <c r="AB40" s="105">
        <v>2.4</v>
      </c>
      <c r="AC40" s="106">
        <f t="shared" si="3"/>
        <v>69.040000000000006</v>
      </c>
      <c r="AD40" s="107">
        <f>AC40*0.54</f>
        <v>37.281600000000005</v>
      </c>
      <c r="AE40" s="104">
        <f t="shared" si="9"/>
        <v>69.040000000000006</v>
      </c>
      <c r="AF40" s="138">
        <v>70</v>
      </c>
      <c r="AG40" s="108"/>
      <c r="AH40" s="109">
        <f>AH38+((AH43-AH38)/5)*2</f>
        <v>0.24</v>
      </c>
      <c r="AI40" s="45"/>
      <c r="AJ40" s="105">
        <v>2.4</v>
      </c>
      <c r="AK40" s="106">
        <f t="shared" si="4"/>
        <v>206.6</v>
      </c>
      <c r="AL40" s="107">
        <f>AK40*0.54</f>
        <v>111.56400000000001</v>
      </c>
      <c r="AM40" s="104">
        <f t="shared" si="10"/>
        <v>206.6</v>
      </c>
      <c r="AN40" s="138">
        <v>207</v>
      </c>
      <c r="AO40" s="108"/>
      <c r="AP40" s="109">
        <f>AP38+((AP43-AP38)/5)*2</f>
        <v>0.1</v>
      </c>
      <c r="AQ40" s="28"/>
      <c r="AR40" s="105">
        <v>2.4</v>
      </c>
      <c r="AS40" s="106">
        <f t="shared" si="5"/>
        <v>263</v>
      </c>
      <c r="AT40" s="107">
        <f>AS40*0.54</f>
        <v>142.02000000000001</v>
      </c>
      <c r="AU40" s="104">
        <f t="shared" si="11"/>
        <v>263</v>
      </c>
      <c r="AV40" s="138">
        <v>263</v>
      </c>
      <c r="AW40" s="108"/>
      <c r="AX40" s="109">
        <f>AX38+((AX43-AX38)/5)*2</f>
        <v>0</v>
      </c>
      <c r="AY40" s="56"/>
      <c r="AZ40" s="108"/>
      <c r="BA40" s="135"/>
      <c r="BB40" s="130"/>
      <c r="BC40" s="104"/>
      <c r="BD40" s="128"/>
      <c r="BE40" s="108"/>
      <c r="BF40" s="109"/>
      <c r="BG40" s="27"/>
      <c r="BH40" s="108"/>
      <c r="BI40" s="135"/>
      <c r="BJ40" s="130"/>
      <c r="BK40" s="104"/>
      <c r="BL40" s="128"/>
      <c r="BM40" s="108"/>
      <c r="BN40" s="109"/>
      <c r="BO40" s="45"/>
      <c r="BP40" s="108"/>
      <c r="BQ40" s="135"/>
      <c r="BR40" s="130"/>
      <c r="BS40" s="104"/>
      <c r="BT40" s="128"/>
      <c r="BU40" s="108"/>
      <c r="BV40" s="109"/>
      <c r="BW40" s="45"/>
      <c r="BX40" s="108"/>
      <c r="BY40" s="135"/>
      <c r="BZ40" s="130"/>
      <c r="CA40" s="104"/>
      <c r="CB40" s="128"/>
      <c r="CC40" s="108"/>
      <c r="CD40" s="109"/>
      <c r="CE40" s="45"/>
      <c r="CF40" s="108"/>
      <c r="CG40" s="135"/>
      <c r="CH40" s="130"/>
      <c r="CI40" s="104"/>
      <c r="CJ40" s="128"/>
      <c r="CK40" s="108"/>
      <c r="CL40" s="109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</row>
    <row r="41" spans="1:101" x14ac:dyDescent="0.2">
      <c r="A41" s="91"/>
      <c r="B41" s="91"/>
      <c r="C41" s="91"/>
      <c r="D41" s="111">
        <v>2.6</v>
      </c>
      <c r="E41" s="106">
        <f t="shared" ref="E41:E61" si="12">8+1.2*G41</f>
        <v>46.112000000000002</v>
      </c>
      <c r="F41" s="107">
        <f>E41*0.54</f>
        <v>24.900480000000002</v>
      </c>
      <c r="G41" s="104">
        <f t="shared" si="6"/>
        <v>31.76</v>
      </c>
      <c r="H41" s="138">
        <v>32</v>
      </c>
      <c r="I41" s="108"/>
      <c r="J41" s="109">
        <f>J38+((J43-J38)/5)*3</f>
        <v>0.06</v>
      </c>
      <c r="K41" s="110"/>
      <c r="L41" s="111">
        <v>2.6</v>
      </c>
      <c r="M41" s="106">
        <f t="shared" si="1"/>
        <v>41.76</v>
      </c>
      <c r="N41" s="107">
        <f>M41*0.54</f>
        <v>22.5504</v>
      </c>
      <c r="O41" s="104">
        <f t="shared" si="7"/>
        <v>41.76</v>
      </c>
      <c r="P41" s="138">
        <v>42</v>
      </c>
      <c r="Q41" s="108"/>
      <c r="R41" s="109">
        <f>R38+((R43-R38)/5)*3</f>
        <v>0.06</v>
      </c>
      <c r="S41" s="108"/>
      <c r="T41" s="111">
        <v>2.6</v>
      </c>
      <c r="U41" s="106">
        <f t="shared" si="2"/>
        <v>9.76</v>
      </c>
      <c r="V41" s="107">
        <f>U41*0.54</f>
        <v>5.2704000000000004</v>
      </c>
      <c r="W41" s="104">
        <f t="shared" si="8"/>
        <v>9.76</v>
      </c>
      <c r="X41" s="138">
        <v>10</v>
      </c>
      <c r="Y41" s="108"/>
      <c r="Z41" s="109">
        <f>Z38+((Z43-Z38)/5)*3</f>
        <v>0.06</v>
      </c>
      <c r="AA41" s="45"/>
      <c r="AB41" s="111">
        <v>2.6</v>
      </c>
      <c r="AC41" s="106">
        <f t="shared" si="3"/>
        <v>52.96</v>
      </c>
      <c r="AD41" s="107">
        <f>AC41*0.54</f>
        <v>28.598400000000002</v>
      </c>
      <c r="AE41" s="104">
        <f t="shared" si="9"/>
        <v>52.96</v>
      </c>
      <c r="AF41" s="138">
        <v>54</v>
      </c>
      <c r="AG41" s="108"/>
      <c r="AH41" s="109">
        <f>AH38+((AH43-AH38)/5)*3</f>
        <v>0.26</v>
      </c>
      <c r="AI41" s="45"/>
      <c r="AJ41" s="111">
        <v>2.6</v>
      </c>
      <c r="AK41" s="106">
        <f t="shared" si="4"/>
        <v>220.6</v>
      </c>
      <c r="AL41" s="107">
        <f>AK41*0.54</f>
        <v>119.12400000000001</v>
      </c>
      <c r="AM41" s="104">
        <f t="shared" si="10"/>
        <v>220.6</v>
      </c>
      <c r="AN41" s="138">
        <v>221</v>
      </c>
      <c r="AO41" s="108"/>
      <c r="AP41" s="109">
        <f>AP38+((AP43-AP38)/5)*3</f>
        <v>0.1</v>
      </c>
      <c r="AQ41" s="28"/>
      <c r="AR41" s="111">
        <v>2.6</v>
      </c>
      <c r="AS41" s="106">
        <f t="shared" si="5"/>
        <v>335</v>
      </c>
      <c r="AT41" s="107">
        <f>AS41*0.54</f>
        <v>180.9</v>
      </c>
      <c r="AU41" s="104">
        <f t="shared" si="11"/>
        <v>335</v>
      </c>
      <c r="AV41" s="138">
        <v>335</v>
      </c>
      <c r="AW41" s="108"/>
      <c r="AX41" s="109">
        <f>AX38+((AX43-AX38)/5)*3</f>
        <v>0</v>
      </c>
      <c r="AY41" s="55"/>
      <c r="AZ41" s="108"/>
      <c r="BA41" s="135"/>
      <c r="BB41" s="130"/>
      <c r="BC41" s="104"/>
      <c r="BD41" s="128"/>
      <c r="BE41" s="108"/>
      <c r="BF41" s="109"/>
      <c r="BG41" s="27"/>
      <c r="BH41" s="108"/>
      <c r="BI41" s="135"/>
      <c r="BJ41" s="130"/>
      <c r="BK41" s="104"/>
      <c r="BL41" s="128"/>
      <c r="BM41" s="108"/>
      <c r="BN41" s="109"/>
      <c r="BO41" s="45"/>
      <c r="BP41" s="108"/>
      <c r="BQ41" s="135"/>
      <c r="BR41" s="130"/>
      <c r="BS41" s="104"/>
      <c r="BT41" s="128"/>
      <c r="BU41" s="108"/>
      <c r="BV41" s="109"/>
      <c r="BW41" s="45"/>
      <c r="BX41" s="108"/>
      <c r="BY41" s="135"/>
      <c r="BZ41" s="130"/>
      <c r="CA41" s="104"/>
      <c r="CB41" s="128"/>
      <c r="CC41" s="108"/>
      <c r="CD41" s="109"/>
      <c r="CE41" s="45"/>
      <c r="CF41" s="108"/>
      <c r="CG41" s="135"/>
      <c r="CH41" s="130"/>
      <c r="CI41" s="104"/>
      <c r="CJ41" s="128"/>
      <c r="CK41" s="108"/>
      <c r="CL41" s="109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</row>
    <row r="42" spans="1:101" x14ac:dyDescent="0.2">
      <c r="A42" s="91"/>
      <c r="B42" s="91"/>
      <c r="C42" s="91"/>
      <c r="D42" s="111">
        <v>2.8</v>
      </c>
      <c r="E42" s="106">
        <f t="shared" si="12"/>
        <v>52.015999999999998</v>
      </c>
      <c r="F42" s="107">
        <f>E42*0.54</f>
        <v>28.088640000000002</v>
      </c>
      <c r="G42" s="104">
        <f t="shared" si="6"/>
        <v>36.68</v>
      </c>
      <c r="H42" s="138">
        <v>37</v>
      </c>
      <c r="I42" s="108"/>
      <c r="J42" s="109">
        <f>J38+((J43-J38)/5)*4</f>
        <v>0.08</v>
      </c>
      <c r="K42" s="110"/>
      <c r="L42" s="111">
        <v>2.8</v>
      </c>
      <c r="M42" s="106">
        <f t="shared" si="1"/>
        <v>30.68</v>
      </c>
      <c r="N42" s="107">
        <f>M42*0.54</f>
        <v>16.5672</v>
      </c>
      <c r="O42" s="104">
        <f t="shared" si="7"/>
        <v>30.68</v>
      </c>
      <c r="P42" s="138">
        <v>31</v>
      </c>
      <c r="Q42" s="108"/>
      <c r="R42" s="109">
        <f>R38+((R43-R38)/5)*4</f>
        <v>0.08</v>
      </c>
      <c r="S42" s="108"/>
      <c r="T42" s="111">
        <v>2.8</v>
      </c>
      <c r="U42" s="106">
        <f t="shared" si="2"/>
        <v>9.68</v>
      </c>
      <c r="V42" s="107">
        <f>U42*0.54</f>
        <v>5.2271999999999998</v>
      </c>
      <c r="W42" s="104">
        <f t="shared" si="8"/>
        <v>9.68</v>
      </c>
      <c r="X42" s="138">
        <v>10</v>
      </c>
      <c r="Y42" s="108"/>
      <c r="Z42" s="109">
        <f>Z38+((Z43-Z38)/5)*4</f>
        <v>0.08</v>
      </c>
      <c r="AA42" s="45"/>
      <c r="AB42" s="111">
        <v>2.8</v>
      </c>
      <c r="AC42" s="106">
        <f t="shared" si="3"/>
        <v>63.88</v>
      </c>
      <c r="AD42" s="107">
        <f>AC42*0.54</f>
        <v>34.495200000000004</v>
      </c>
      <c r="AE42" s="104">
        <f t="shared" si="9"/>
        <v>63.88</v>
      </c>
      <c r="AF42" s="138">
        <v>65</v>
      </c>
      <c r="AG42" s="108"/>
      <c r="AH42" s="109">
        <f>AH38+((AH43-AH38)/5)*4</f>
        <v>0.28000000000000003</v>
      </c>
      <c r="AI42" s="45"/>
      <c r="AJ42" s="111">
        <v>2.8</v>
      </c>
      <c r="AK42" s="106">
        <f t="shared" si="4"/>
        <v>220.6</v>
      </c>
      <c r="AL42" s="107">
        <f>AK42*0.54</f>
        <v>119.12400000000001</v>
      </c>
      <c r="AM42" s="104">
        <f t="shared" si="10"/>
        <v>220.6</v>
      </c>
      <c r="AN42" s="138">
        <v>221</v>
      </c>
      <c r="AO42" s="108"/>
      <c r="AP42" s="109">
        <f>AP38+((AP43-AP38)/5)*4</f>
        <v>0.1</v>
      </c>
      <c r="AQ42" s="28"/>
      <c r="AR42" s="111">
        <v>2.8</v>
      </c>
      <c r="AS42" s="106">
        <f t="shared" si="5"/>
        <v>618</v>
      </c>
      <c r="AT42" s="107">
        <f>AS42*0.54</f>
        <v>333.72</v>
      </c>
      <c r="AU42" s="104">
        <f t="shared" si="11"/>
        <v>618</v>
      </c>
      <c r="AV42" s="138">
        <v>618</v>
      </c>
      <c r="AW42" s="108"/>
      <c r="AX42" s="109">
        <f>AX38+((AX43-AX38)/5)*4</f>
        <v>0</v>
      </c>
      <c r="AY42" s="56"/>
      <c r="AZ42" s="108"/>
      <c r="BA42" s="135"/>
      <c r="BB42" s="130"/>
      <c r="BC42" s="104"/>
      <c r="BD42" s="128"/>
      <c r="BE42" s="108"/>
      <c r="BF42" s="109"/>
      <c r="BG42" s="27"/>
      <c r="BH42" s="108"/>
      <c r="BI42" s="135"/>
      <c r="BJ42" s="130"/>
      <c r="BK42" s="104"/>
      <c r="BL42" s="128"/>
      <c r="BM42" s="108"/>
      <c r="BN42" s="109"/>
      <c r="BO42" s="45"/>
      <c r="BP42" s="108"/>
      <c r="BQ42" s="135"/>
      <c r="BR42" s="130"/>
      <c r="BS42" s="104"/>
      <c r="BT42" s="128"/>
      <c r="BU42" s="108"/>
      <c r="BV42" s="109"/>
      <c r="BW42" s="45"/>
      <c r="BX42" s="108"/>
      <c r="BY42" s="135"/>
      <c r="BZ42" s="130"/>
      <c r="CA42" s="104"/>
      <c r="CB42" s="128"/>
      <c r="CC42" s="108"/>
      <c r="CD42" s="109"/>
      <c r="CE42" s="45"/>
      <c r="CF42" s="108"/>
      <c r="CG42" s="135"/>
      <c r="CH42" s="130"/>
      <c r="CI42" s="104"/>
      <c r="CJ42" s="128"/>
      <c r="CK42" s="108"/>
      <c r="CL42" s="109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</row>
    <row r="43" spans="1:101" x14ac:dyDescent="0.2">
      <c r="A43" s="91"/>
      <c r="B43" s="91"/>
      <c r="C43" s="91"/>
      <c r="D43" s="111">
        <v>3</v>
      </c>
      <c r="E43" s="106">
        <f t="shared" si="12"/>
        <v>49.52</v>
      </c>
      <c r="F43" s="107">
        <f>E43*0.5</f>
        <v>24.76</v>
      </c>
      <c r="G43" s="104">
        <f t="shared" si="6"/>
        <v>34.6</v>
      </c>
      <c r="H43" s="138">
        <v>35</v>
      </c>
      <c r="I43" s="108"/>
      <c r="J43" s="103">
        <v>0.1</v>
      </c>
      <c r="K43" s="110"/>
      <c r="L43" s="111">
        <v>3</v>
      </c>
      <c r="M43" s="106">
        <f t="shared" si="1"/>
        <v>22.6</v>
      </c>
      <c r="N43" s="107">
        <f>M43*0.5</f>
        <v>11.3</v>
      </c>
      <c r="O43" s="104">
        <f t="shared" si="7"/>
        <v>22.6</v>
      </c>
      <c r="P43" s="138">
        <v>23</v>
      </c>
      <c r="Q43" s="108"/>
      <c r="R43" s="103">
        <v>0.1</v>
      </c>
      <c r="S43" s="108"/>
      <c r="T43" s="111">
        <v>3</v>
      </c>
      <c r="U43" s="106">
        <f t="shared" si="2"/>
        <v>9.6</v>
      </c>
      <c r="V43" s="107">
        <f>U43*0.5</f>
        <v>4.8</v>
      </c>
      <c r="W43" s="104">
        <f t="shared" si="8"/>
        <v>9.6</v>
      </c>
      <c r="X43" s="138">
        <v>10</v>
      </c>
      <c r="Y43" s="108"/>
      <c r="Z43" s="103">
        <v>0.1</v>
      </c>
      <c r="AA43" s="45"/>
      <c r="AB43" s="111">
        <v>3</v>
      </c>
      <c r="AC43" s="106">
        <f t="shared" si="3"/>
        <v>67.8</v>
      </c>
      <c r="AD43" s="107">
        <f>AC43*0.5</f>
        <v>33.9</v>
      </c>
      <c r="AE43" s="104">
        <f t="shared" si="9"/>
        <v>67.8</v>
      </c>
      <c r="AF43" s="138">
        <v>69</v>
      </c>
      <c r="AG43" s="108"/>
      <c r="AH43" s="103">
        <v>0.3</v>
      </c>
      <c r="AI43" s="45"/>
      <c r="AJ43" s="111">
        <v>3</v>
      </c>
      <c r="AK43" s="106">
        <f t="shared" si="4"/>
        <v>192.6</v>
      </c>
      <c r="AL43" s="107">
        <f>AK43*0.5</f>
        <v>96.3</v>
      </c>
      <c r="AM43" s="104">
        <f t="shared" si="10"/>
        <v>192.6</v>
      </c>
      <c r="AN43" s="138">
        <v>193</v>
      </c>
      <c r="AO43" s="108"/>
      <c r="AP43" s="103">
        <v>0.1</v>
      </c>
      <c r="AQ43" s="28"/>
      <c r="AR43" s="111">
        <v>3</v>
      </c>
      <c r="AS43" s="106">
        <f t="shared" si="5"/>
        <v>690</v>
      </c>
      <c r="AT43" s="107">
        <f>AS43*0.5</f>
        <v>345</v>
      </c>
      <c r="AU43" s="104">
        <f t="shared" si="11"/>
        <v>690</v>
      </c>
      <c r="AV43" s="138">
        <v>690</v>
      </c>
      <c r="AW43" s="108"/>
      <c r="AX43" s="103">
        <v>0</v>
      </c>
      <c r="AY43" s="55"/>
      <c r="AZ43" s="108"/>
      <c r="BA43" s="135"/>
      <c r="BB43" s="130"/>
      <c r="BC43" s="104"/>
      <c r="BD43" s="128"/>
      <c r="BE43" s="108"/>
      <c r="BF43" s="109"/>
      <c r="BG43" s="27"/>
      <c r="BH43" s="108"/>
      <c r="BI43" s="135"/>
      <c r="BJ43" s="130"/>
      <c r="BK43" s="104"/>
      <c r="BL43" s="128"/>
      <c r="BM43" s="108"/>
      <c r="BN43" s="109"/>
      <c r="BO43" s="45"/>
      <c r="BP43" s="108"/>
      <c r="BQ43" s="135"/>
      <c r="BR43" s="130"/>
      <c r="BS43" s="104"/>
      <c r="BT43" s="128"/>
      <c r="BU43" s="108"/>
      <c r="BV43" s="109"/>
      <c r="BW43" s="45"/>
      <c r="BX43" s="108"/>
      <c r="BY43" s="135"/>
      <c r="BZ43" s="130"/>
      <c r="CA43" s="104"/>
      <c r="CB43" s="128"/>
      <c r="CC43" s="108"/>
      <c r="CD43" s="109"/>
      <c r="CE43" s="45"/>
      <c r="CF43" s="108"/>
      <c r="CG43" s="135"/>
      <c r="CH43" s="130"/>
      <c r="CI43" s="104"/>
      <c r="CJ43" s="128"/>
      <c r="CK43" s="108"/>
      <c r="CL43" s="109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</row>
    <row r="44" spans="1:101" ht="12.75" customHeight="1" x14ac:dyDescent="0.2">
      <c r="A44" s="91"/>
      <c r="B44" s="91"/>
      <c r="C44" s="91"/>
      <c r="D44" s="111">
        <v>3.2</v>
      </c>
      <c r="E44" s="106">
        <f t="shared" si="12"/>
        <v>50.72</v>
      </c>
      <c r="F44" s="107">
        <f>E44*0.5</f>
        <v>25.36</v>
      </c>
      <c r="G44" s="104">
        <f t="shared" si="6"/>
        <v>35.6</v>
      </c>
      <c r="H44" s="138">
        <v>36</v>
      </c>
      <c r="I44" s="108"/>
      <c r="J44" s="109">
        <f>J43+((J48-J43)/5)*1</f>
        <v>0.1</v>
      </c>
      <c r="K44" s="110"/>
      <c r="L44" s="111">
        <v>3.2</v>
      </c>
      <c r="M44" s="106">
        <f t="shared" si="1"/>
        <v>22.6</v>
      </c>
      <c r="N44" s="107">
        <f>M44*0.5</f>
        <v>11.3</v>
      </c>
      <c r="O44" s="104">
        <f t="shared" si="7"/>
        <v>22.6</v>
      </c>
      <c r="P44" s="138">
        <v>23</v>
      </c>
      <c r="Q44" s="108"/>
      <c r="R44" s="109">
        <f>R43+((R48-R43)/5)*1</f>
        <v>0.1</v>
      </c>
      <c r="S44" s="108"/>
      <c r="T44" s="111">
        <v>3.2</v>
      </c>
      <c r="U44" s="106">
        <f t="shared" si="2"/>
        <v>17.600000000000001</v>
      </c>
      <c r="V44" s="107">
        <f>U44*0.5</f>
        <v>8.8000000000000007</v>
      </c>
      <c r="W44" s="104">
        <f t="shared" si="8"/>
        <v>17.600000000000001</v>
      </c>
      <c r="X44" s="138">
        <v>18</v>
      </c>
      <c r="Y44" s="108"/>
      <c r="Z44" s="109">
        <f>Z43+((Z48-Z43)/5)*1</f>
        <v>0.1</v>
      </c>
      <c r="AA44" s="45"/>
      <c r="AB44" s="111">
        <v>3.2</v>
      </c>
      <c r="AC44" s="106">
        <f t="shared" si="3"/>
        <v>33.799999999999997</v>
      </c>
      <c r="AD44" s="107">
        <f>AC44*0.5</f>
        <v>16.899999999999999</v>
      </c>
      <c r="AE44" s="104">
        <f t="shared" si="9"/>
        <v>33.799999999999997</v>
      </c>
      <c r="AF44" s="138">
        <v>35</v>
      </c>
      <c r="AG44" s="108"/>
      <c r="AH44" s="109">
        <f>AH43+((AH48-AH43)/5)*1</f>
        <v>0.3</v>
      </c>
      <c r="AI44" s="45"/>
      <c r="AJ44" s="111">
        <v>3.2</v>
      </c>
      <c r="AK44" s="106">
        <f t="shared" si="4"/>
        <v>141.52000000000001</v>
      </c>
      <c r="AL44" s="107">
        <f>AK44*0.5</f>
        <v>70.760000000000005</v>
      </c>
      <c r="AM44" s="104">
        <f t="shared" si="10"/>
        <v>141.52000000000001</v>
      </c>
      <c r="AN44" s="138">
        <v>142</v>
      </c>
      <c r="AO44" s="108"/>
      <c r="AP44" s="109">
        <f>AP43+((AP48-AP43)/5)*1</f>
        <v>0.12000000000000001</v>
      </c>
      <c r="AQ44" s="28"/>
      <c r="AR44" s="108"/>
      <c r="AS44" s="135"/>
      <c r="AT44" s="130"/>
      <c r="AU44" s="104"/>
      <c r="AV44" s="128"/>
      <c r="AW44" s="108"/>
      <c r="AX44" s="109"/>
      <c r="AY44" s="56"/>
      <c r="AZ44" s="108"/>
      <c r="BA44" s="135"/>
      <c r="BB44" s="130"/>
      <c r="BC44" s="104"/>
      <c r="BD44" s="128"/>
      <c r="BE44" s="108"/>
      <c r="BF44" s="109"/>
      <c r="BG44" s="27"/>
      <c r="BH44" s="108"/>
      <c r="BI44" s="135"/>
      <c r="BJ44" s="130"/>
      <c r="BK44" s="104"/>
      <c r="BL44" s="128"/>
      <c r="BM44" s="108"/>
      <c r="BN44" s="109"/>
      <c r="BO44" s="45"/>
      <c r="BP44" s="108"/>
      <c r="BQ44" s="135"/>
      <c r="BR44" s="130"/>
      <c r="BS44" s="104"/>
      <c r="BT44" s="128"/>
      <c r="BU44" s="108"/>
      <c r="BV44" s="109"/>
      <c r="BW44" s="45"/>
      <c r="BX44" s="108"/>
      <c r="BY44" s="135"/>
      <c r="BZ44" s="130"/>
      <c r="CA44" s="104"/>
      <c r="CB44" s="128"/>
      <c r="CC44" s="108"/>
      <c r="CD44" s="109"/>
      <c r="CE44" s="45"/>
      <c r="CF44" s="108"/>
      <c r="CG44" s="135"/>
      <c r="CH44" s="130"/>
      <c r="CI44" s="104"/>
      <c r="CJ44" s="128"/>
      <c r="CK44" s="108"/>
      <c r="CL44" s="109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</row>
    <row r="45" spans="1:101" x14ac:dyDescent="0.2">
      <c r="A45" s="91"/>
      <c r="B45" s="91"/>
      <c r="C45" s="91"/>
      <c r="D45" s="111">
        <v>3.4</v>
      </c>
      <c r="E45" s="106">
        <f t="shared" si="12"/>
        <v>47.12</v>
      </c>
      <c r="F45" s="107">
        <f>E45*0.5</f>
        <v>23.56</v>
      </c>
      <c r="G45" s="104">
        <f t="shared" si="6"/>
        <v>32.6</v>
      </c>
      <c r="H45" s="138">
        <v>33</v>
      </c>
      <c r="I45" s="108"/>
      <c r="J45" s="109">
        <f>J43+((J48-J43)/5)*2</f>
        <v>0.1</v>
      </c>
      <c r="K45" s="110"/>
      <c r="L45" s="111">
        <v>3.4</v>
      </c>
      <c r="M45" s="106">
        <f t="shared" si="1"/>
        <v>23.6</v>
      </c>
      <c r="N45" s="107">
        <f>M45*0.5</f>
        <v>11.8</v>
      </c>
      <c r="O45" s="104">
        <f t="shared" si="7"/>
        <v>23.6</v>
      </c>
      <c r="P45" s="138">
        <v>24</v>
      </c>
      <c r="Q45" s="108"/>
      <c r="R45" s="109">
        <f>R43+((R48-R43)/5)*2</f>
        <v>0.1</v>
      </c>
      <c r="S45" s="108"/>
      <c r="T45" s="111">
        <v>3.4</v>
      </c>
      <c r="U45" s="106">
        <f t="shared" si="2"/>
        <v>27.6</v>
      </c>
      <c r="V45" s="107">
        <f>U45*0.5</f>
        <v>13.8</v>
      </c>
      <c r="W45" s="104">
        <f t="shared" si="8"/>
        <v>27.6</v>
      </c>
      <c r="X45" s="138">
        <v>28</v>
      </c>
      <c r="Y45" s="108"/>
      <c r="Z45" s="109">
        <f>Z43+((Z48-Z43)/5)*2</f>
        <v>0.1</v>
      </c>
      <c r="AA45" s="45"/>
      <c r="AB45" s="111">
        <v>3.4</v>
      </c>
      <c r="AC45" s="106">
        <f t="shared" si="3"/>
        <v>11.8</v>
      </c>
      <c r="AD45" s="107">
        <f>AC45*0.5</f>
        <v>5.9</v>
      </c>
      <c r="AE45" s="104">
        <f t="shared" si="9"/>
        <v>11.8</v>
      </c>
      <c r="AF45" s="138">
        <v>13</v>
      </c>
      <c r="AG45" s="108"/>
      <c r="AH45" s="109">
        <f>AH43+((AH48-AH43)/5)*2</f>
        <v>0.3</v>
      </c>
      <c r="AI45" s="45"/>
      <c r="AJ45" s="111">
        <v>3.4</v>
      </c>
      <c r="AK45" s="106">
        <f t="shared" si="4"/>
        <v>99.44</v>
      </c>
      <c r="AL45" s="107">
        <f>AK45*0.5</f>
        <v>49.72</v>
      </c>
      <c r="AM45" s="104">
        <f t="shared" si="10"/>
        <v>99.44</v>
      </c>
      <c r="AN45" s="138">
        <v>100</v>
      </c>
      <c r="AO45" s="108"/>
      <c r="AP45" s="109">
        <f>AP43+((AP48-AP43)/5)*2</f>
        <v>0.14000000000000001</v>
      </c>
      <c r="AQ45" s="28"/>
      <c r="AR45" s="108"/>
      <c r="AS45" s="135"/>
      <c r="AT45" s="130"/>
      <c r="AU45" s="104"/>
      <c r="AV45" s="128"/>
      <c r="AW45" s="108"/>
      <c r="AX45" s="109"/>
      <c r="AY45" s="55"/>
      <c r="AZ45" s="108"/>
      <c r="BA45" s="135"/>
      <c r="BB45" s="130"/>
      <c r="BC45" s="104"/>
      <c r="BD45" s="128"/>
      <c r="BE45" s="108"/>
      <c r="BF45" s="109"/>
      <c r="BG45" s="27"/>
      <c r="BH45" s="108"/>
      <c r="BI45" s="135"/>
      <c r="BJ45" s="130"/>
      <c r="BK45" s="104"/>
      <c r="BL45" s="128"/>
      <c r="BM45" s="108"/>
      <c r="BN45" s="109"/>
      <c r="BO45" s="45"/>
      <c r="BP45" s="108"/>
      <c r="BQ45" s="135"/>
      <c r="BR45" s="130"/>
      <c r="BS45" s="104"/>
      <c r="BT45" s="128"/>
      <c r="BU45" s="108"/>
      <c r="BV45" s="109"/>
      <c r="BW45" s="45"/>
      <c r="BX45" s="108"/>
      <c r="BY45" s="135"/>
      <c r="BZ45" s="130"/>
      <c r="CA45" s="104"/>
      <c r="CB45" s="128"/>
      <c r="CC45" s="108"/>
      <c r="CD45" s="109"/>
      <c r="CE45" s="45"/>
      <c r="CF45" s="108"/>
      <c r="CG45" s="135"/>
      <c r="CH45" s="130"/>
      <c r="CI45" s="104"/>
      <c r="CJ45" s="128"/>
      <c r="CK45" s="108"/>
      <c r="CL45" s="109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</row>
    <row r="46" spans="1:101" x14ac:dyDescent="0.2">
      <c r="A46" s="91"/>
      <c r="B46" s="91"/>
      <c r="C46" s="91"/>
      <c r="D46" s="111">
        <v>3.6</v>
      </c>
      <c r="E46" s="106">
        <f t="shared" si="12"/>
        <v>44.72</v>
      </c>
      <c r="F46" s="107">
        <f>E46*0.5</f>
        <v>22.36</v>
      </c>
      <c r="G46" s="104">
        <f t="shared" si="6"/>
        <v>30.6</v>
      </c>
      <c r="H46" s="138">
        <v>31</v>
      </c>
      <c r="I46" s="108"/>
      <c r="J46" s="109">
        <f>J43+((J48-J43)/5)*3</f>
        <v>0.1</v>
      </c>
      <c r="K46" s="110"/>
      <c r="L46" s="111">
        <v>3.6</v>
      </c>
      <c r="M46" s="106">
        <f t="shared" si="1"/>
        <v>30.6</v>
      </c>
      <c r="N46" s="107">
        <f>M46*0.5</f>
        <v>15.3</v>
      </c>
      <c r="O46" s="104">
        <f t="shared" si="7"/>
        <v>30.6</v>
      </c>
      <c r="P46" s="138">
        <v>31</v>
      </c>
      <c r="Q46" s="108"/>
      <c r="R46" s="109">
        <f>R43+((R48-R43)/5)*3</f>
        <v>0.1</v>
      </c>
      <c r="S46" s="108"/>
      <c r="T46" s="111">
        <v>3.6</v>
      </c>
      <c r="U46" s="106">
        <f t="shared" si="2"/>
        <v>35.6</v>
      </c>
      <c r="V46" s="107">
        <f>U46*0.5</f>
        <v>17.8</v>
      </c>
      <c r="W46" s="104">
        <f t="shared" si="8"/>
        <v>35.6</v>
      </c>
      <c r="X46" s="138">
        <v>36</v>
      </c>
      <c r="Y46" s="108"/>
      <c r="Z46" s="109">
        <f>Z43+((Z48-Z43)/5)*3</f>
        <v>0.1</v>
      </c>
      <c r="AA46" s="45"/>
      <c r="AB46" s="111">
        <v>3.6</v>
      </c>
      <c r="AC46" s="106">
        <f t="shared" si="3"/>
        <v>9.8000000000000007</v>
      </c>
      <c r="AD46" s="107">
        <f>AC46*0.5</f>
        <v>4.9000000000000004</v>
      </c>
      <c r="AE46" s="104">
        <f t="shared" si="9"/>
        <v>9.8000000000000007</v>
      </c>
      <c r="AF46" s="138">
        <v>11</v>
      </c>
      <c r="AG46" s="108"/>
      <c r="AH46" s="109">
        <f>AH43+((AH48-AH43)/5)*3</f>
        <v>0.3</v>
      </c>
      <c r="AI46" s="45"/>
      <c r="AJ46" s="111">
        <v>3.6</v>
      </c>
      <c r="AK46" s="106">
        <f t="shared" si="4"/>
        <v>75.36</v>
      </c>
      <c r="AL46" s="107">
        <f>AK46*0.5</f>
        <v>37.68</v>
      </c>
      <c r="AM46" s="104">
        <f t="shared" si="10"/>
        <v>75.36</v>
      </c>
      <c r="AN46" s="138">
        <v>76</v>
      </c>
      <c r="AO46" s="108"/>
      <c r="AP46" s="109">
        <f>AP43+((AP48-AP43)/5)*3</f>
        <v>0.16</v>
      </c>
      <c r="AQ46" s="28"/>
      <c r="AR46" s="108"/>
      <c r="AS46" s="135"/>
      <c r="AT46" s="130"/>
      <c r="AU46" s="104"/>
      <c r="AV46" s="128"/>
      <c r="AW46" s="108"/>
      <c r="AX46" s="109"/>
      <c r="AY46" s="56"/>
      <c r="AZ46" s="108"/>
      <c r="BA46" s="135"/>
      <c r="BB46" s="130"/>
      <c r="BC46" s="104"/>
      <c r="BD46" s="128"/>
      <c r="BE46" s="108"/>
      <c r="BF46" s="109"/>
      <c r="BG46" s="27"/>
      <c r="BH46" s="108"/>
      <c r="BI46" s="135"/>
      <c r="BJ46" s="130"/>
      <c r="BK46" s="104"/>
      <c r="BL46" s="128"/>
      <c r="BM46" s="108"/>
      <c r="BN46" s="109"/>
      <c r="BO46" s="45"/>
      <c r="BP46" s="108"/>
      <c r="BQ46" s="135"/>
      <c r="BR46" s="130"/>
      <c r="BS46" s="104"/>
      <c r="BT46" s="128"/>
      <c r="BU46" s="108"/>
      <c r="BV46" s="109"/>
      <c r="BW46" s="45"/>
      <c r="BX46" s="108"/>
      <c r="BY46" s="135"/>
      <c r="BZ46" s="130"/>
      <c r="CA46" s="104"/>
      <c r="CB46" s="128"/>
      <c r="CC46" s="108"/>
      <c r="CD46" s="109"/>
      <c r="CE46" s="45"/>
      <c r="CF46" s="108"/>
      <c r="CG46" s="135"/>
      <c r="CH46" s="130"/>
      <c r="CI46" s="104"/>
      <c r="CJ46" s="128"/>
      <c r="CK46" s="108"/>
      <c r="CL46" s="109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</row>
    <row r="47" spans="1:101" x14ac:dyDescent="0.2">
      <c r="A47" s="91"/>
      <c r="B47" s="91"/>
      <c r="C47" s="91"/>
      <c r="D47" s="111">
        <v>3.8</v>
      </c>
      <c r="E47" s="106">
        <f t="shared" si="12"/>
        <v>49.52</v>
      </c>
      <c r="F47" s="107">
        <f>E47*0.5</f>
        <v>24.76</v>
      </c>
      <c r="G47" s="104">
        <f t="shared" si="6"/>
        <v>34.6</v>
      </c>
      <c r="H47" s="138">
        <v>35</v>
      </c>
      <c r="I47" s="108"/>
      <c r="J47" s="109">
        <f>J43+((J48-J43)/5)*4</f>
        <v>0.1</v>
      </c>
      <c r="K47" s="110"/>
      <c r="L47" s="111">
        <v>3.8</v>
      </c>
      <c r="M47" s="106">
        <f t="shared" si="1"/>
        <v>29.6</v>
      </c>
      <c r="N47" s="107">
        <f>M47*0.5</f>
        <v>14.8</v>
      </c>
      <c r="O47" s="104">
        <f t="shared" si="7"/>
        <v>29.6</v>
      </c>
      <c r="P47" s="138">
        <v>30</v>
      </c>
      <c r="Q47" s="108"/>
      <c r="R47" s="109">
        <f>R43+((R48-R43)/5)*4</f>
        <v>0.1</v>
      </c>
      <c r="S47" s="108"/>
      <c r="T47" s="111">
        <v>3.8</v>
      </c>
      <c r="U47" s="106">
        <f t="shared" si="2"/>
        <v>33.6</v>
      </c>
      <c r="V47" s="107">
        <f>U47*0.5</f>
        <v>16.8</v>
      </c>
      <c r="W47" s="104">
        <f t="shared" si="8"/>
        <v>33.6</v>
      </c>
      <c r="X47" s="138">
        <v>34</v>
      </c>
      <c r="Y47" s="108"/>
      <c r="Z47" s="109">
        <f>Z43+((Z48-Z43)/5)*4</f>
        <v>0.1</v>
      </c>
      <c r="AA47" s="45"/>
      <c r="AB47" s="111">
        <v>3.8</v>
      </c>
      <c r="AC47" s="106">
        <f t="shared" si="3"/>
        <v>33.799999999999997</v>
      </c>
      <c r="AD47" s="107">
        <f>AC47*0.5</f>
        <v>16.899999999999999</v>
      </c>
      <c r="AE47" s="104">
        <f t="shared" si="9"/>
        <v>33.799999999999997</v>
      </c>
      <c r="AF47" s="138">
        <v>35</v>
      </c>
      <c r="AG47" s="108"/>
      <c r="AH47" s="109">
        <f>AH43+((AH48-AH43)/5)*4</f>
        <v>0.3</v>
      </c>
      <c r="AI47" s="45"/>
      <c r="AJ47" s="111">
        <v>3.8</v>
      </c>
      <c r="AK47" s="106">
        <f t="shared" si="4"/>
        <v>53.28</v>
      </c>
      <c r="AL47" s="107">
        <f>AK47*0.5</f>
        <v>26.64</v>
      </c>
      <c r="AM47" s="104">
        <f t="shared" si="10"/>
        <v>53.28</v>
      </c>
      <c r="AN47" s="138">
        <v>54</v>
      </c>
      <c r="AO47" s="108"/>
      <c r="AP47" s="109">
        <f>AP43+((AP48-AP43)/5)*4</f>
        <v>0.18</v>
      </c>
      <c r="AQ47" s="28"/>
      <c r="AR47" s="108"/>
      <c r="AS47" s="135"/>
      <c r="AT47" s="130"/>
      <c r="AU47" s="104"/>
      <c r="AV47" s="128"/>
      <c r="AW47" s="108"/>
      <c r="AX47" s="109"/>
      <c r="AY47" s="55"/>
      <c r="AZ47" s="108"/>
      <c r="BA47" s="135"/>
      <c r="BB47" s="130"/>
      <c r="BC47" s="104"/>
      <c r="BD47" s="128"/>
      <c r="BE47" s="108"/>
      <c r="BF47" s="109"/>
      <c r="BG47" s="27"/>
      <c r="BH47" s="108"/>
      <c r="BI47" s="135"/>
      <c r="BJ47" s="130"/>
      <c r="BK47" s="104"/>
      <c r="BL47" s="128"/>
      <c r="BM47" s="108"/>
      <c r="BN47" s="109"/>
      <c r="BO47" s="45"/>
      <c r="BP47" s="108"/>
      <c r="BQ47" s="135"/>
      <c r="BR47" s="130"/>
      <c r="BS47" s="104"/>
      <c r="BT47" s="128"/>
      <c r="BU47" s="108"/>
      <c r="BV47" s="109"/>
      <c r="BW47" s="45"/>
      <c r="BX47" s="108"/>
      <c r="BY47" s="135"/>
      <c r="BZ47" s="130"/>
      <c r="CA47" s="104"/>
      <c r="CB47" s="128"/>
      <c r="CC47" s="108"/>
      <c r="CD47" s="109"/>
      <c r="CE47" s="45"/>
      <c r="CF47" s="108"/>
      <c r="CG47" s="135"/>
      <c r="CH47" s="130"/>
      <c r="CI47" s="104"/>
      <c r="CJ47" s="128"/>
      <c r="CK47" s="108"/>
      <c r="CL47" s="109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</row>
    <row r="48" spans="1:101" x14ac:dyDescent="0.2">
      <c r="A48" s="91"/>
      <c r="B48" s="91"/>
      <c r="C48" s="91"/>
      <c r="D48" s="111">
        <v>4</v>
      </c>
      <c r="E48" s="106">
        <f t="shared" si="12"/>
        <v>45.92</v>
      </c>
      <c r="F48" s="107">
        <f>E48*0.47</f>
        <v>21.5824</v>
      </c>
      <c r="G48" s="104">
        <f t="shared" si="6"/>
        <v>31.6</v>
      </c>
      <c r="H48" s="138">
        <v>32</v>
      </c>
      <c r="I48" s="108"/>
      <c r="J48" s="103">
        <v>0.1</v>
      </c>
      <c r="K48" s="110"/>
      <c r="L48" s="111">
        <v>4</v>
      </c>
      <c r="M48" s="106">
        <f t="shared" si="1"/>
        <v>36.6</v>
      </c>
      <c r="N48" s="107">
        <f>M48*0.47</f>
        <v>17.201999999999998</v>
      </c>
      <c r="O48" s="104">
        <f t="shared" si="7"/>
        <v>36.6</v>
      </c>
      <c r="P48" s="138">
        <v>37</v>
      </c>
      <c r="Q48" s="108"/>
      <c r="R48" s="103">
        <v>0.1</v>
      </c>
      <c r="S48" s="108"/>
      <c r="T48" s="111">
        <v>4</v>
      </c>
      <c r="U48" s="106">
        <f t="shared" si="2"/>
        <v>36.6</v>
      </c>
      <c r="V48" s="107">
        <f>U48*0.47</f>
        <v>17.201999999999998</v>
      </c>
      <c r="W48" s="104">
        <f t="shared" si="8"/>
        <v>36.6</v>
      </c>
      <c r="X48" s="138">
        <v>37</v>
      </c>
      <c r="Y48" s="108"/>
      <c r="Z48" s="103">
        <v>0.1</v>
      </c>
      <c r="AA48" s="45"/>
      <c r="AB48" s="111">
        <v>4</v>
      </c>
      <c r="AC48" s="106">
        <f t="shared" si="3"/>
        <v>104.8</v>
      </c>
      <c r="AD48" s="107">
        <f>AC48*0.47</f>
        <v>49.255999999999993</v>
      </c>
      <c r="AE48" s="104">
        <f t="shared" si="9"/>
        <v>104.8</v>
      </c>
      <c r="AF48" s="138">
        <v>106</v>
      </c>
      <c r="AG48" s="108"/>
      <c r="AH48" s="103">
        <v>0.3</v>
      </c>
      <c r="AI48" s="45"/>
      <c r="AJ48" s="111">
        <v>4</v>
      </c>
      <c r="AK48" s="106">
        <f t="shared" si="4"/>
        <v>45.2</v>
      </c>
      <c r="AL48" s="107">
        <f>AK48*0.47</f>
        <v>21.244</v>
      </c>
      <c r="AM48" s="104">
        <f t="shared" si="10"/>
        <v>45.2</v>
      </c>
      <c r="AN48" s="138">
        <v>46</v>
      </c>
      <c r="AO48" s="108"/>
      <c r="AP48" s="103">
        <v>0.2</v>
      </c>
      <c r="AQ48" s="28"/>
      <c r="AR48" s="108"/>
      <c r="AS48" s="135"/>
      <c r="AT48" s="130"/>
      <c r="AU48" s="104"/>
      <c r="AV48" s="128"/>
      <c r="AW48" s="108"/>
      <c r="AX48" s="109"/>
      <c r="AY48" s="56"/>
      <c r="AZ48" s="108"/>
      <c r="BA48" s="135"/>
      <c r="BB48" s="130"/>
      <c r="BC48" s="104"/>
      <c r="BD48" s="128"/>
      <c r="BE48" s="108"/>
      <c r="BF48" s="109"/>
      <c r="BG48" s="27"/>
      <c r="BH48" s="108"/>
      <c r="BI48" s="135"/>
      <c r="BJ48" s="130"/>
      <c r="BK48" s="104"/>
      <c r="BL48" s="128"/>
      <c r="BM48" s="108"/>
      <c r="BN48" s="109"/>
      <c r="BO48" s="45"/>
      <c r="BP48" s="108"/>
      <c r="BQ48" s="135"/>
      <c r="BR48" s="130"/>
      <c r="BS48" s="104"/>
      <c r="BT48" s="128"/>
      <c r="BU48" s="108"/>
      <c r="BV48" s="109"/>
      <c r="BW48" s="45"/>
      <c r="BX48" s="108"/>
      <c r="BY48" s="135"/>
      <c r="BZ48" s="130"/>
      <c r="CA48" s="104"/>
      <c r="CB48" s="128"/>
      <c r="CC48" s="108"/>
      <c r="CD48" s="109"/>
      <c r="CE48" s="45"/>
      <c r="CF48" s="108"/>
      <c r="CG48" s="135"/>
      <c r="CH48" s="130"/>
      <c r="CI48" s="104"/>
      <c r="CJ48" s="128"/>
      <c r="CK48" s="108"/>
      <c r="CL48" s="109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</row>
    <row r="49" spans="1:101" x14ac:dyDescent="0.2">
      <c r="A49" s="91"/>
      <c r="B49" s="91"/>
      <c r="C49" s="91"/>
      <c r="D49" s="111">
        <v>4.2</v>
      </c>
      <c r="E49" s="106">
        <f t="shared" si="12"/>
        <v>55.52</v>
      </c>
      <c r="F49" s="107">
        <f>E49*0.47</f>
        <v>26.0944</v>
      </c>
      <c r="G49" s="104">
        <f t="shared" si="6"/>
        <v>39.6</v>
      </c>
      <c r="H49" s="138">
        <v>40</v>
      </c>
      <c r="I49" s="108"/>
      <c r="J49" s="109">
        <f>J48+((J53-J48)/5)*1</f>
        <v>0.1</v>
      </c>
      <c r="K49" s="110"/>
      <c r="L49" s="111">
        <v>4.2</v>
      </c>
      <c r="M49" s="106">
        <f t="shared" si="1"/>
        <v>32.520000000000003</v>
      </c>
      <c r="N49" s="107">
        <f>M49*0.47</f>
        <v>15.2844</v>
      </c>
      <c r="O49" s="104">
        <f t="shared" si="7"/>
        <v>32.520000000000003</v>
      </c>
      <c r="P49" s="138">
        <v>33</v>
      </c>
      <c r="Q49" s="108"/>
      <c r="R49" s="109">
        <f>R48+((R53-R48)/5)*1</f>
        <v>0.12000000000000001</v>
      </c>
      <c r="S49" s="108"/>
      <c r="T49" s="111">
        <v>4.2</v>
      </c>
      <c r="U49" s="106">
        <f t="shared" si="2"/>
        <v>31.6</v>
      </c>
      <c r="V49" s="107">
        <f>U49*0.47</f>
        <v>14.852</v>
      </c>
      <c r="W49" s="104">
        <f t="shared" si="8"/>
        <v>31.6</v>
      </c>
      <c r="X49" s="138">
        <v>32</v>
      </c>
      <c r="Y49" s="108"/>
      <c r="Z49" s="109">
        <f>Z48+((Z53-Z48)/5)*1</f>
        <v>0.1</v>
      </c>
      <c r="AA49" s="45"/>
      <c r="AB49" s="111">
        <v>4.2</v>
      </c>
      <c r="AC49" s="106">
        <f t="shared" si="3"/>
        <v>80.72</v>
      </c>
      <c r="AD49" s="107">
        <f>AC49*0.47</f>
        <v>37.938399999999994</v>
      </c>
      <c r="AE49" s="104">
        <f t="shared" si="9"/>
        <v>80.72</v>
      </c>
      <c r="AF49" s="138">
        <v>82</v>
      </c>
      <c r="AG49" s="108"/>
      <c r="AH49" s="109">
        <f>AH48+((AH53-AH48)/5)*1</f>
        <v>0.32</v>
      </c>
      <c r="AI49" s="45"/>
      <c r="AJ49" s="111">
        <v>4.2</v>
      </c>
      <c r="AK49" s="106">
        <f t="shared" si="4"/>
        <v>29.28</v>
      </c>
      <c r="AL49" s="107">
        <f>AK49*0.47</f>
        <v>13.7616</v>
      </c>
      <c r="AM49" s="104">
        <f t="shared" si="10"/>
        <v>29.28</v>
      </c>
      <c r="AN49" s="138">
        <v>30</v>
      </c>
      <c r="AO49" s="108"/>
      <c r="AP49" s="109">
        <f>AP48+((AP53-AP48)/5)*1</f>
        <v>0.18000000000000002</v>
      </c>
      <c r="AQ49" s="28"/>
      <c r="AR49" s="108"/>
      <c r="AS49" s="135"/>
      <c r="AT49" s="130"/>
      <c r="AU49" s="104"/>
      <c r="AV49" s="128"/>
      <c r="AW49" s="108"/>
      <c r="AX49" s="109"/>
      <c r="AY49" s="55"/>
      <c r="AZ49" s="108"/>
      <c r="BA49" s="135"/>
      <c r="BB49" s="130"/>
      <c r="BC49" s="104"/>
      <c r="BD49" s="128"/>
      <c r="BE49" s="108"/>
      <c r="BF49" s="109"/>
      <c r="BG49" s="27"/>
      <c r="BH49" s="108"/>
      <c r="BI49" s="135"/>
      <c r="BJ49" s="130"/>
      <c r="BK49" s="104"/>
      <c r="BL49" s="128"/>
      <c r="BM49" s="108"/>
      <c r="BN49" s="109"/>
      <c r="BO49" s="45"/>
      <c r="BP49" s="108"/>
      <c r="BQ49" s="135"/>
      <c r="BR49" s="130"/>
      <c r="BS49" s="104"/>
      <c r="BT49" s="128"/>
      <c r="BU49" s="108"/>
      <c r="BV49" s="109"/>
      <c r="BW49" s="45"/>
      <c r="BX49" s="108"/>
      <c r="BY49" s="135"/>
      <c r="BZ49" s="130"/>
      <c r="CA49" s="104"/>
      <c r="CB49" s="128"/>
      <c r="CC49" s="108"/>
      <c r="CD49" s="109"/>
      <c r="CE49" s="45"/>
      <c r="CF49" s="108"/>
      <c r="CG49" s="135"/>
      <c r="CH49" s="130"/>
      <c r="CI49" s="104"/>
      <c r="CJ49" s="128"/>
      <c r="CK49" s="108"/>
      <c r="CL49" s="109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</row>
    <row r="50" spans="1:101" x14ac:dyDescent="0.2">
      <c r="A50" s="91"/>
      <c r="B50" s="91"/>
      <c r="C50" s="91"/>
      <c r="D50" s="111">
        <v>4.4000000000000004</v>
      </c>
      <c r="E50" s="106">
        <f t="shared" si="12"/>
        <v>53.12</v>
      </c>
      <c r="F50" s="107">
        <f>E50*0.47</f>
        <v>24.966399999999997</v>
      </c>
      <c r="G50" s="104">
        <f t="shared" si="6"/>
        <v>37.6</v>
      </c>
      <c r="H50" s="138">
        <v>38</v>
      </c>
      <c r="I50" s="108"/>
      <c r="J50" s="109">
        <f>J48+((J53-J48)/5)*2</f>
        <v>0.1</v>
      </c>
      <c r="K50" s="110"/>
      <c r="L50" s="111">
        <v>4.4000000000000004</v>
      </c>
      <c r="M50" s="106">
        <f t="shared" si="1"/>
        <v>25.44</v>
      </c>
      <c r="N50" s="107">
        <f>M50*0.47</f>
        <v>11.956799999999999</v>
      </c>
      <c r="O50" s="104">
        <f t="shared" si="7"/>
        <v>25.44</v>
      </c>
      <c r="P50" s="138">
        <v>26</v>
      </c>
      <c r="Q50" s="108"/>
      <c r="R50" s="109">
        <f>R48+((R53-R48)/5)*2</f>
        <v>0.14000000000000001</v>
      </c>
      <c r="S50" s="108"/>
      <c r="T50" s="111">
        <v>4.4000000000000004</v>
      </c>
      <c r="U50" s="106">
        <f t="shared" si="2"/>
        <v>22.6</v>
      </c>
      <c r="V50" s="107">
        <f>U50*0.47</f>
        <v>10.622</v>
      </c>
      <c r="W50" s="104">
        <f t="shared" si="8"/>
        <v>22.6</v>
      </c>
      <c r="X50" s="138">
        <v>23</v>
      </c>
      <c r="Y50" s="108"/>
      <c r="Z50" s="109">
        <f>Z48+((Z53-Z48)/5)*2</f>
        <v>0.1</v>
      </c>
      <c r="AA50" s="45"/>
      <c r="AB50" s="111">
        <v>4.4000000000000004</v>
      </c>
      <c r="AC50" s="106">
        <f t="shared" si="3"/>
        <v>56.64</v>
      </c>
      <c r="AD50" s="107">
        <f>AC50*0.47</f>
        <v>26.620799999999999</v>
      </c>
      <c r="AE50" s="104">
        <f t="shared" si="9"/>
        <v>56.64</v>
      </c>
      <c r="AF50" s="138">
        <v>58</v>
      </c>
      <c r="AG50" s="108"/>
      <c r="AH50" s="109">
        <f>AH48+((AH53-AH48)/5)*2</f>
        <v>0.34</v>
      </c>
      <c r="AI50" s="45"/>
      <c r="AJ50" s="111">
        <v>4.4000000000000004</v>
      </c>
      <c r="AK50" s="106">
        <f t="shared" si="4"/>
        <v>23.36</v>
      </c>
      <c r="AL50" s="107">
        <f>AK50*0.47</f>
        <v>10.979199999999999</v>
      </c>
      <c r="AM50" s="104">
        <f t="shared" si="10"/>
        <v>23.36</v>
      </c>
      <c r="AN50" s="138">
        <v>24</v>
      </c>
      <c r="AO50" s="108"/>
      <c r="AP50" s="109">
        <f>AP48+((AP53-AP48)/5)*2</f>
        <v>0.16</v>
      </c>
      <c r="AQ50" s="28"/>
      <c r="AR50" s="108"/>
      <c r="AS50" s="135"/>
      <c r="AT50" s="130"/>
      <c r="AU50" s="104"/>
      <c r="AV50" s="128"/>
      <c r="AW50" s="108"/>
      <c r="AX50" s="109"/>
      <c r="AY50" s="56"/>
      <c r="AZ50" s="108"/>
      <c r="BA50" s="135"/>
      <c r="BB50" s="130"/>
      <c r="BC50" s="104"/>
      <c r="BD50" s="128"/>
      <c r="BE50" s="108"/>
      <c r="BF50" s="109"/>
      <c r="BG50" s="27"/>
      <c r="BH50" s="108"/>
      <c r="BI50" s="135"/>
      <c r="BJ50" s="130"/>
      <c r="BK50" s="104"/>
      <c r="BL50" s="128"/>
      <c r="BM50" s="108"/>
      <c r="BN50" s="109"/>
      <c r="BO50" s="45"/>
      <c r="BP50" s="108"/>
      <c r="BQ50" s="135"/>
      <c r="BR50" s="130"/>
      <c r="BS50" s="104"/>
      <c r="BT50" s="128"/>
      <c r="BU50" s="108"/>
      <c r="BV50" s="109"/>
      <c r="BW50" s="45"/>
      <c r="BX50" s="108"/>
      <c r="BY50" s="135"/>
      <c r="BZ50" s="130"/>
      <c r="CA50" s="104"/>
      <c r="CB50" s="128"/>
      <c r="CC50" s="108"/>
      <c r="CD50" s="109"/>
      <c r="CE50" s="45"/>
      <c r="CF50" s="108"/>
      <c r="CG50" s="135"/>
      <c r="CH50" s="130"/>
      <c r="CI50" s="104"/>
      <c r="CJ50" s="128"/>
      <c r="CK50" s="108"/>
      <c r="CL50" s="109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</row>
    <row r="51" spans="1:101" ht="12.75" customHeight="1" x14ac:dyDescent="0.2">
      <c r="A51" s="91"/>
      <c r="B51" s="91"/>
      <c r="C51" s="91"/>
      <c r="D51" s="111">
        <v>4.5999999999999996</v>
      </c>
      <c r="E51" s="106">
        <f t="shared" si="12"/>
        <v>47.12</v>
      </c>
      <c r="F51" s="107">
        <f>E51*0.47</f>
        <v>22.146399999999996</v>
      </c>
      <c r="G51" s="104">
        <f t="shared" si="6"/>
        <v>32.6</v>
      </c>
      <c r="H51" s="138">
        <v>33</v>
      </c>
      <c r="I51" s="108"/>
      <c r="J51" s="109">
        <f>J48+((J53-J48)/5)*3</f>
        <v>0.1</v>
      </c>
      <c r="K51" s="110"/>
      <c r="L51" s="111">
        <v>4.5999999999999996</v>
      </c>
      <c r="M51" s="106">
        <f t="shared" si="1"/>
        <v>18.36</v>
      </c>
      <c r="N51" s="107">
        <f>M51*0.47</f>
        <v>8.6291999999999991</v>
      </c>
      <c r="O51" s="104">
        <f t="shared" si="7"/>
        <v>18.36</v>
      </c>
      <c r="P51" s="138">
        <v>19</v>
      </c>
      <c r="Q51" s="108"/>
      <c r="R51" s="109">
        <f>R48+((R53-R48)/5)*3</f>
        <v>0.16</v>
      </c>
      <c r="S51" s="108"/>
      <c r="T51" s="111">
        <v>4.5999999999999996</v>
      </c>
      <c r="U51" s="106">
        <f t="shared" si="2"/>
        <v>27.6</v>
      </c>
      <c r="V51" s="107">
        <f>U51*0.47</f>
        <v>12.972</v>
      </c>
      <c r="W51" s="104">
        <f t="shared" si="8"/>
        <v>27.6</v>
      </c>
      <c r="X51" s="138">
        <v>28</v>
      </c>
      <c r="Y51" s="108"/>
      <c r="Z51" s="109">
        <f>Z48+((Z53-Z48)/5)*3</f>
        <v>0.1</v>
      </c>
      <c r="AA51" s="45"/>
      <c r="AB51" s="111">
        <v>4.5999999999999996</v>
      </c>
      <c r="AC51" s="106">
        <f t="shared" si="3"/>
        <v>49.56</v>
      </c>
      <c r="AD51" s="107">
        <f>AC51*0.47</f>
        <v>23.293199999999999</v>
      </c>
      <c r="AE51" s="104">
        <f t="shared" si="9"/>
        <v>49.56</v>
      </c>
      <c r="AF51" s="138">
        <v>51</v>
      </c>
      <c r="AG51" s="108"/>
      <c r="AH51" s="109">
        <f>AH48+((AH53-AH48)/5)*3</f>
        <v>0.36</v>
      </c>
      <c r="AI51" s="45"/>
      <c r="AJ51" s="111">
        <v>4.5999999999999996</v>
      </c>
      <c r="AK51" s="106">
        <f t="shared" si="4"/>
        <v>30.44</v>
      </c>
      <c r="AL51" s="107">
        <f>AK51*0.47</f>
        <v>14.306799999999999</v>
      </c>
      <c r="AM51" s="104">
        <f t="shared" si="10"/>
        <v>30.44</v>
      </c>
      <c r="AN51" s="138">
        <v>31</v>
      </c>
      <c r="AO51" s="108"/>
      <c r="AP51" s="109">
        <f>AP48+((AP53-AP48)/5)*3</f>
        <v>0.14000000000000001</v>
      </c>
      <c r="AQ51" s="28"/>
      <c r="AR51" s="108"/>
      <c r="AS51" s="135"/>
      <c r="AT51" s="130"/>
      <c r="AU51" s="104"/>
      <c r="AV51" s="128"/>
      <c r="AW51" s="108"/>
      <c r="AX51" s="109"/>
      <c r="AY51" s="55"/>
      <c r="AZ51" s="108"/>
      <c r="BA51" s="135"/>
      <c r="BB51" s="130"/>
      <c r="BC51" s="104"/>
      <c r="BD51" s="128"/>
      <c r="BE51" s="108"/>
      <c r="BF51" s="109"/>
      <c r="BG51" s="27"/>
      <c r="BH51" s="108"/>
      <c r="BI51" s="135"/>
      <c r="BJ51" s="130"/>
      <c r="BK51" s="104"/>
      <c r="BL51" s="128"/>
      <c r="BM51" s="108"/>
      <c r="BN51" s="109"/>
      <c r="BO51" s="45"/>
      <c r="BP51" s="108"/>
      <c r="BQ51" s="135"/>
      <c r="BR51" s="130"/>
      <c r="BS51" s="104"/>
      <c r="BT51" s="128"/>
      <c r="BU51" s="108"/>
      <c r="BV51" s="109"/>
      <c r="BW51" s="45"/>
      <c r="BX51" s="108"/>
      <c r="BY51" s="135"/>
      <c r="BZ51" s="130"/>
      <c r="CA51" s="104"/>
      <c r="CB51" s="128"/>
      <c r="CC51" s="108"/>
      <c r="CD51" s="109"/>
      <c r="CE51" s="45"/>
      <c r="CF51" s="108"/>
      <c r="CG51" s="135"/>
      <c r="CH51" s="130"/>
      <c r="CI51" s="104"/>
      <c r="CJ51" s="128"/>
      <c r="CK51" s="108"/>
      <c r="CL51" s="109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</row>
    <row r="52" spans="1:101" ht="12.75" customHeight="1" x14ac:dyDescent="0.2">
      <c r="A52" s="91"/>
      <c r="B52" s="91"/>
      <c r="C52" s="91"/>
      <c r="D52" s="111">
        <v>4.8</v>
      </c>
      <c r="E52" s="106">
        <f t="shared" si="12"/>
        <v>48.32</v>
      </c>
      <c r="F52" s="107">
        <f>E52*0.47</f>
        <v>22.7104</v>
      </c>
      <c r="G52" s="104">
        <f t="shared" si="6"/>
        <v>33.6</v>
      </c>
      <c r="H52" s="138">
        <v>34</v>
      </c>
      <c r="I52" s="108"/>
      <c r="J52" s="109">
        <f>J48+((J53-J48)/5)*4</f>
        <v>0.1</v>
      </c>
      <c r="K52" s="110"/>
      <c r="L52" s="111">
        <v>4.8</v>
      </c>
      <c r="M52" s="106">
        <f t="shared" si="1"/>
        <v>18.28</v>
      </c>
      <c r="N52" s="107">
        <f>M52*0.47</f>
        <v>8.5915999999999997</v>
      </c>
      <c r="O52" s="104">
        <f t="shared" si="7"/>
        <v>18.28</v>
      </c>
      <c r="P52" s="138">
        <v>19</v>
      </c>
      <c r="Q52" s="108"/>
      <c r="R52" s="109">
        <f>R48+((R53-R48)/5)*4</f>
        <v>0.18</v>
      </c>
      <c r="S52" s="108"/>
      <c r="T52" s="111">
        <v>4.8</v>
      </c>
      <c r="U52" s="106">
        <f t="shared" si="2"/>
        <v>24.6</v>
      </c>
      <c r="V52" s="107">
        <f>U52*0.47</f>
        <v>11.561999999999999</v>
      </c>
      <c r="W52" s="104">
        <f t="shared" si="8"/>
        <v>24.6</v>
      </c>
      <c r="X52" s="138">
        <v>25</v>
      </c>
      <c r="Y52" s="108"/>
      <c r="Z52" s="109">
        <f>Z48+((Z53-Z48)/5)*4</f>
        <v>0.1</v>
      </c>
      <c r="AA52" s="45"/>
      <c r="AB52" s="111">
        <v>4.8</v>
      </c>
      <c r="AC52" s="106">
        <f t="shared" si="3"/>
        <v>56.48</v>
      </c>
      <c r="AD52" s="107">
        <f>AC52*0.47</f>
        <v>26.545599999999997</v>
      </c>
      <c r="AE52" s="104">
        <f t="shared" si="9"/>
        <v>56.48</v>
      </c>
      <c r="AF52" s="138">
        <v>58</v>
      </c>
      <c r="AG52" s="108"/>
      <c r="AH52" s="109">
        <f>AH48+((AH53-AH48)/5)*4</f>
        <v>0.38</v>
      </c>
      <c r="AI52" s="45"/>
      <c r="AJ52" s="111">
        <v>4.8</v>
      </c>
      <c r="AK52" s="106">
        <f t="shared" si="4"/>
        <v>39.520000000000003</v>
      </c>
      <c r="AL52" s="107">
        <f>AK52*0.47</f>
        <v>18.574400000000001</v>
      </c>
      <c r="AM52" s="104">
        <f t="shared" si="10"/>
        <v>39.520000000000003</v>
      </c>
      <c r="AN52" s="138">
        <v>40</v>
      </c>
      <c r="AO52" s="108"/>
      <c r="AP52" s="109">
        <f>AP48+((AP53-AP48)/5)*4</f>
        <v>0.12000000000000001</v>
      </c>
      <c r="AQ52" s="38"/>
      <c r="AR52" s="108"/>
      <c r="AS52" s="135"/>
      <c r="AT52" s="130"/>
      <c r="AU52" s="104"/>
      <c r="AV52" s="128"/>
      <c r="AW52" s="108"/>
      <c r="AX52" s="109"/>
      <c r="AY52" s="57"/>
      <c r="AZ52" s="108"/>
      <c r="BA52" s="135"/>
      <c r="BB52" s="130"/>
      <c r="BC52" s="104"/>
      <c r="BD52" s="128"/>
      <c r="BE52" s="108"/>
      <c r="BF52" s="109"/>
      <c r="BG52" s="38"/>
      <c r="BH52" s="108"/>
      <c r="BI52" s="135"/>
      <c r="BJ52" s="130"/>
      <c r="BK52" s="104"/>
      <c r="BL52" s="128"/>
      <c r="BM52" s="108"/>
      <c r="BN52" s="109"/>
      <c r="BO52" s="45"/>
      <c r="BP52" s="108"/>
      <c r="BQ52" s="135"/>
      <c r="BR52" s="130"/>
      <c r="BS52" s="104"/>
      <c r="BT52" s="128"/>
      <c r="BU52" s="108"/>
      <c r="BV52" s="109"/>
      <c r="BW52" s="45"/>
      <c r="BX52" s="108"/>
      <c r="BY52" s="135"/>
      <c r="BZ52" s="130"/>
      <c r="CA52" s="104"/>
      <c r="CB52" s="128"/>
      <c r="CC52" s="108"/>
      <c r="CD52" s="109"/>
      <c r="CE52" s="45"/>
      <c r="CF52" s="108"/>
      <c r="CG52" s="135"/>
      <c r="CH52" s="130"/>
      <c r="CI52" s="104"/>
      <c r="CJ52" s="128"/>
      <c r="CK52" s="108"/>
      <c r="CL52" s="109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</row>
    <row r="53" spans="1:101" ht="12.75" customHeight="1" x14ac:dyDescent="0.2">
      <c r="A53" s="91"/>
      <c r="B53" s="91"/>
      <c r="C53" s="91"/>
      <c r="D53" s="111">
        <v>5</v>
      </c>
      <c r="E53" s="106">
        <f t="shared" si="12"/>
        <v>54.32</v>
      </c>
      <c r="F53" s="107">
        <f>E53*0.44</f>
        <v>23.9008</v>
      </c>
      <c r="G53" s="104">
        <f t="shared" si="6"/>
        <v>38.6</v>
      </c>
      <c r="H53" s="138">
        <v>39</v>
      </c>
      <c r="I53" s="108"/>
      <c r="J53" s="103">
        <v>0.1</v>
      </c>
      <c r="K53" s="110"/>
      <c r="L53" s="111">
        <v>5</v>
      </c>
      <c r="M53" s="106">
        <f t="shared" si="1"/>
        <v>23.2</v>
      </c>
      <c r="N53" s="107">
        <f>M53*0.44</f>
        <v>10.208</v>
      </c>
      <c r="O53" s="104">
        <f t="shared" si="7"/>
        <v>23.2</v>
      </c>
      <c r="P53" s="138">
        <v>24</v>
      </c>
      <c r="Q53" s="108"/>
      <c r="R53" s="103">
        <v>0.2</v>
      </c>
      <c r="S53" s="108"/>
      <c r="T53" s="111">
        <v>5</v>
      </c>
      <c r="U53" s="106">
        <f t="shared" si="2"/>
        <v>20.6</v>
      </c>
      <c r="V53" s="107">
        <f>U53*0.44</f>
        <v>9.0640000000000001</v>
      </c>
      <c r="W53" s="104">
        <f t="shared" si="8"/>
        <v>20.6</v>
      </c>
      <c r="X53" s="138">
        <v>21</v>
      </c>
      <c r="Y53" s="108"/>
      <c r="Z53" s="103">
        <v>0.1</v>
      </c>
      <c r="AA53" s="45"/>
      <c r="AB53" s="111">
        <v>5</v>
      </c>
      <c r="AC53" s="106">
        <f t="shared" si="3"/>
        <v>56.4</v>
      </c>
      <c r="AD53" s="107">
        <f>AC53*0.44</f>
        <v>24.815999999999999</v>
      </c>
      <c r="AE53" s="104">
        <f t="shared" si="9"/>
        <v>56.4</v>
      </c>
      <c r="AF53" s="138">
        <v>58</v>
      </c>
      <c r="AG53" s="108"/>
      <c r="AH53" s="103">
        <v>0.4</v>
      </c>
      <c r="AI53" s="45"/>
      <c r="AJ53" s="111">
        <v>5</v>
      </c>
      <c r="AK53" s="106">
        <f t="shared" si="4"/>
        <v>41.6</v>
      </c>
      <c r="AL53" s="107">
        <f>AK53*0.44</f>
        <v>18.304000000000002</v>
      </c>
      <c r="AM53" s="104">
        <f t="shared" si="10"/>
        <v>41.6</v>
      </c>
      <c r="AN53" s="138">
        <v>42</v>
      </c>
      <c r="AO53" s="108"/>
      <c r="AP53" s="103">
        <v>0.1</v>
      </c>
      <c r="AQ53" s="27"/>
      <c r="AR53" s="108"/>
      <c r="AS53" s="135"/>
      <c r="AT53" s="130"/>
      <c r="AU53" s="104"/>
      <c r="AV53" s="128"/>
      <c r="AW53" s="108"/>
      <c r="AX53" s="109"/>
      <c r="AY53" s="57"/>
      <c r="AZ53" s="108"/>
      <c r="BA53" s="135"/>
      <c r="BB53" s="130"/>
      <c r="BC53" s="104"/>
      <c r="BD53" s="128"/>
      <c r="BE53" s="108"/>
      <c r="BF53" s="109"/>
      <c r="BG53" s="38"/>
      <c r="BH53" s="108"/>
      <c r="BI53" s="135"/>
      <c r="BJ53" s="130"/>
      <c r="BK53" s="104"/>
      <c r="BL53" s="128"/>
      <c r="BM53" s="108"/>
      <c r="BN53" s="109"/>
      <c r="BO53" s="45"/>
      <c r="BP53" s="108"/>
      <c r="BQ53" s="135"/>
      <c r="BR53" s="130"/>
      <c r="BS53" s="104"/>
      <c r="BT53" s="128"/>
      <c r="BU53" s="108"/>
      <c r="BV53" s="109"/>
      <c r="BW53" s="45"/>
      <c r="BX53" s="108"/>
      <c r="BY53" s="135"/>
      <c r="BZ53" s="130"/>
      <c r="CA53" s="104"/>
      <c r="CB53" s="128"/>
      <c r="CC53" s="108"/>
      <c r="CD53" s="109"/>
      <c r="CE53" s="45"/>
      <c r="CF53" s="108"/>
      <c r="CG53" s="135"/>
      <c r="CH53" s="130"/>
      <c r="CI53" s="104"/>
      <c r="CJ53" s="128"/>
      <c r="CK53" s="108"/>
      <c r="CL53" s="109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</row>
    <row r="54" spans="1:101" ht="12.75" customHeight="1" x14ac:dyDescent="0.2">
      <c r="A54" s="91"/>
      <c r="B54" s="91"/>
      <c r="C54" s="91"/>
      <c r="D54" s="111">
        <v>5.2</v>
      </c>
      <c r="E54" s="106">
        <f t="shared" si="12"/>
        <v>7.52</v>
      </c>
      <c r="F54" s="107">
        <f>E54*0.44</f>
        <v>3.3087999999999997</v>
      </c>
      <c r="G54" s="104">
        <f t="shared" si="6"/>
        <v>-0.4</v>
      </c>
      <c r="H54" s="138"/>
      <c r="I54" s="108"/>
      <c r="J54" s="109">
        <f>J53+((J58-J53)/5)*1</f>
        <v>0.1</v>
      </c>
      <c r="K54" s="110"/>
      <c r="L54" s="111">
        <v>5.2</v>
      </c>
      <c r="M54" s="106">
        <f t="shared" si="1"/>
        <v>-0.8</v>
      </c>
      <c r="N54" s="107">
        <f>M54*0.44</f>
        <v>-0.35200000000000004</v>
      </c>
      <c r="O54" s="104">
        <f t="shared" si="7"/>
        <v>-0.8</v>
      </c>
      <c r="P54" s="138"/>
      <c r="Q54" s="108"/>
      <c r="R54" s="109">
        <f>R53+((R58-R53)/5)*1</f>
        <v>0.2</v>
      </c>
      <c r="S54" s="108"/>
      <c r="T54" s="111">
        <v>5.2</v>
      </c>
      <c r="U54" s="106">
        <f t="shared" si="2"/>
        <v>-0.4</v>
      </c>
      <c r="V54" s="107">
        <f>U54*0.44</f>
        <v>-0.17600000000000002</v>
      </c>
      <c r="W54" s="104">
        <f t="shared" si="8"/>
        <v>-0.4</v>
      </c>
      <c r="X54" s="138"/>
      <c r="Y54" s="108"/>
      <c r="Z54" s="109">
        <f>Z53+((Z58-Z53)/5)*1</f>
        <v>0.1</v>
      </c>
      <c r="AA54" s="45"/>
      <c r="AB54" s="111">
        <v>5.2</v>
      </c>
      <c r="AC54" s="106">
        <f t="shared" si="3"/>
        <v>75.400000000000006</v>
      </c>
      <c r="AD54" s="107">
        <f>AC54*0.44</f>
        <v>33.176000000000002</v>
      </c>
      <c r="AE54" s="104">
        <f t="shared" si="9"/>
        <v>75.400000000000006</v>
      </c>
      <c r="AF54" s="138">
        <v>77</v>
      </c>
      <c r="AG54" s="108"/>
      <c r="AH54" s="109">
        <f>AH53+((AH58-AH53)/5)*1</f>
        <v>0.4</v>
      </c>
      <c r="AI54" s="45"/>
      <c r="AJ54" s="111">
        <v>5.2</v>
      </c>
      <c r="AK54" s="106">
        <f t="shared" si="4"/>
        <v>43.6</v>
      </c>
      <c r="AL54" s="107">
        <f>AK54*0.44</f>
        <v>19.184000000000001</v>
      </c>
      <c r="AM54" s="104">
        <f t="shared" si="10"/>
        <v>43.6</v>
      </c>
      <c r="AN54" s="138">
        <v>44</v>
      </c>
      <c r="AO54" s="108"/>
      <c r="AP54" s="109">
        <f>AP53+((AP58-AP53)/5)*1</f>
        <v>0.1</v>
      </c>
      <c r="AQ54" s="27"/>
      <c r="AR54" s="108"/>
      <c r="AS54" s="135"/>
      <c r="AT54" s="130"/>
      <c r="AU54" s="104"/>
      <c r="AV54" s="128"/>
      <c r="AW54" s="108"/>
      <c r="AX54" s="109"/>
      <c r="AY54" s="57"/>
      <c r="AZ54" s="108"/>
      <c r="BA54" s="135"/>
      <c r="BB54" s="130"/>
      <c r="BC54" s="104"/>
      <c r="BD54" s="128"/>
      <c r="BE54" s="108"/>
      <c r="BF54" s="109"/>
      <c r="BG54" s="38"/>
      <c r="BH54" s="108"/>
      <c r="BI54" s="135"/>
      <c r="BJ54" s="130"/>
      <c r="BK54" s="104"/>
      <c r="BL54" s="128"/>
      <c r="BM54" s="108"/>
      <c r="BN54" s="109"/>
      <c r="BO54" s="45"/>
      <c r="BP54" s="108"/>
      <c r="BQ54" s="135"/>
      <c r="BR54" s="130"/>
      <c r="BS54" s="104"/>
      <c r="BT54" s="128"/>
      <c r="BU54" s="108"/>
      <c r="BV54" s="109"/>
      <c r="BW54" s="45"/>
      <c r="BX54" s="108"/>
      <c r="BY54" s="135"/>
      <c r="BZ54" s="130"/>
      <c r="CA54" s="104"/>
      <c r="CB54" s="128"/>
      <c r="CC54" s="108"/>
      <c r="CD54" s="109"/>
      <c r="CE54" s="45"/>
      <c r="CF54" s="108"/>
      <c r="CG54" s="135"/>
      <c r="CH54" s="130"/>
      <c r="CI54" s="104"/>
      <c r="CJ54" s="128"/>
      <c r="CK54" s="108"/>
      <c r="CL54" s="109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</row>
    <row r="55" spans="1:101" ht="12.75" customHeight="1" x14ac:dyDescent="0.2">
      <c r="A55" s="91"/>
      <c r="B55" s="91"/>
      <c r="C55" s="91"/>
      <c r="D55" s="111">
        <v>5.4</v>
      </c>
      <c r="E55" s="106">
        <f t="shared" si="12"/>
        <v>7.52</v>
      </c>
      <c r="F55" s="107">
        <f>E55*0.44</f>
        <v>3.3087999999999997</v>
      </c>
      <c r="G55" s="104">
        <f t="shared" si="6"/>
        <v>-0.4</v>
      </c>
      <c r="H55" s="138"/>
      <c r="I55" s="108"/>
      <c r="J55" s="109">
        <f>J53+((J58-J53)/5)*2</f>
        <v>0.1</v>
      </c>
      <c r="K55" s="110"/>
      <c r="L55" s="111">
        <v>5.4</v>
      </c>
      <c r="M55" s="106">
        <f t="shared" si="1"/>
        <v>-0.8</v>
      </c>
      <c r="N55" s="107">
        <f>M55*0.44</f>
        <v>-0.35200000000000004</v>
      </c>
      <c r="O55" s="104">
        <f t="shared" si="7"/>
        <v>-0.8</v>
      </c>
      <c r="P55" s="138"/>
      <c r="Q55" s="108"/>
      <c r="R55" s="109">
        <f>R53+((R58-R53)/5)*2</f>
        <v>0.2</v>
      </c>
      <c r="S55" s="108"/>
      <c r="T55" s="111">
        <v>5.4</v>
      </c>
      <c r="U55" s="106">
        <f t="shared" si="2"/>
        <v>-0.4</v>
      </c>
      <c r="V55" s="107">
        <f>U55*0.44</f>
        <v>-0.17600000000000002</v>
      </c>
      <c r="W55" s="104">
        <f t="shared" si="8"/>
        <v>-0.4</v>
      </c>
      <c r="X55" s="138"/>
      <c r="Y55" s="108"/>
      <c r="Z55" s="109">
        <f>Z53+((Z58-Z53)/5)*2</f>
        <v>0.1</v>
      </c>
      <c r="AA55" s="45"/>
      <c r="AB55" s="111">
        <v>5.4</v>
      </c>
      <c r="AC55" s="106">
        <f t="shared" ref="AC55:AC66" si="13">8+1.2*AE55</f>
        <v>121.28</v>
      </c>
      <c r="AD55" s="107">
        <f>AC55*0.44</f>
        <v>53.363199999999999</v>
      </c>
      <c r="AE55" s="104">
        <f t="shared" si="9"/>
        <v>94.4</v>
      </c>
      <c r="AF55" s="139">
        <v>96</v>
      </c>
      <c r="AG55" s="108"/>
      <c r="AH55" s="109">
        <f>AH53+((AH58-AH53)/5)*2</f>
        <v>0.4</v>
      </c>
      <c r="AI55" s="45"/>
      <c r="AJ55" s="111">
        <v>5.4</v>
      </c>
      <c r="AK55" s="106">
        <f t="shared" ref="AK55:AK66" si="14">8+1.2*AM55</f>
        <v>67.52</v>
      </c>
      <c r="AL55" s="107">
        <f>AK55*0.44</f>
        <v>29.7088</v>
      </c>
      <c r="AM55" s="104">
        <f t="shared" si="10"/>
        <v>49.6</v>
      </c>
      <c r="AN55" s="139">
        <v>50</v>
      </c>
      <c r="AO55" s="108"/>
      <c r="AP55" s="109">
        <f>AP53+((AP58-AP53)/5)*2</f>
        <v>0.1</v>
      </c>
      <c r="AQ55" s="38"/>
      <c r="AR55" s="108"/>
      <c r="AS55" s="135"/>
      <c r="AT55" s="130"/>
      <c r="AU55" s="104"/>
      <c r="AV55" s="128"/>
      <c r="AW55" s="108"/>
      <c r="AX55" s="109"/>
      <c r="AY55" s="57"/>
      <c r="AZ55" s="108"/>
      <c r="BA55" s="135"/>
      <c r="BB55" s="130"/>
      <c r="BC55" s="104"/>
      <c r="BD55" s="128"/>
      <c r="BE55" s="108"/>
      <c r="BF55" s="109"/>
      <c r="BG55" s="38"/>
      <c r="BH55" s="108"/>
      <c r="BI55" s="135"/>
      <c r="BJ55" s="130"/>
      <c r="BK55" s="104"/>
      <c r="BL55" s="128"/>
      <c r="BM55" s="108"/>
      <c r="BN55" s="109"/>
      <c r="BO55" s="45"/>
      <c r="BP55" s="108"/>
      <c r="BQ55" s="135"/>
      <c r="BR55" s="130"/>
      <c r="BS55" s="104"/>
      <c r="BT55" s="128"/>
      <c r="BU55" s="108"/>
      <c r="BV55" s="109"/>
      <c r="BW55" s="45"/>
      <c r="BX55" s="108"/>
      <c r="BY55" s="135"/>
      <c r="BZ55" s="130"/>
      <c r="CA55" s="104"/>
      <c r="CB55" s="128"/>
      <c r="CC55" s="108"/>
      <c r="CD55" s="109"/>
      <c r="CE55" s="45"/>
      <c r="CF55" s="108"/>
      <c r="CG55" s="135"/>
      <c r="CH55" s="130"/>
      <c r="CI55" s="104"/>
      <c r="CJ55" s="128"/>
      <c r="CK55" s="108"/>
      <c r="CL55" s="109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</row>
    <row r="56" spans="1:101" ht="12.75" customHeight="1" x14ac:dyDescent="0.2">
      <c r="A56" s="91"/>
      <c r="B56" s="91"/>
      <c r="C56" s="91"/>
      <c r="D56" s="111">
        <v>5.6</v>
      </c>
      <c r="E56" s="106">
        <f t="shared" si="12"/>
        <v>7.52</v>
      </c>
      <c r="F56" s="107">
        <f>E56*0.44</f>
        <v>3.3087999999999997</v>
      </c>
      <c r="G56" s="104">
        <f t="shared" si="6"/>
        <v>-0.4</v>
      </c>
      <c r="H56" s="138"/>
      <c r="I56" s="108"/>
      <c r="J56" s="109">
        <f>J53+((J58-J53)/5)*3</f>
        <v>0.1</v>
      </c>
      <c r="K56" s="110"/>
      <c r="L56" s="111">
        <v>5.6</v>
      </c>
      <c r="M56" s="106">
        <f t="shared" si="1"/>
        <v>-0.8</v>
      </c>
      <c r="N56" s="107">
        <f>M56*0.44</f>
        <v>-0.35200000000000004</v>
      </c>
      <c r="O56" s="104">
        <f t="shared" si="7"/>
        <v>-0.8</v>
      </c>
      <c r="P56" s="138"/>
      <c r="Q56" s="108"/>
      <c r="R56" s="109">
        <f>R53+((R58-R53)/5)*3</f>
        <v>0.2</v>
      </c>
      <c r="S56" s="108"/>
      <c r="T56" s="111">
        <v>5.6</v>
      </c>
      <c r="U56" s="106">
        <f t="shared" si="2"/>
        <v>-0.4</v>
      </c>
      <c r="V56" s="107">
        <f>U56*0.44</f>
        <v>-0.17600000000000002</v>
      </c>
      <c r="W56" s="104">
        <f t="shared" si="8"/>
        <v>-0.4</v>
      </c>
      <c r="X56" s="138"/>
      <c r="Y56" s="108"/>
      <c r="Z56" s="109">
        <f>Z53+((Z58-Z53)/5)*3</f>
        <v>0.1</v>
      </c>
      <c r="AA56" s="45"/>
      <c r="AB56" s="111">
        <v>5.6</v>
      </c>
      <c r="AC56" s="106">
        <f t="shared" si="13"/>
        <v>180.08</v>
      </c>
      <c r="AD56" s="107">
        <f>AC56*0.44</f>
        <v>79.235200000000006</v>
      </c>
      <c r="AE56" s="104">
        <f t="shared" si="9"/>
        <v>143.4</v>
      </c>
      <c r="AF56" s="139">
        <v>145</v>
      </c>
      <c r="AG56" s="108"/>
      <c r="AH56" s="109">
        <f>AH53+((AH58-AH53)/5)*3</f>
        <v>0.4</v>
      </c>
      <c r="AI56" s="45"/>
      <c r="AJ56" s="111">
        <v>5.6</v>
      </c>
      <c r="AK56" s="106">
        <f t="shared" si="14"/>
        <v>61.52</v>
      </c>
      <c r="AL56" s="107">
        <f>AK56*0.44</f>
        <v>27.068800000000003</v>
      </c>
      <c r="AM56" s="104">
        <f t="shared" si="10"/>
        <v>44.6</v>
      </c>
      <c r="AN56" s="139">
        <v>45</v>
      </c>
      <c r="AO56" s="108"/>
      <c r="AP56" s="109">
        <f>AP53+((AP58-AP53)/5)*3</f>
        <v>0.1</v>
      </c>
      <c r="AQ56" s="38"/>
      <c r="AR56" s="108"/>
      <c r="AS56" s="135"/>
      <c r="AT56" s="130"/>
      <c r="AU56" s="104"/>
      <c r="AV56" s="128"/>
      <c r="AW56" s="108"/>
      <c r="AX56" s="109"/>
      <c r="AY56" s="57"/>
      <c r="AZ56" s="108"/>
      <c r="BA56" s="135"/>
      <c r="BB56" s="130"/>
      <c r="BC56" s="104"/>
      <c r="BD56" s="128"/>
      <c r="BE56" s="108"/>
      <c r="BF56" s="109"/>
      <c r="BG56" s="38"/>
      <c r="BH56" s="108"/>
      <c r="BI56" s="135"/>
      <c r="BJ56" s="130"/>
      <c r="BK56" s="104"/>
      <c r="BL56" s="128"/>
      <c r="BM56" s="108"/>
      <c r="BN56" s="109"/>
      <c r="BO56" s="45"/>
      <c r="BP56" s="108"/>
      <c r="BQ56" s="135"/>
      <c r="BR56" s="130"/>
      <c r="BS56" s="104"/>
      <c r="BT56" s="128"/>
      <c r="BU56" s="108"/>
      <c r="BV56" s="109"/>
      <c r="BW56" s="45"/>
      <c r="BX56" s="108"/>
      <c r="BY56" s="135"/>
      <c r="BZ56" s="130"/>
      <c r="CA56" s="104"/>
      <c r="CB56" s="128"/>
      <c r="CC56" s="108"/>
      <c r="CD56" s="109"/>
      <c r="CE56" s="45"/>
      <c r="CF56" s="108"/>
      <c r="CG56" s="135"/>
      <c r="CH56" s="130"/>
      <c r="CI56" s="104"/>
      <c r="CJ56" s="128"/>
      <c r="CK56" s="108"/>
      <c r="CL56" s="109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</row>
    <row r="57" spans="1:101" ht="12.75" customHeight="1" x14ac:dyDescent="0.2">
      <c r="A57" s="91"/>
      <c r="B57" s="91"/>
      <c r="C57" s="91"/>
      <c r="D57" s="111">
        <v>5.8</v>
      </c>
      <c r="E57" s="106">
        <f t="shared" si="12"/>
        <v>7.52</v>
      </c>
      <c r="F57" s="107">
        <f>E57*0.44</f>
        <v>3.3087999999999997</v>
      </c>
      <c r="G57" s="104">
        <f t="shared" si="6"/>
        <v>-0.4</v>
      </c>
      <c r="H57" s="138"/>
      <c r="I57" s="108"/>
      <c r="J57" s="109">
        <f>J53+((J58-J53)/5)*4</f>
        <v>0.1</v>
      </c>
      <c r="K57" s="110"/>
      <c r="L57" s="111">
        <v>5.8</v>
      </c>
      <c r="M57" s="106">
        <f t="shared" si="1"/>
        <v>-0.8</v>
      </c>
      <c r="N57" s="107">
        <f>M57*0.44</f>
        <v>-0.35200000000000004</v>
      </c>
      <c r="O57" s="104">
        <f t="shared" si="7"/>
        <v>-0.8</v>
      </c>
      <c r="P57" s="138"/>
      <c r="Q57" s="108"/>
      <c r="R57" s="109">
        <f>R53+((R58-R53)/5)*4</f>
        <v>0.2</v>
      </c>
      <c r="S57" s="108"/>
      <c r="T57" s="111">
        <v>5.8</v>
      </c>
      <c r="U57" s="106">
        <f t="shared" si="2"/>
        <v>-0.4</v>
      </c>
      <c r="V57" s="107">
        <f>U57*0.44</f>
        <v>-0.17600000000000002</v>
      </c>
      <c r="W57" s="104">
        <f t="shared" si="8"/>
        <v>-0.4</v>
      </c>
      <c r="X57" s="138"/>
      <c r="Y57" s="108"/>
      <c r="Z57" s="109">
        <f>Z53+((Z58-Z53)/5)*4</f>
        <v>0.1</v>
      </c>
      <c r="AA57" s="45"/>
      <c r="AB57" s="111">
        <v>5.8</v>
      </c>
      <c r="AC57" s="106">
        <f t="shared" si="13"/>
        <v>86.48</v>
      </c>
      <c r="AD57" s="107">
        <f>AC57*0.44</f>
        <v>38.051200000000001</v>
      </c>
      <c r="AE57" s="104">
        <f t="shared" si="9"/>
        <v>65.400000000000006</v>
      </c>
      <c r="AF57" s="139">
        <v>67</v>
      </c>
      <c r="AG57" s="108"/>
      <c r="AH57" s="109">
        <f>AH53+((AH58-AH53)/5)*4</f>
        <v>0.4</v>
      </c>
      <c r="AI57" s="45"/>
      <c r="AJ57" s="111">
        <v>5.8</v>
      </c>
      <c r="AK57" s="106">
        <f t="shared" si="14"/>
        <v>65.12</v>
      </c>
      <c r="AL57" s="107">
        <f>AK57*0.44</f>
        <v>28.652800000000003</v>
      </c>
      <c r="AM57" s="104">
        <f t="shared" si="10"/>
        <v>47.6</v>
      </c>
      <c r="AN57" s="139">
        <v>48</v>
      </c>
      <c r="AO57" s="108"/>
      <c r="AP57" s="109">
        <f>AP53+((AP58-AP53)/5)*4</f>
        <v>0.1</v>
      </c>
      <c r="AQ57" s="38"/>
      <c r="AR57" s="108"/>
      <c r="AS57" s="135"/>
      <c r="AT57" s="130"/>
      <c r="AU57" s="104"/>
      <c r="AV57" s="128"/>
      <c r="AW57" s="108"/>
      <c r="AX57" s="109"/>
      <c r="AY57" s="57"/>
      <c r="AZ57" s="108"/>
      <c r="BA57" s="135"/>
      <c r="BB57" s="130"/>
      <c r="BC57" s="104"/>
      <c r="BD57" s="128"/>
      <c r="BE57" s="108"/>
      <c r="BF57" s="109"/>
      <c r="BG57" s="38"/>
      <c r="BH57" s="108"/>
      <c r="BI57" s="135"/>
      <c r="BJ57" s="130"/>
      <c r="BK57" s="104"/>
      <c r="BL57" s="128"/>
      <c r="BM57" s="108"/>
      <c r="BN57" s="109"/>
      <c r="BO57" s="45"/>
      <c r="BP57" s="108"/>
      <c r="BQ57" s="135"/>
      <c r="BR57" s="130"/>
      <c r="BS57" s="104"/>
      <c r="BT57" s="128"/>
      <c r="BU57" s="108"/>
      <c r="BV57" s="109"/>
      <c r="BW57" s="45"/>
      <c r="BX57" s="108"/>
      <c r="BY57" s="135"/>
      <c r="BZ57" s="130"/>
      <c r="CA57" s="104"/>
      <c r="CB57" s="128"/>
      <c r="CC57" s="108"/>
      <c r="CD57" s="109"/>
      <c r="CE57" s="45"/>
      <c r="CF57" s="108"/>
      <c r="CG57" s="135"/>
      <c r="CH57" s="130"/>
      <c r="CI57" s="104"/>
      <c r="CJ57" s="128"/>
      <c r="CK57" s="108"/>
      <c r="CL57" s="109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</row>
    <row r="58" spans="1:101" ht="12.75" customHeight="1" x14ac:dyDescent="0.2">
      <c r="A58" s="91"/>
      <c r="B58" s="91"/>
      <c r="D58" s="111">
        <v>6</v>
      </c>
      <c r="E58" s="106">
        <f t="shared" si="12"/>
        <v>7.52</v>
      </c>
      <c r="F58" s="107">
        <f>E58*0.41</f>
        <v>3.0831999999999997</v>
      </c>
      <c r="G58" s="104">
        <f t="shared" si="6"/>
        <v>-0.4</v>
      </c>
      <c r="H58" s="138"/>
      <c r="I58" s="108"/>
      <c r="J58" s="103">
        <v>0.1</v>
      </c>
      <c r="K58" s="110"/>
      <c r="L58" s="111">
        <v>6</v>
      </c>
      <c r="M58" s="106">
        <f t="shared" si="1"/>
        <v>-0.8</v>
      </c>
      <c r="N58" s="107">
        <f>M58*0.41</f>
        <v>-0.32800000000000001</v>
      </c>
      <c r="O58" s="104">
        <f t="shared" si="7"/>
        <v>-0.8</v>
      </c>
      <c r="P58" s="138"/>
      <c r="Q58" s="108"/>
      <c r="R58" s="103">
        <v>0.2</v>
      </c>
      <c r="S58" s="108"/>
      <c r="T58" s="111">
        <v>6</v>
      </c>
      <c r="U58" s="106">
        <f t="shared" si="2"/>
        <v>-0.4</v>
      </c>
      <c r="V58" s="107">
        <f>U58*0.41</f>
        <v>-0.16400000000000001</v>
      </c>
      <c r="W58" s="104">
        <f t="shared" si="8"/>
        <v>-0.4</v>
      </c>
      <c r="X58" s="138"/>
      <c r="Y58" s="108"/>
      <c r="Z58" s="103">
        <v>0.1</v>
      </c>
      <c r="AA58" s="45"/>
      <c r="AB58" s="111">
        <v>6</v>
      </c>
      <c r="AC58" s="106">
        <f t="shared" si="13"/>
        <v>44.48</v>
      </c>
      <c r="AD58" s="107">
        <f>AC58*0.41</f>
        <v>18.236799999999999</v>
      </c>
      <c r="AE58" s="104">
        <f t="shared" si="9"/>
        <v>30.4</v>
      </c>
      <c r="AF58" s="139">
        <v>32</v>
      </c>
      <c r="AG58" s="108"/>
      <c r="AH58" s="103">
        <v>0.4</v>
      </c>
      <c r="AI58" s="45"/>
      <c r="AJ58" s="111">
        <v>6</v>
      </c>
      <c r="AK58" s="106">
        <f t="shared" si="14"/>
        <v>50.72</v>
      </c>
      <c r="AL58" s="107">
        <f>AK58*0.41</f>
        <v>20.795199999999998</v>
      </c>
      <c r="AM58" s="104">
        <f t="shared" si="10"/>
        <v>35.6</v>
      </c>
      <c r="AN58" s="139">
        <v>36</v>
      </c>
      <c r="AO58" s="108"/>
      <c r="AP58" s="103">
        <v>0.1</v>
      </c>
      <c r="AQ58" s="43"/>
      <c r="AR58" s="108"/>
      <c r="AS58" s="135"/>
      <c r="AT58" s="130"/>
      <c r="AU58" s="104"/>
      <c r="AV58" s="128"/>
      <c r="AW58" s="108"/>
      <c r="AX58" s="109"/>
      <c r="AY58" s="57"/>
      <c r="AZ58" s="108"/>
      <c r="BA58" s="135"/>
      <c r="BB58" s="130"/>
      <c r="BC58" s="104"/>
      <c r="BD58" s="128"/>
      <c r="BE58" s="108"/>
      <c r="BF58" s="109"/>
      <c r="BG58" s="38"/>
      <c r="BH58" s="108"/>
      <c r="BI58" s="135"/>
      <c r="BJ58" s="130"/>
      <c r="BK58" s="104"/>
      <c r="BL58" s="128"/>
      <c r="BM58" s="108"/>
      <c r="BN58" s="109"/>
      <c r="BO58" s="45"/>
      <c r="BP58" s="108"/>
      <c r="BQ58" s="135"/>
      <c r="BR58" s="130"/>
      <c r="BS58" s="104"/>
      <c r="BT58" s="128"/>
      <c r="BU58" s="108"/>
      <c r="BV58" s="109"/>
      <c r="BW58" s="45"/>
      <c r="BX58" s="108"/>
      <c r="BY58" s="135"/>
      <c r="BZ58" s="130"/>
      <c r="CA58" s="104"/>
      <c r="CB58" s="128"/>
      <c r="CC58" s="108"/>
      <c r="CD58" s="109"/>
      <c r="CE58" s="45"/>
      <c r="CF58" s="108"/>
      <c r="CG58" s="135"/>
      <c r="CH58" s="130"/>
      <c r="CI58" s="104"/>
      <c r="CJ58" s="128"/>
      <c r="CK58" s="108"/>
      <c r="CL58" s="109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</row>
    <row r="59" spans="1:101" ht="12.75" customHeight="1" x14ac:dyDescent="0.2">
      <c r="A59" s="91"/>
      <c r="D59" s="21">
        <v>6.2</v>
      </c>
      <c r="E59" s="106">
        <f t="shared" si="12"/>
        <v>7.52</v>
      </c>
      <c r="F59" s="50">
        <f>E59*0.41</f>
        <v>3.0831999999999997</v>
      </c>
      <c r="G59" s="104">
        <f t="shared" si="6"/>
        <v>-0.4</v>
      </c>
      <c r="H59" s="136"/>
      <c r="I59" s="23"/>
      <c r="J59" s="46">
        <f>J58+((J63-J58)/5)*1</f>
        <v>0.1</v>
      </c>
      <c r="K59" s="30"/>
      <c r="L59" s="21">
        <v>6.2</v>
      </c>
      <c r="M59" s="106">
        <f t="shared" si="1"/>
        <v>-0.8</v>
      </c>
      <c r="N59" s="50">
        <f>M59*0.41</f>
        <v>-0.32800000000000001</v>
      </c>
      <c r="O59" s="104">
        <f t="shared" si="7"/>
        <v>-0.8</v>
      </c>
      <c r="P59" s="136"/>
      <c r="Q59" s="23"/>
      <c r="R59" s="46">
        <f>R58+((R63-R58)/5)*1</f>
        <v>0.2</v>
      </c>
      <c r="S59" s="23"/>
      <c r="T59" s="21">
        <v>6.2</v>
      </c>
      <c r="U59" s="106">
        <f t="shared" si="2"/>
        <v>-0.4</v>
      </c>
      <c r="V59" s="50">
        <f>U59*0.41</f>
        <v>-0.16400000000000001</v>
      </c>
      <c r="W59" s="104">
        <f t="shared" si="8"/>
        <v>-0.4</v>
      </c>
      <c r="X59" s="136"/>
      <c r="Y59" s="23"/>
      <c r="Z59" s="46">
        <f>Z58+((Z63-Z58)/5)*1</f>
        <v>0.1</v>
      </c>
      <c r="AA59" s="45"/>
      <c r="AB59" s="21">
        <v>6.2</v>
      </c>
      <c r="AC59" s="106">
        <f t="shared" si="13"/>
        <v>47.984000000000002</v>
      </c>
      <c r="AD59" s="50">
        <f>AC59*0.41</f>
        <v>19.673439999999999</v>
      </c>
      <c r="AE59" s="104">
        <f t="shared" si="9"/>
        <v>33.32</v>
      </c>
      <c r="AF59" s="140">
        <v>35</v>
      </c>
      <c r="AG59" s="23"/>
      <c r="AH59" s="46">
        <f>AH58+((AH63-AH58)/5)*1</f>
        <v>0.42000000000000004</v>
      </c>
      <c r="AI59" s="45"/>
      <c r="AJ59" s="21">
        <v>6.2</v>
      </c>
      <c r="AK59" s="106">
        <f t="shared" si="14"/>
        <v>36.32</v>
      </c>
      <c r="AL59" s="50">
        <f>AK59*0.41</f>
        <v>14.8912</v>
      </c>
      <c r="AM59" s="104">
        <f t="shared" si="10"/>
        <v>23.6</v>
      </c>
      <c r="AN59" s="140">
        <v>24</v>
      </c>
      <c r="AO59" s="23"/>
      <c r="AP59" s="46">
        <f>AP58+((AP63-AP58)/5)*1</f>
        <v>0.1</v>
      </c>
      <c r="AQ59" s="42"/>
      <c r="AR59" s="23"/>
      <c r="AS59" s="135"/>
      <c r="AT59" s="131"/>
      <c r="AU59" s="104"/>
      <c r="AV59" s="129"/>
      <c r="AW59" s="23"/>
      <c r="AX59" s="46"/>
      <c r="AY59" s="57"/>
      <c r="AZ59" s="23"/>
      <c r="BA59" s="135"/>
      <c r="BB59" s="131"/>
      <c r="BC59" s="104"/>
      <c r="BD59" s="129"/>
      <c r="BE59" s="23"/>
      <c r="BF59" s="46"/>
      <c r="BG59" s="38"/>
      <c r="BH59" s="23"/>
      <c r="BI59" s="135"/>
      <c r="BJ59" s="131"/>
      <c r="BK59" s="104"/>
      <c r="BL59" s="129"/>
      <c r="BM59" s="23"/>
      <c r="BN59" s="46"/>
      <c r="BO59" s="45"/>
      <c r="BP59" s="23"/>
      <c r="BQ59" s="135"/>
      <c r="BR59" s="131"/>
      <c r="BS59" s="104"/>
      <c r="BT59" s="129"/>
      <c r="BU59" s="23"/>
      <c r="BV59" s="46"/>
      <c r="BW59" s="45"/>
      <c r="BX59" s="23"/>
      <c r="BY59" s="135"/>
      <c r="BZ59" s="131"/>
      <c r="CA59" s="104"/>
      <c r="CB59" s="129"/>
      <c r="CC59" s="23"/>
      <c r="CD59" s="46"/>
      <c r="CE59" s="45"/>
      <c r="CF59" s="23"/>
      <c r="CG59" s="135"/>
      <c r="CH59" s="131"/>
      <c r="CI59" s="104"/>
      <c r="CJ59" s="129"/>
      <c r="CK59" s="23"/>
      <c r="CL59" s="46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</row>
    <row r="60" spans="1:101" ht="12.75" customHeight="1" x14ac:dyDescent="0.2">
      <c r="D60" s="21">
        <v>6.4</v>
      </c>
      <c r="E60" s="106">
        <f t="shared" si="12"/>
        <v>7.52</v>
      </c>
      <c r="F60" s="50">
        <f>E60*0.41</f>
        <v>3.0831999999999997</v>
      </c>
      <c r="G60" s="104">
        <f t="shared" si="6"/>
        <v>-0.4</v>
      </c>
      <c r="H60" s="136"/>
      <c r="I60" s="23"/>
      <c r="J60" s="46">
        <f>J58+((J63-J58)/5)*2</f>
        <v>0.1</v>
      </c>
      <c r="K60" s="30"/>
      <c r="L60" s="21">
        <v>6.4</v>
      </c>
      <c r="M60" s="106">
        <f t="shared" si="1"/>
        <v>-0.8</v>
      </c>
      <c r="N60" s="50">
        <f>M60*0.41</f>
        <v>-0.32800000000000001</v>
      </c>
      <c r="O60" s="104">
        <f t="shared" si="7"/>
        <v>-0.8</v>
      </c>
      <c r="P60" s="136"/>
      <c r="Q60" s="23"/>
      <c r="R60" s="46">
        <f>R58+((R63-R58)/5)*2</f>
        <v>0.2</v>
      </c>
      <c r="S60" s="23"/>
      <c r="T60" s="21">
        <v>6.4</v>
      </c>
      <c r="U60" s="106">
        <f t="shared" si="2"/>
        <v>-0.4</v>
      </c>
      <c r="V60" s="50">
        <f>U60*0.41</f>
        <v>-0.16400000000000001</v>
      </c>
      <c r="W60" s="104">
        <f t="shared" si="8"/>
        <v>-0.4</v>
      </c>
      <c r="X60" s="136"/>
      <c r="Y60" s="23"/>
      <c r="Z60" s="46">
        <f>Z58+((Z63-Z58)/5)*2</f>
        <v>0.1</v>
      </c>
      <c r="AA60" s="45"/>
      <c r="AB60" s="21">
        <v>6.4</v>
      </c>
      <c r="AC60" s="106">
        <f t="shared" si="13"/>
        <v>53.887999999999998</v>
      </c>
      <c r="AD60" s="50">
        <f>AC60*0.41</f>
        <v>22.094079999999998</v>
      </c>
      <c r="AE60" s="104">
        <f t="shared" si="9"/>
        <v>38.24</v>
      </c>
      <c r="AF60" s="140">
        <v>40</v>
      </c>
      <c r="AG60" s="23"/>
      <c r="AH60" s="46">
        <f>AH58+((AH63-AH58)/5)*2</f>
        <v>0.44</v>
      </c>
      <c r="AI60" s="45"/>
      <c r="AJ60" s="21">
        <v>6.4</v>
      </c>
      <c r="AK60" s="106">
        <f t="shared" si="14"/>
        <v>54.32</v>
      </c>
      <c r="AL60" s="50">
        <f>AK60*0.41</f>
        <v>22.2712</v>
      </c>
      <c r="AM60" s="104">
        <f t="shared" si="10"/>
        <v>38.6</v>
      </c>
      <c r="AN60" s="140">
        <v>39</v>
      </c>
      <c r="AO60" s="23"/>
      <c r="AP60" s="46">
        <f>AP58+((AP63-AP58)/5)*2</f>
        <v>0.1</v>
      </c>
      <c r="AQ60" s="42"/>
      <c r="AR60" s="23"/>
      <c r="AS60" s="135"/>
      <c r="AT60" s="131"/>
      <c r="AU60" s="104"/>
      <c r="AV60" s="129"/>
      <c r="AW60" s="23"/>
      <c r="AX60" s="46"/>
      <c r="AY60" s="57"/>
      <c r="AZ60" s="23"/>
      <c r="BA60" s="135"/>
      <c r="BB60" s="131"/>
      <c r="BC60" s="104"/>
      <c r="BD60" s="129"/>
      <c r="BE60" s="23"/>
      <c r="BF60" s="46"/>
      <c r="BG60" s="38"/>
      <c r="BH60" s="23"/>
      <c r="BI60" s="135"/>
      <c r="BJ60" s="131"/>
      <c r="BK60" s="104"/>
      <c r="BL60" s="129"/>
      <c r="BM60" s="23"/>
      <c r="BN60" s="46"/>
      <c r="BO60" s="45"/>
      <c r="BP60" s="23"/>
      <c r="BQ60" s="135"/>
      <c r="BR60" s="131"/>
      <c r="BS60" s="104"/>
      <c r="BT60" s="129"/>
      <c r="BU60" s="23"/>
      <c r="BV60" s="46"/>
      <c r="BW60" s="45"/>
      <c r="BX60" s="23"/>
      <c r="BY60" s="135"/>
      <c r="BZ60" s="131"/>
      <c r="CA60" s="104"/>
      <c r="CB60" s="129"/>
      <c r="CC60" s="23"/>
      <c r="CD60" s="46"/>
      <c r="CE60" s="45"/>
      <c r="CF60" s="23"/>
      <c r="CG60" s="135"/>
      <c r="CH60" s="131"/>
      <c r="CI60" s="104"/>
      <c r="CJ60" s="129"/>
      <c r="CK60" s="23"/>
      <c r="CL60" s="46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</row>
    <row r="61" spans="1:101" ht="12.75" customHeight="1" x14ac:dyDescent="0.2">
      <c r="D61" s="21">
        <v>6.6</v>
      </c>
      <c r="E61" s="106">
        <f t="shared" si="12"/>
        <v>7.52</v>
      </c>
      <c r="F61" s="50">
        <f>E61*0.41</f>
        <v>3.0831999999999997</v>
      </c>
      <c r="G61" s="104">
        <f t="shared" si="6"/>
        <v>-0.4</v>
      </c>
      <c r="H61" s="136"/>
      <c r="I61" s="23"/>
      <c r="J61" s="46">
        <f>J58+((J63-J58)/5)*3</f>
        <v>0.1</v>
      </c>
      <c r="K61" s="30"/>
      <c r="L61" s="21">
        <v>6.6</v>
      </c>
      <c r="M61" s="106">
        <f t="shared" si="1"/>
        <v>-0.8</v>
      </c>
      <c r="N61" s="50">
        <f>M61*0.41</f>
        <v>-0.32800000000000001</v>
      </c>
      <c r="O61" s="104">
        <f t="shared" si="7"/>
        <v>-0.8</v>
      </c>
      <c r="P61" s="136"/>
      <c r="Q61" s="23"/>
      <c r="R61" s="46">
        <f>R58+((R63-R58)/5)*3</f>
        <v>0.2</v>
      </c>
      <c r="S61" s="23"/>
      <c r="T61" s="21">
        <v>6.6</v>
      </c>
      <c r="U61" s="106">
        <f t="shared" si="2"/>
        <v>-0.4</v>
      </c>
      <c r="V61" s="50">
        <f>U61*0.41</f>
        <v>-0.16400000000000001</v>
      </c>
      <c r="W61" s="104">
        <f t="shared" si="8"/>
        <v>-0.4</v>
      </c>
      <c r="X61" s="136"/>
      <c r="Y61" s="23"/>
      <c r="Z61" s="46">
        <f>Z58+((Z63-Z58)/5)*3</f>
        <v>0.1</v>
      </c>
      <c r="AA61" s="37"/>
      <c r="AB61" s="21">
        <v>6.6</v>
      </c>
      <c r="AC61" s="106">
        <f t="shared" si="13"/>
        <v>59.791999999999994</v>
      </c>
      <c r="AD61" s="50">
        <f>AC61*0.41</f>
        <v>24.514719999999997</v>
      </c>
      <c r="AE61" s="104">
        <f t="shared" si="9"/>
        <v>43.16</v>
      </c>
      <c r="AF61" s="140">
        <v>45</v>
      </c>
      <c r="AG61" s="23"/>
      <c r="AH61" s="46">
        <f>AH58+((AH63-AH58)/5)*3</f>
        <v>0.46</v>
      </c>
      <c r="AI61" s="45"/>
      <c r="AJ61" s="21">
        <v>6.6</v>
      </c>
      <c r="AK61" s="106">
        <f t="shared" si="14"/>
        <v>50.72</v>
      </c>
      <c r="AL61" s="50">
        <f>AK61*0.41</f>
        <v>20.795199999999998</v>
      </c>
      <c r="AM61" s="104">
        <f t="shared" si="10"/>
        <v>35.6</v>
      </c>
      <c r="AN61" s="140">
        <v>36</v>
      </c>
      <c r="AO61" s="23"/>
      <c r="AP61" s="46">
        <f>AP58+((AP63-AP58)/5)*3</f>
        <v>0.1</v>
      </c>
      <c r="AQ61" s="42"/>
      <c r="AR61" s="23"/>
      <c r="AS61" s="135"/>
      <c r="AT61" s="131"/>
      <c r="AU61" s="104"/>
      <c r="AV61" s="129"/>
      <c r="AW61" s="23"/>
      <c r="AX61" s="46"/>
      <c r="AY61" s="57"/>
      <c r="AZ61" s="23"/>
      <c r="BA61" s="135"/>
      <c r="BB61" s="131"/>
      <c r="BC61" s="104"/>
      <c r="BD61" s="129"/>
      <c r="BE61" s="23"/>
      <c r="BF61" s="46"/>
      <c r="BG61" s="38"/>
      <c r="BH61" s="23"/>
      <c r="BI61" s="135"/>
      <c r="BJ61" s="131"/>
      <c r="BK61" s="104"/>
      <c r="BL61" s="129"/>
      <c r="BM61" s="23"/>
      <c r="BN61" s="46"/>
      <c r="BO61" s="45"/>
      <c r="BP61" s="23"/>
      <c r="BQ61" s="135"/>
      <c r="BR61" s="131"/>
      <c r="BS61" s="104"/>
      <c r="BT61" s="129"/>
      <c r="BU61" s="23"/>
      <c r="BV61" s="46"/>
      <c r="BW61" s="45"/>
      <c r="BX61" s="23"/>
      <c r="BY61" s="135"/>
      <c r="BZ61" s="131"/>
      <c r="CA61" s="104"/>
      <c r="CB61" s="129"/>
      <c r="CC61" s="23"/>
      <c r="CD61" s="46"/>
      <c r="CE61" s="45"/>
      <c r="CF61" s="23"/>
      <c r="CG61" s="135"/>
      <c r="CH61" s="131"/>
      <c r="CI61" s="104"/>
      <c r="CJ61" s="129"/>
      <c r="CK61" s="23"/>
      <c r="CL61" s="46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</row>
    <row r="62" spans="1:101" ht="12.75" customHeight="1" x14ac:dyDescent="0.2">
      <c r="D62" s="21">
        <v>6.8</v>
      </c>
      <c r="E62" s="106">
        <f t="shared" ref="E62:E68" si="15">G62</f>
        <v>-0.4</v>
      </c>
      <c r="F62" s="50">
        <f>E62*0.41</f>
        <v>-0.16400000000000001</v>
      </c>
      <c r="G62" s="104">
        <f t="shared" si="6"/>
        <v>-0.4</v>
      </c>
      <c r="H62" s="136"/>
      <c r="I62" s="23"/>
      <c r="J62" s="46">
        <f>J58+((J63-J58)/5)*4</f>
        <v>0.1</v>
      </c>
      <c r="K62" s="30"/>
      <c r="L62" s="21">
        <v>6.8</v>
      </c>
      <c r="M62" s="106">
        <f t="shared" si="1"/>
        <v>-0.8</v>
      </c>
      <c r="N62" s="50">
        <f>M62*0.41</f>
        <v>-0.32800000000000001</v>
      </c>
      <c r="O62" s="104">
        <f t="shared" si="7"/>
        <v>-0.8</v>
      </c>
      <c r="P62" s="136"/>
      <c r="Q62" s="23"/>
      <c r="R62" s="46">
        <f>R58+((R63-R58)/5)*4</f>
        <v>0.2</v>
      </c>
      <c r="S62" s="23"/>
      <c r="T62" s="21">
        <v>6.8</v>
      </c>
      <c r="U62" s="106">
        <f t="shared" si="2"/>
        <v>-0.4</v>
      </c>
      <c r="V62" s="50">
        <f>U62*0.41</f>
        <v>-0.16400000000000001</v>
      </c>
      <c r="W62" s="104">
        <f t="shared" si="8"/>
        <v>-0.4</v>
      </c>
      <c r="X62" s="136"/>
      <c r="Y62" s="23"/>
      <c r="Z62" s="46">
        <f>Z58+((Z63-Z58)/5)*4</f>
        <v>0.1</v>
      </c>
      <c r="AA62" s="37"/>
      <c r="AB62" s="21">
        <v>6.8</v>
      </c>
      <c r="AC62" s="106">
        <f t="shared" si="13"/>
        <v>44.095999999999997</v>
      </c>
      <c r="AD62" s="50">
        <f>AC62*0.41</f>
        <v>18.079359999999998</v>
      </c>
      <c r="AE62" s="104">
        <f t="shared" si="9"/>
        <v>30.08</v>
      </c>
      <c r="AF62" s="140">
        <v>32</v>
      </c>
      <c r="AG62" s="23"/>
      <c r="AH62" s="46">
        <f>AH58+((AH63-AH58)/5)*4</f>
        <v>0.48</v>
      </c>
      <c r="AI62" s="45"/>
      <c r="AJ62" s="21">
        <v>6.8</v>
      </c>
      <c r="AK62" s="106">
        <f t="shared" si="14"/>
        <v>57.92</v>
      </c>
      <c r="AL62" s="50">
        <f>AK62*0.41</f>
        <v>23.747199999999999</v>
      </c>
      <c r="AM62" s="104">
        <f t="shared" si="10"/>
        <v>41.6</v>
      </c>
      <c r="AN62" s="140">
        <v>42</v>
      </c>
      <c r="AO62" s="23"/>
      <c r="AP62" s="46">
        <f>AP58+((AP63-AP58)/5)*4</f>
        <v>0.1</v>
      </c>
      <c r="AQ62" s="42"/>
      <c r="AR62" s="23"/>
      <c r="AS62" s="135"/>
      <c r="AT62" s="131"/>
      <c r="AU62" s="104"/>
      <c r="AV62" s="129"/>
      <c r="AW62" s="23"/>
      <c r="AX62" s="46"/>
      <c r="AY62" s="57"/>
      <c r="AZ62" s="23"/>
      <c r="BA62" s="135"/>
      <c r="BB62" s="131"/>
      <c r="BC62" s="104"/>
      <c r="BD62" s="129"/>
      <c r="BE62" s="23"/>
      <c r="BF62" s="46"/>
      <c r="BG62" s="38"/>
      <c r="BH62" s="23"/>
      <c r="BI62" s="135"/>
      <c r="BJ62" s="131"/>
      <c r="BK62" s="104"/>
      <c r="BL62" s="129"/>
      <c r="BM62" s="23"/>
      <c r="BN62" s="46"/>
      <c r="BO62" s="45"/>
      <c r="BP62" s="23"/>
      <c r="BQ62" s="135"/>
      <c r="BR62" s="131"/>
      <c r="BS62" s="104"/>
      <c r="BT62" s="129"/>
      <c r="BU62" s="23"/>
      <c r="BV62" s="46"/>
      <c r="BW62" s="45"/>
      <c r="BX62" s="23"/>
      <c r="BY62" s="135"/>
      <c r="BZ62" s="131"/>
      <c r="CA62" s="104"/>
      <c r="CB62" s="129"/>
      <c r="CC62" s="23"/>
      <c r="CD62" s="46"/>
      <c r="CE62" s="45"/>
      <c r="CF62" s="23"/>
      <c r="CG62" s="135"/>
      <c r="CH62" s="131"/>
      <c r="CI62" s="104"/>
      <c r="CJ62" s="129"/>
      <c r="CK62" s="23"/>
      <c r="CL62" s="46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</row>
    <row r="63" spans="1:101" ht="12.75" customHeight="1" x14ac:dyDescent="0.2">
      <c r="D63" s="21">
        <v>7</v>
      </c>
      <c r="E63" s="106">
        <f t="shared" si="15"/>
        <v>-0.4</v>
      </c>
      <c r="F63" s="50">
        <f>E63*0.39</f>
        <v>-0.15600000000000003</v>
      </c>
      <c r="G63" s="104">
        <f t="shared" si="6"/>
        <v>-0.4</v>
      </c>
      <c r="H63" s="136"/>
      <c r="I63" s="23"/>
      <c r="J63" s="47">
        <v>0.1</v>
      </c>
      <c r="K63" s="30"/>
      <c r="L63" s="21">
        <v>7</v>
      </c>
      <c r="M63" s="106">
        <f t="shared" si="1"/>
        <v>-0.8</v>
      </c>
      <c r="N63" s="50">
        <f>M63*0.39</f>
        <v>-0.31200000000000006</v>
      </c>
      <c r="O63" s="104">
        <f t="shared" si="7"/>
        <v>-0.8</v>
      </c>
      <c r="P63" s="136"/>
      <c r="Q63" s="23"/>
      <c r="R63" s="47">
        <v>0.2</v>
      </c>
      <c r="S63" s="23"/>
      <c r="T63" s="21">
        <v>7</v>
      </c>
      <c r="U63" s="106">
        <f t="shared" si="2"/>
        <v>-0.4</v>
      </c>
      <c r="V63" s="50">
        <f>U63*0.39</f>
        <v>-0.15600000000000003</v>
      </c>
      <c r="W63" s="104">
        <f t="shared" si="8"/>
        <v>-0.4</v>
      </c>
      <c r="X63" s="136"/>
      <c r="Y63" s="23"/>
      <c r="Z63" s="47">
        <v>0.1</v>
      </c>
      <c r="AA63" s="37"/>
      <c r="AB63" s="21">
        <v>7</v>
      </c>
      <c r="AC63" s="106">
        <f t="shared" si="13"/>
        <v>60.8</v>
      </c>
      <c r="AD63" s="50">
        <f>AC63*0.39</f>
        <v>23.712</v>
      </c>
      <c r="AE63" s="104">
        <f t="shared" si="9"/>
        <v>44</v>
      </c>
      <c r="AF63" s="140">
        <v>46</v>
      </c>
      <c r="AG63" s="23"/>
      <c r="AH63" s="47">
        <v>0.5</v>
      </c>
      <c r="AI63" s="45"/>
      <c r="AJ63" s="21">
        <v>7</v>
      </c>
      <c r="AK63" s="106">
        <f t="shared" si="14"/>
        <v>72.319999999999993</v>
      </c>
      <c r="AL63" s="50">
        <f>AK63*0.39</f>
        <v>28.204799999999999</v>
      </c>
      <c r="AM63" s="104">
        <f t="shared" si="10"/>
        <v>53.6</v>
      </c>
      <c r="AN63" s="140">
        <v>54</v>
      </c>
      <c r="AO63" s="23"/>
      <c r="AP63" s="47">
        <v>0.1</v>
      </c>
      <c r="AQ63" s="42"/>
      <c r="AR63" s="23"/>
      <c r="AS63" s="135"/>
      <c r="AT63" s="131"/>
      <c r="AU63" s="104"/>
      <c r="AV63" s="129"/>
      <c r="AW63" s="23"/>
      <c r="AX63" s="46"/>
      <c r="AY63" s="57"/>
      <c r="AZ63" s="23"/>
      <c r="BA63" s="135"/>
      <c r="BB63" s="131"/>
      <c r="BC63" s="104"/>
      <c r="BD63" s="129"/>
      <c r="BE63" s="23"/>
      <c r="BF63" s="46"/>
      <c r="BG63" s="38"/>
      <c r="BH63" s="23"/>
      <c r="BI63" s="135"/>
      <c r="BJ63" s="131"/>
      <c r="BK63" s="104"/>
      <c r="BL63" s="129"/>
      <c r="BM63" s="23"/>
      <c r="BN63" s="46"/>
      <c r="BO63" s="45"/>
      <c r="BP63" s="23"/>
      <c r="BQ63" s="135"/>
      <c r="BR63" s="131"/>
      <c r="BS63" s="104"/>
      <c r="BT63" s="129"/>
      <c r="BU63" s="23"/>
      <c r="BV63" s="46"/>
      <c r="BW63" s="45"/>
      <c r="BX63" s="23"/>
      <c r="BY63" s="135"/>
      <c r="BZ63" s="131"/>
      <c r="CA63" s="104"/>
      <c r="CB63" s="129"/>
      <c r="CC63" s="23"/>
      <c r="CD63" s="46"/>
      <c r="CE63" s="45"/>
      <c r="CF63" s="23"/>
      <c r="CG63" s="135"/>
      <c r="CH63" s="131"/>
      <c r="CI63" s="104"/>
      <c r="CJ63" s="129"/>
      <c r="CK63" s="23"/>
      <c r="CL63" s="46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</row>
    <row r="64" spans="1:101" ht="12.75" customHeight="1" x14ac:dyDescent="0.2">
      <c r="D64" s="21">
        <v>7.2</v>
      </c>
      <c r="E64" s="106">
        <f t="shared" si="15"/>
        <v>-0.4</v>
      </c>
      <c r="F64" s="50">
        <f>E64*0.39</f>
        <v>-0.15600000000000003</v>
      </c>
      <c r="G64" s="104">
        <f t="shared" si="6"/>
        <v>-0.4</v>
      </c>
      <c r="H64" s="136"/>
      <c r="I64" s="23"/>
      <c r="J64" s="46">
        <f>J63+((J68-J63)/5)*1</f>
        <v>0.1</v>
      </c>
      <c r="K64" s="30"/>
      <c r="L64" s="21">
        <v>7.2</v>
      </c>
      <c r="M64" s="106">
        <f t="shared" si="1"/>
        <v>-0.8</v>
      </c>
      <c r="N64" s="50">
        <f>M64*0.39</f>
        <v>-0.31200000000000006</v>
      </c>
      <c r="O64" s="104">
        <f t="shared" si="7"/>
        <v>-0.8</v>
      </c>
      <c r="P64" s="136"/>
      <c r="Q64" s="23"/>
      <c r="R64" s="46">
        <f>R63+((R68-R63)/5)*1</f>
        <v>0.2</v>
      </c>
      <c r="S64" s="23"/>
      <c r="T64" s="21">
        <v>7.2</v>
      </c>
      <c r="U64" s="106">
        <f t="shared" si="2"/>
        <v>-0.4</v>
      </c>
      <c r="V64" s="50">
        <f>U64*0.39</f>
        <v>-0.15600000000000003</v>
      </c>
      <c r="W64" s="104">
        <f t="shared" si="8"/>
        <v>-0.4</v>
      </c>
      <c r="X64" s="136"/>
      <c r="Y64" s="23"/>
      <c r="Z64" s="46">
        <f>Z63+((Z68-Z63)/5)*1</f>
        <v>0.1</v>
      </c>
      <c r="AA64" s="37"/>
      <c r="AB64" s="21">
        <v>7.2</v>
      </c>
      <c r="AC64" s="106">
        <f t="shared" si="13"/>
        <v>35.599999999999994</v>
      </c>
      <c r="AD64" s="50">
        <f>AC64*0.39</f>
        <v>13.883999999999999</v>
      </c>
      <c r="AE64" s="104">
        <f t="shared" si="9"/>
        <v>23</v>
      </c>
      <c r="AF64" s="140">
        <v>25</v>
      </c>
      <c r="AG64" s="23"/>
      <c r="AH64" s="46">
        <f>AH63+((AH68-AH63)/5)*1</f>
        <v>0.5</v>
      </c>
      <c r="AI64" s="45"/>
      <c r="AJ64" s="21">
        <v>7.2</v>
      </c>
      <c r="AK64" s="106">
        <f t="shared" si="14"/>
        <v>32.72</v>
      </c>
      <c r="AL64" s="50">
        <f>AK64*0.39</f>
        <v>12.7608</v>
      </c>
      <c r="AM64" s="104">
        <f t="shared" si="10"/>
        <v>20.6</v>
      </c>
      <c r="AN64" s="140">
        <v>21</v>
      </c>
      <c r="AO64" s="23"/>
      <c r="AP64" s="46">
        <f>AP63+((AP68-AP63)/5)*1</f>
        <v>0.1</v>
      </c>
      <c r="AQ64" s="42"/>
      <c r="AR64" s="23"/>
      <c r="AS64" s="135"/>
      <c r="AT64" s="131"/>
      <c r="AU64" s="104"/>
      <c r="AV64" s="129"/>
      <c r="AW64" s="23"/>
      <c r="AX64" s="46"/>
      <c r="AY64" s="57"/>
      <c r="AZ64" s="23"/>
      <c r="BA64" s="135"/>
      <c r="BB64" s="131"/>
      <c r="BC64" s="104"/>
      <c r="BD64" s="129"/>
      <c r="BE64" s="23"/>
      <c r="BF64" s="46"/>
      <c r="BG64" s="38"/>
      <c r="BH64" s="23"/>
      <c r="BI64" s="135"/>
      <c r="BJ64" s="131"/>
      <c r="BK64" s="104"/>
      <c r="BL64" s="129"/>
      <c r="BM64" s="23"/>
      <c r="BN64" s="46"/>
      <c r="BO64" s="45"/>
      <c r="BP64" s="23"/>
      <c r="BQ64" s="135"/>
      <c r="BR64" s="131"/>
      <c r="BS64" s="104"/>
      <c r="BT64" s="129"/>
      <c r="BU64" s="23"/>
      <c r="BV64" s="46"/>
      <c r="BW64" s="45"/>
      <c r="BX64" s="23"/>
      <c r="BY64" s="135"/>
      <c r="BZ64" s="131"/>
      <c r="CA64" s="104"/>
      <c r="CB64" s="129"/>
      <c r="CC64" s="23"/>
      <c r="CD64" s="46"/>
      <c r="CE64" s="45"/>
      <c r="CF64" s="23"/>
      <c r="CG64" s="135"/>
      <c r="CH64" s="131"/>
      <c r="CI64" s="104"/>
      <c r="CJ64" s="129"/>
      <c r="CK64" s="23"/>
      <c r="CL64" s="46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</row>
    <row r="65" spans="4:101" ht="12.75" customHeight="1" x14ac:dyDescent="0.2">
      <c r="D65" s="21">
        <v>7.4</v>
      </c>
      <c r="E65" s="106">
        <f t="shared" si="15"/>
        <v>-0.4</v>
      </c>
      <c r="F65" s="50">
        <f>E65*0.39</f>
        <v>-0.15600000000000003</v>
      </c>
      <c r="G65" s="104">
        <f t="shared" si="6"/>
        <v>-0.4</v>
      </c>
      <c r="H65" s="136"/>
      <c r="I65" s="23"/>
      <c r="J65" s="46">
        <f>J63+((J68-J63)/5)*2</f>
        <v>0.1</v>
      </c>
      <c r="K65" s="30"/>
      <c r="L65" s="21">
        <v>7.4</v>
      </c>
      <c r="M65" s="106">
        <f t="shared" si="1"/>
        <v>-0.8</v>
      </c>
      <c r="N65" s="50">
        <f>M65*0.39</f>
        <v>-0.31200000000000006</v>
      </c>
      <c r="O65" s="104">
        <f t="shared" si="7"/>
        <v>-0.8</v>
      </c>
      <c r="P65" s="136"/>
      <c r="Q65" s="23"/>
      <c r="R65" s="46">
        <f>R63+((R68-R63)/5)*2</f>
        <v>0.2</v>
      </c>
      <c r="S65" s="23"/>
      <c r="T65" s="21">
        <v>7.4</v>
      </c>
      <c r="U65" s="106">
        <f t="shared" si="2"/>
        <v>-0.4</v>
      </c>
      <c r="V65" s="50">
        <f>U65*0.39</f>
        <v>-0.15600000000000003</v>
      </c>
      <c r="W65" s="104">
        <f t="shared" si="8"/>
        <v>-0.4</v>
      </c>
      <c r="X65" s="136"/>
      <c r="Y65" s="23"/>
      <c r="Z65" s="46">
        <f>Z63+((Z68-Z63)/5)*2</f>
        <v>0.1</v>
      </c>
      <c r="AA65" s="37"/>
      <c r="AB65" s="21">
        <v>7.4</v>
      </c>
      <c r="AC65" s="106">
        <f t="shared" si="13"/>
        <v>27.2</v>
      </c>
      <c r="AD65" s="50">
        <f>AC65*0.39</f>
        <v>10.608000000000001</v>
      </c>
      <c r="AE65" s="104">
        <f t="shared" si="9"/>
        <v>16</v>
      </c>
      <c r="AF65" s="140">
        <v>18</v>
      </c>
      <c r="AG65" s="23"/>
      <c r="AH65" s="46">
        <f>AH63+((AH68-AH63)/5)*2</f>
        <v>0.5</v>
      </c>
      <c r="AI65" s="45"/>
      <c r="AJ65" s="21">
        <v>7.4</v>
      </c>
      <c r="AK65" s="106">
        <f t="shared" si="14"/>
        <v>23.119999999999997</v>
      </c>
      <c r="AL65" s="50">
        <f>AK65*0.39</f>
        <v>9.0167999999999999</v>
      </c>
      <c r="AM65" s="104">
        <f t="shared" si="10"/>
        <v>12.6</v>
      </c>
      <c r="AN65" s="140">
        <v>13</v>
      </c>
      <c r="AO65" s="23"/>
      <c r="AP65" s="46">
        <f>AP63+((AP68-AP63)/5)*2</f>
        <v>0.1</v>
      </c>
      <c r="AQ65" s="38"/>
      <c r="AR65" s="23"/>
      <c r="AS65" s="135"/>
      <c r="AT65" s="131"/>
      <c r="AU65" s="104"/>
      <c r="AV65" s="129"/>
      <c r="AW65" s="23"/>
      <c r="AX65" s="46"/>
      <c r="AY65" s="57"/>
      <c r="AZ65" s="23"/>
      <c r="BA65" s="135"/>
      <c r="BB65" s="131"/>
      <c r="BC65" s="104"/>
      <c r="BD65" s="129"/>
      <c r="BE65" s="23"/>
      <c r="BF65" s="46"/>
      <c r="BG65" s="38"/>
      <c r="BH65" s="23"/>
      <c r="BI65" s="135"/>
      <c r="BJ65" s="131"/>
      <c r="BK65" s="104"/>
      <c r="BL65" s="129"/>
      <c r="BM65" s="23"/>
      <c r="BN65" s="46"/>
      <c r="BO65" s="45"/>
      <c r="BP65" s="23"/>
      <c r="BQ65" s="135"/>
      <c r="BR65" s="131"/>
      <c r="BS65" s="104"/>
      <c r="BT65" s="129"/>
      <c r="BU65" s="23"/>
      <c r="BV65" s="46"/>
      <c r="BW65" s="45"/>
      <c r="BX65" s="23"/>
      <c r="BY65" s="135"/>
      <c r="BZ65" s="131"/>
      <c r="CA65" s="104"/>
      <c r="CB65" s="129"/>
      <c r="CC65" s="23"/>
      <c r="CD65" s="46"/>
      <c r="CE65" s="45"/>
      <c r="CF65" s="23"/>
      <c r="CG65" s="135"/>
      <c r="CH65" s="131"/>
      <c r="CI65" s="104"/>
      <c r="CJ65" s="129"/>
      <c r="CK65" s="23"/>
      <c r="CL65" s="46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</row>
    <row r="66" spans="4:101" ht="15.75" x14ac:dyDescent="0.2">
      <c r="D66" s="21">
        <v>7.6</v>
      </c>
      <c r="E66" s="106">
        <f t="shared" si="15"/>
        <v>-0.4</v>
      </c>
      <c r="F66" s="50">
        <f>E66*0.39</f>
        <v>-0.15600000000000003</v>
      </c>
      <c r="G66" s="104">
        <f t="shared" si="6"/>
        <v>-0.4</v>
      </c>
      <c r="H66" s="136"/>
      <c r="I66" s="23"/>
      <c r="J66" s="46">
        <f>J63+((J68-J63)/5)*3</f>
        <v>0.1</v>
      </c>
      <c r="K66" s="30"/>
      <c r="L66" s="21">
        <v>7.6</v>
      </c>
      <c r="M66" s="106">
        <f t="shared" si="1"/>
        <v>-0.8</v>
      </c>
      <c r="N66" s="50">
        <f>M66*0.39</f>
        <v>-0.31200000000000006</v>
      </c>
      <c r="O66" s="104">
        <f t="shared" si="7"/>
        <v>-0.8</v>
      </c>
      <c r="P66" s="136"/>
      <c r="Q66" s="23"/>
      <c r="R66" s="46">
        <f>R63+((R68-R63)/5)*3</f>
        <v>0.2</v>
      </c>
      <c r="S66" s="23"/>
      <c r="T66" s="21">
        <v>7.6</v>
      </c>
      <c r="U66" s="106">
        <f t="shared" si="2"/>
        <v>-0.4</v>
      </c>
      <c r="V66" s="50">
        <f>U66*0.39</f>
        <v>-0.15600000000000003</v>
      </c>
      <c r="W66" s="104">
        <f t="shared" si="8"/>
        <v>-0.4</v>
      </c>
      <c r="X66" s="136"/>
      <c r="Y66" s="23"/>
      <c r="Z66" s="46">
        <f>Z63+((Z68-Z63)/5)*3</f>
        <v>0.1</v>
      </c>
      <c r="AA66" s="37"/>
      <c r="AB66" s="21">
        <v>7.6</v>
      </c>
      <c r="AC66" s="106">
        <f t="shared" si="13"/>
        <v>27.2</v>
      </c>
      <c r="AD66" s="50">
        <f>AC66*0.39</f>
        <v>10.608000000000001</v>
      </c>
      <c r="AE66" s="104">
        <f t="shared" si="9"/>
        <v>16</v>
      </c>
      <c r="AF66" s="140">
        <v>18</v>
      </c>
      <c r="AG66" s="23"/>
      <c r="AH66" s="46">
        <f>AH63+((AH68-AH63)/5)*3</f>
        <v>0.5</v>
      </c>
      <c r="AI66" s="45"/>
      <c r="AJ66" s="21">
        <v>7.6</v>
      </c>
      <c r="AK66" s="106">
        <f t="shared" si="14"/>
        <v>29.12</v>
      </c>
      <c r="AL66" s="50">
        <f>AK66*0.39</f>
        <v>11.356800000000002</v>
      </c>
      <c r="AM66" s="104">
        <f t="shared" si="10"/>
        <v>17.600000000000001</v>
      </c>
      <c r="AN66" s="140">
        <v>18</v>
      </c>
      <c r="AO66" s="23"/>
      <c r="AP66" s="46">
        <f>AP63+((AP68-AP63)/5)*3</f>
        <v>0.1</v>
      </c>
      <c r="AQ66" s="43"/>
      <c r="AR66" s="23"/>
      <c r="AS66" s="135"/>
      <c r="AT66" s="131"/>
      <c r="AU66" s="104"/>
      <c r="AV66" s="129"/>
      <c r="AW66" s="23"/>
      <c r="AX66" s="46"/>
      <c r="AY66" s="57"/>
      <c r="AZ66" s="23"/>
      <c r="BA66" s="135"/>
      <c r="BB66" s="131"/>
      <c r="BC66" s="104"/>
      <c r="BD66" s="129"/>
      <c r="BE66" s="23"/>
      <c r="BF66" s="46"/>
      <c r="BG66" s="38"/>
      <c r="BH66" s="23"/>
      <c r="BI66" s="135"/>
      <c r="BJ66" s="131"/>
      <c r="BK66" s="104"/>
      <c r="BL66" s="129"/>
      <c r="BM66" s="23"/>
      <c r="BN66" s="46"/>
      <c r="BO66" s="45"/>
      <c r="BP66" s="23"/>
      <c r="BQ66" s="135"/>
      <c r="BR66" s="131"/>
      <c r="BS66" s="104"/>
      <c r="BT66" s="129"/>
      <c r="BU66" s="23"/>
      <c r="BV66" s="46"/>
      <c r="BW66" s="45"/>
      <c r="BX66" s="23"/>
      <c r="BY66" s="135"/>
      <c r="BZ66" s="131"/>
      <c r="CA66" s="104"/>
      <c r="CB66" s="129"/>
      <c r="CC66" s="23"/>
      <c r="CD66" s="46"/>
      <c r="CE66" s="45"/>
      <c r="CF66" s="23"/>
      <c r="CG66" s="135"/>
      <c r="CH66" s="131"/>
      <c r="CI66" s="104"/>
      <c r="CJ66" s="129"/>
      <c r="CK66" s="23"/>
      <c r="CL66" s="46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</row>
    <row r="67" spans="4:101" ht="15.75" x14ac:dyDescent="0.2">
      <c r="D67" s="21">
        <v>7.8</v>
      </c>
      <c r="E67" s="106">
        <f t="shared" si="15"/>
        <v>-0.4</v>
      </c>
      <c r="F67" s="50">
        <f>E67*0.39</f>
        <v>-0.15600000000000003</v>
      </c>
      <c r="G67" s="104">
        <f t="shared" si="6"/>
        <v>-0.4</v>
      </c>
      <c r="H67" s="136"/>
      <c r="I67" s="23"/>
      <c r="J67" s="46">
        <f>J63+((J68-J63)/5)*4</f>
        <v>0.1</v>
      </c>
      <c r="K67" s="30"/>
      <c r="L67" s="21">
        <v>7.8</v>
      </c>
      <c r="M67" s="106">
        <f t="shared" si="1"/>
        <v>-0.8</v>
      </c>
      <c r="N67" s="50">
        <f>M67*0.39</f>
        <v>-0.31200000000000006</v>
      </c>
      <c r="O67" s="104">
        <f t="shared" si="7"/>
        <v>-0.8</v>
      </c>
      <c r="P67" s="136"/>
      <c r="Q67" s="23"/>
      <c r="R67" s="46">
        <f>R63+((R68-R63)/5)*4</f>
        <v>0.2</v>
      </c>
      <c r="S67" s="23"/>
      <c r="T67" s="21">
        <v>7.8</v>
      </c>
      <c r="U67" s="106">
        <f t="shared" si="2"/>
        <v>-0.4</v>
      </c>
      <c r="V67" s="50">
        <f>U67*0.39</f>
        <v>-0.15600000000000003</v>
      </c>
      <c r="W67" s="104">
        <f t="shared" si="8"/>
        <v>-0.4</v>
      </c>
      <c r="X67" s="136"/>
      <c r="Y67" s="23"/>
      <c r="Z67" s="46">
        <f>Z63+((Z68-Z63)/5)*4</f>
        <v>0.1</v>
      </c>
      <c r="AA67" s="37"/>
      <c r="AB67" s="21">
        <v>7.8</v>
      </c>
      <c r="AC67" s="106">
        <f t="shared" ref="AC67:AC73" si="16">AE67</f>
        <v>14</v>
      </c>
      <c r="AD67" s="50">
        <f>AC67*0.39</f>
        <v>5.46</v>
      </c>
      <c r="AE67" s="104">
        <f t="shared" si="9"/>
        <v>14</v>
      </c>
      <c r="AF67" s="136">
        <v>16</v>
      </c>
      <c r="AG67" s="23"/>
      <c r="AH67" s="46">
        <f>AH63+((AH68-AH63)/5)*4</f>
        <v>0.5</v>
      </c>
      <c r="AI67" s="45"/>
      <c r="AJ67" s="21">
        <v>7.8</v>
      </c>
      <c r="AK67" s="106">
        <f t="shared" ref="AK67:AK73" si="17">AM67</f>
        <v>15.6</v>
      </c>
      <c r="AL67" s="50">
        <f>AK67*0.39</f>
        <v>6.0839999999999996</v>
      </c>
      <c r="AM67" s="104">
        <f t="shared" si="10"/>
        <v>15.6</v>
      </c>
      <c r="AN67" s="136">
        <v>16</v>
      </c>
      <c r="AO67" s="23"/>
      <c r="AP67" s="46">
        <f>AP63+((AP68-AP63)/5)*4</f>
        <v>0.1</v>
      </c>
      <c r="AQ67" s="42"/>
      <c r="AR67" s="23"/>
      <c r="AS67" s="135"/>
      <c r="AT67" s="131"/>
      <c r="AU67" s="104"/>
      <c r="AV67" s="129"/>
      <c r="AW67" s="23"/>
      <c r="AX67" s="46"/>
      <c r="AY67" s="57"/>
      <c r="AZ67" s="23"/>
      <c r="BA67" s="135"/>
      <c r="BB67" s="131"/>
      <c r="BC67" s="104"/>
      <c r="BD67" s="129"/>
      <c r="BE67" s="23"/>
      <c r="BF67" s="46"/>
      <c r="BG67" s="38"/>
      <c r="BH67" s="23"/>
      <c r="BI67" s="135"/>
      <c r="BJ67" s="131"/>
      <c r="BK67" s="104"/>
      <c r="BL67" s="129"/>
      <c r="BM67" s="23"/>
      <c r="BN67" s="46"/>
      <c r="BO67" s="45"/>
      <c r="BP67" s="23"/>
      <c r="BQ67" s="135"/>
      <c r="BR67" s="131"/>
      <c r="BS67" s="104"/>
      <c r="BT67" s="129"/>
      <c r="BU67" s="23"/>
      <c r="BV67" s="46"/>
      <c r="BW67" s="45"/>
      <c r="BX67" s="23"/>
      <c r="BY67" s="135"/>
      <c r="BZ67" s="131"/>
      <c r="CA67" s="104"/>
      <c r="CB67" s="129"/>
      <c r="CC67" s="23"/>
      <c r="CD67" s="46"/>
      <c r="CE67" s="45"/>
      <c r="CF67" s="23"/>
      <c r="CG67" s="135"/>
      <c r="CH67" s="131"/>
      <c r="CI67" s="104"/>
      <c r="CJ67" s="129"/>
      <c r="CK67" s="23"/>
      <c r="CL67" s="46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</row>
    <row r="68" spans="4:101" ht="15.75" x14ac:dyDescent="0.2">
      <c r="D68" s="21">
        <v>8</v>
      </c>
      <c r="E68" s="106">
        <f t="shared" si="15"/>
        <v>-0.4</v>
      </c>
      <c r="F68" s="50">
        <f>E68*0.37</f>
        <v>-0.14799999999999999</v>
      </c>
      <c r="G68" s="104">
        <f t="shared" si="6"/>
        <v>-0.4</v>
      </c>
      <c r="H68" s="136"/>
      <c r="I68" s="23"/>
      <c r="J68" s="47">
        <v>0.1</v>
      </c>
      <c r="K68" s="44"/>
      <c r="L68" s="21">
        <v>8</v>
      </c>
      <c r="M68" s="106">
        <f t="shared" si="1"/>
        <v>-0.8</v>
      </c>
      <c r="N68" s="50">
        <f>M68*0.37</f>
        <v>-0.29599999999999999</v>
      </c>
      <c r="O68" s="104">
        <f t="shared" si="7"/>
        <v>-0.8</v>
      </c>
      <c r="P68" s="136"/>
      <c r="Q68" s="23"/>
      <c r="R68" s="47">
        <v>0.2</v>
      </c>
      <c r="S68" s="23"/>
      <c r="T68" s="21">
        <v>8</v>
      </c>
      <c r="U68" s="106">
        <f>W68</f>
        <v>-0.4</v>
      </c>
      <c r="V68" s="50">
        <f>U68*0.37</f>
        <v>-0.14799999999999999</v>
      </c>
      <c r="W68" s="104">
        <f t="shared" si="8"/>
        <v>-0.4</v>
      </c>
      <c r="X68" s="136"/>
      <c r="Y68" s="23"/>
      <c r="Z68" s="47">
        <v>0.1</v>
      </c>
      <c r="AA68" s="37"/>
      <c r="AB68" s="21">
        <v>8</v>
      </c>
      <c r="AC68" s="106">
        <f t="shared" si="16"/>
        <v>15</v>
      </c>
      <c r="AD68" s="50">
        <f>AC68*0.37</f>
        <v>5.55</v>
      </c>
      <c r="AE68" s="104">
        <f t="shared" si="9"/>
        <v>15</v>
      </c>
      <c r="AF68" s="136">
        <v>17</v>
      </c>
      <c r="AG68" s="23"/>
      <c r="AH68" s="47">
        <v>0.5</v>
      </c>
      <c r="AI68" s="45"/>
      <c r="AJ68" s="21">
        <v>8</v>
      </c>
      <c r="AK68" s="106">
        <f t="shared" si="17"/>
        <v>16.600000000000001</v>
      </c>
      <c r="AL68" s="50">
        <f>AK68*0.37</f>
        <v>6.1420000000000003</v>
      </c>
      <c r="AM68" s="104">
        <f t="shared" si="10"/>
        <v>16.600000000000001</v>
      </c>
      <c r="AN68" s="136">
        <v>17</v>
      </c>
      <c r="AO68" s="23"/>
      <c r="AP68" s="47">
        <v>0.1</v>
      </c>
      <c r="AQ68" s="42"/>
      <c r="AR68" s="23"/>
      <c r="AS68" s="135"/>
      <c r="AT68" s="131"/>
      <c r="AU68" s="104"/>
      <c r="AV68" s="129"/>
      <c r="AW68" s="23"/>
      <c r="AX68" s="46"/>
      <c r="AY68" s="57"/>
      <c r="AZ68" s="23"/>
      <c r="BA68" s="135"/>
      <c r="BB68" s="131"/>
      <c r="BC68" s="104"/>
      <c r="BD68" s="129"/>
      <c r="BE68" s="23"/>
      <c r="BF68" s="46"/>
      <c r="BG68" s="38"/>
      <c r="BH68" s="23"/>
      <c r="BI68" s="135"/>
      <c r="BJ68" s="131"/>
      <c r="BK68" s="104"/>
      <c r="BL68" s="129"/>
      <c r="BM68" s="23"/>
      <c r="BN68" s="46"/>
      <c r="BO68" s="45"/>
      <c r="BP68" s="23"/>
      <c r="BQ68" s="135"/>
      <c r="BR68" s="131"/>
      <c r="BS68" s="104"/>
      <c r="BT68" s="129"/>
      <c r="BU68" s="23"/>
      <c r="BV68" s="46"/>
      <c r="BW68" s="45"/>
      <c r="BX68" s="23"/>
      <c r="BY68" s="135"/>
      <c r="BZ68" s="131"/>
      <c r="CA68" s="104"/>
      <c r="CB68" s="129"/>
      <c r="CC68" s="23"/>
      <c r="CD68" s="46"/>
      <c r="CE68" s="45"/>
      <c r="CF68" s="23"/>
      <c r="CG68" s="135"/>
      <c r="CH68" s="131"/>
      <c r="CI68" s="104"/>
      <c r="CJ68" s="129"/>
      <c r="CK68" s="23"/>
      <c r="CL68" s="46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</row>
    <row r="69" spans="4:101" ht="15.75" x14ac:dyDescent="0.2">
      <c r="AA69" s="37"/>
      <c r="AB69" s="7">
        <v>8.1999999999999993</v>
      </c>
      <c r="AC69" s="106">
        <f t="shared" si="16"/>
        <v>-1.6</v>
      </c>
      <c r="AD69" s="50">
        <f>AC69*0.37</f>
        <v>-0.59199999999999997</v>
      </c>
      <c r="AE69" s="104">
        <f t="shared" si="9"/>
        <v>-1.6</v>
      </c>
      <c r="AF69" s="136"/>
      <c r="AG69" s="23"/>
      <c r="AH69" s="46">
        <f>AH68+((AH73-AH68)/5)*1</f>
        <v>0.4</v>
      </c>
      <c r="AI69" s="45"/>
      <c r="AJ69" s="7">
        <v>8.1999999999999993</v>
      </c>
      <c r="AK69" s="106">
        <f t="shared" si="17"/>
        <v>-0.32</v>
      </c>
      <c r="AL69" s="50">
        <f>AK69*0.37</f>
        <v>-0.11840000000000001</v>
      </c>
      <c r="AM69" s="104">
        <f t="shared" si="10"/>
        <v>-0.32</v>
      </c>
      <c r="AN69" s="136"/>
      <c r="AO69" s="23"/>
      <c r="AP69" s="46">
        <f>AP68+((AP73-AP68)/5)*1</f>
        <v>0.08</v>
      </c>
      <c r="AQ69" s="42"/>
      <c r="AR69" s="23"/>
      <c r="AS69" s="135"/>
      <c r="AT69" s="131"/>
      <c r="AU69" s="104"/>
      <c r="AV69" s="129"/>
      <c r="AW69" s="23"/>
      <c r="AX69" s="46"/>
      <c r="AY69" s="57"/>
      <c r="AZ69" s="23"/>
      <c r="BA69" s="135"/>
      <c r="BB69" s="131"/>
      <c r="BC69" s="104"/>
      <c r="BD69" s="129"/>
      <c r="BE69" s="23"/>
      <c r="BF69" s="46"/>
      <c r="BG69" s="38"/>
      <c r="BH69" s="23"/>
      <c r="BI69" s="135"/>
      <c r="BJ69" s="131"/>
      <c r="BK69" s="104"/>
      <c r="BL69" s="129"/>
      <c r="BM69" s="23"/>
      <c r="BN69" s="46"/>
      <c r="BO69" s="45"/>
      <c r="BP69" s="23"/>
      <c r="BQ69" s="135"/>
      <c r="BR69" s="131"/>
      <c r="BS69" s="104"/>
      <c r="BT69" s="129"/>
      <c r="BU69" s="23"/>
      <c r="BV69" s="46"/>
      <c r="BW69" s="45"/>
      <c r="BX69" s="23"/>
      <c r="BY69" s="135"/>
      <c r="BZ69" s="131"/>
      <c r="CA69" s="104"/>
      <c r="CB69" s="129"/>
      <c r="CC69" s="23"/>
      <c r="CD69" s="46"/>
      <c r="CE69" s="45"/>
      <c r="CF69" s="23"/>
      <c r="CG69" s="135"/>
      <c r="CH69" s="131"/>
      <c r="CI69" s="104"/>
      <c r="CJ69" s="129"/>
      <c r="CK69" s="23"/>
      <c r="CL69" s="46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</row>
    <row r="70" spans="4:101" ht="15.75" x14ac:dyDescent="0.2">
      <c r="AA70" s="37"/>
      <c r="AB70" s="7">
        <v>8.4</v>
      </c>
      <c r="AC70" s="106">
        <f t="shared" si="16"/>
        <v>-1.2</v>
      </c>
      <c r="AD70" s="50">
        <f>AC70*0.37</f>
        <v>-0.44400000000000001</v>
      </c>
      <c r="AE70" s="104">
        <f t="shared" si="9"/>
        <v>-1.2</v>
      </c>
      <c r="AF70" s="136"/>
      <c r="AG70" s="23"/>
      <c r="AH70" s="46">
        <f>AH68+((AH73-AH68)/5)*2</f>
        <v>0.3</v>
      </c>
      <c r="AI70" s="45"/>
      <c r="AJ70" s="7">
        <v>8.4</v>
      </c>
      <c r="AK70" s="106">
        <f t="shared" si="17"/>
        <v>-0.24000000000000002</v>
      </c>
      <c r="AL70" s="50">
        <f>AK70*0.37</f>
        <v>-8.8800000000000004E-2</v>
      </c>
      <c r="AM70" s="104">
        <f t="shared" si="10"/>
        <v>-0.24000000000000002</v>
      </c>
      <c r="AN70" s="136"/>
      <c r="AO70" s="23"/>
      <c r="AP70" s="46">
        <f>AP68+((AP73-AP68)/5)*2</f>
        <v>6.0000000000000005E-2</v>
      </c>
      <c r="AQ70" s="42"/>
      <c r="AR70" s="23"/>
      <c r="AS70" s="135"/>
      <c r="AT70" s="131"/>
      <c r="AU70" s="104"/>
      <c r="AV70" s="129"/>
      <c r="AW70" s="23"/>
      <c r="AX70" s="46"/>
      <c r="AY70" s="57"/>
      <c r="AZ70" s="23"/>
      <c r="BA70" s="135"/>
      <c r="BB70" s="131"/>
      <c r="BC70" s="104"/>
      <c r="BD70" s="129"/>
      <c r="BE70" s="23"/>
      <c r="BF70" s="46"/>
      <c r="BG70" s="38"/>
      <c r="BH70" s="23"/>
      <c r="BI70" s="135"/>
      <c r="BJ70" s="131"/>
      <c r="BK70" s="104"/>
      <c r="BL70" s="129"/>
      <c r="BM70" s="23"/>
      <c r="BN70" s="46"/>
      <c r="BO70" s="45"/>
      <c r="BP70" s="23"/>
      <c r="BQ70" s="135"/>
      <c r="BR70" s="131"/>
      <c r="BS70" s="104"/>
      <c r="BT70" s="129"/>
      <c r="BU70" s="23"/>
      <c r="BV70" s="46"/>
      <c r="BW70" s="45"/>
      <c r="BX70" s="23"/>
      <c r="BY70" s="135"/>
      <c r="BZ70" s="131"/>
      <c r="CA70" s="104"/>
      <c r="CB70" s="129"/>
      <c r="CC70" s="23"/>
      <c r="CD70" s="46"/>
      <c r="CE70" s="45"/>
      <c r="CF70" s="23"/>
      <c r="CG70" s="135"/>
      <c r="CH70" s="131"/>
      <c r="CI70" s="104"/>
      <c r="CJ70" s="129"/>
      <c r="CK70" s="23"/>
      <c r="CL70" s="46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</row>
    <row r="71" spans="4:101" ht="15.75" x14ac:dyDescent="0.2">
      <c r="AA71" s="37"/>
      <c r="AB71" s="7">
        <v>8.6</v>
      </c>
      <c r="AC71" s="106">
        <f t="shared" si="16"/>
        <v>-0.79999999999999982</v>
      </c>
      <c r="AD71" s="50">
        <f>AC71*0.37</f>
        <v>-0.29599999999999993</v>
      </c>
      <c r="AE71" s="104">
        <f t="shared" si="9"/>
        <v>-0.79999999999999982</v>
      </c>
      <c r="AF71" s="136"/>
      <c r="AG71" s="23"/>
      <c r="AH71" s="46">
        <f>AH68+((AH73-AH68)/5)*3</f>
        <v>0.19999999999999996</v>
      </c>
      <c r="AI71" s="45"/>
      <c r="AJ71" s="7">
        <v>8.6</v>
      </c>
      <c r="AK71" s="106">
        <f t="shared" si="17"/>
        <v>-0.16000000000000003</v>
      </c>
      <c r="AL71" s="50">
        <f>AK71*0.37</f>
        <v>-5.920000000000001E-2</v>
      </c>
      <c r="AM71" s="104">
        <f t="shared" si="10"/>
        <v>-0.16000000000000003</v>
      </c>
      <c r="AN71" s="136"/>
      <c r="AO71" s="23"/>
      <c r="AP71" s="46">
        <f>AP68+((AP73-AP68)/5)*3</f>
        <v>4.0000000000000008E-2</v>
      </c>
      <c r="AQ71" s="42"/>
      <c r="AR71" s="23"/>
      <c r="AS71" s="135"/>
      <c r="AT71" s="131"/>
      <c r="AU71" s="104"/>
      <c r="AV71" s="129"/>
      <c r="AW71" s="23"/>
      <c r="AX71" s="46"/>
      <c r="AY71" s="57"/>
      <c r="AZ71" s="23"/>
      <c r="BA71" s="135"/>
      <c r="BB71" s="131"/>
      <c r="BC71" s="104"/>
      <c r="BD71" s="129"/>
      <c r="BE71" s="23"/>
      <c r="BF71" s="46"/>
      <c r="BG71" s="38"/>
      <c r="BH71" s="23"/>
      <c r="BI71" s="135"/>
      <c r="BJ71" s="131"/>
      <c r="BK71" s="104"/>
      <c r="BL71" s="129"/>
      <c r="BM71" s="23"/>
      <c r="BN71" s="46"/>
      <c r="BO71" s="45"/>
      <c r="BP71" s="23"/>
      <c r="BQ71" s="135"/>
      <c r="BR71" s="131"/>
      <c r="BS71" s="104"/>
      <c r="BT71" s="129"/>
      <c r="BU71" s="23"/>
      <c r="BV71" s="46"/>
      <c r="BW71" s="45"/>
      <c r="BX71" s="23"/>
      <c r="BY71" s="135"/>
      <c r="BZ71" s="131"/>
      <c r="CA71" s="104"/>
      <c r="CB71" s="129"/>
      <c r="CC71" s="23"/>
      <c r="CD71" s="46"/>
      <c r="CE71" s="45"/>
      <c r="CF71" s="23"/>
      <c r="CG71" s="135"/>
      <c r="CH71" s="131"/>
      <c r="CI71" s="104"/>
      <c r="CJ71" s="129"/>
      <c r="CK71" s="23"/>
      <c r="CL71" s="46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</row>
    <row r="72" spans="4:101" ht="15.75" x14ac:dyDescent="0.2">
      <c r="AA72" s="37"/>
      <c r="AB72" s="7">
        <v>8.8000000000000007</v>
      </c>
      <c r="AC72" s="106">
        <f t="shared" si="16"/>
        <v>-0.39999999999999991</v>
      </c>
      <c r="AD72" s="50">
        <f>AC72*0.37</f>
        <v>-0.14799999999999996</v>
      </c>
      <c r="AE72" s="104">
        <f t="shared" si="9"/>
        <v>-0.39999999999999991</v>
      </c>
      <c r="AF72" s="136"/>
      <c r="AG72" s="23"/>
      <c r="AH72" s="46">
        <f>AH68+((AH73-AH68)/5)*4</f>
        <v>9.9999999999999978E-2</v>
      </c>
      <c r="AI72" s="45"/>
      <c r="AJ72" s="7">
        <v>8.8000000000000007</v>
      </c>
      <c r="AK72" s="106">
        <f t="shared" si="17"/>
        <v>-8.0000000000000016E-2</v>
      </c>
      <c r="AL72" s="50">
        <f>AK72*0.37</f>
        <v>-2.9600000000000005E-2</v>
      </c>
      <c r="AM72" s="104">
        <f t="shared" si="10"/>
        <v>-8.0000000000000016E-2</v>
      </c>
      <c r="AN72" s="136"/>
      <c r="AO72" s="23"/>
      <c r="AP72" s="46">
        <f>AP68+((AP73-AP68)/5)*4</f>
        <v>2.0000000000000004E-2</v>
      </c>
      <c r="AQ72" s="38"/>
      <c r="AR72" s="23"/>
      <c r="AS72" s="135"/>
      <c r="AT72" s="131"/>
      <c r="AU72" s="104"/>
      <c r="AV72" s="129"/>
      <c r="AW72" s="23"/>
      <c r="AX72" s="46"/>
      <c r="AY72" s="132"/>
      <c r="AZ72" s="23"/>
      <c r="BA72" s="135"/>
      <c r="BB72" s="131"/>
      <c r="BC72" s="104"/>
      <c r="BD72" s="129"/>
      <c r="BE72" s="23"/>
      <c r="BF72" s="46"/>
      <c r="BG72" s="38"/>
      <c r="BH72" s="23"/>
      <c r="BI72" s="135"/>
      <c r="BJ72" s="131"/>
      <c r="BK72" s="104"/>
      <c r="BL72" s="129"/>
      <c r="BM72" s="23"/>
      <c r="BN72" s="46"/>
      <c r="BO72" s="45"/>
      <c r="BP72" s="23"/>
      <c r="BQ72" s="135"/>
      <c r="BR72" s="131"/>
      <c r="BS72" s="104"/>
      <c r="BT72" s="129"/>
      <c r="BU72" s="23"/>
      <c r="BV72" s="46"/>
      <c r="BW72" s="45"/>
      <c r="BX72" s="23"/>
      <c r="BY72" s="135"/>
      <c r="BZ72" s="131"/>
      <c r="CA72" s="104"/>
      <c r="CB72" s="129"/>
      <c r="CC72" s="23"/>
      <c r="CD72" s="46"/>
      <c r="CE72" s="45"/>
      <c r="CF72" s="23"/>
      <c r="CG72" s="135"/>
      <c r="CH72" s="131"/>
      <c r="CI72" s="104"/>
      <c r="CJ72" s="129"/>
      <c r="CK72" s="23"/>
      <c r="CL72" s="46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</row>
    <row r="73" spans="4:101" ht="15.75" x14ac:dyDescent="0.2">
      <c r="AA73" s="37"/>
      <c r="AB73" s="7">
        <v>9</v>
      </c>
      <c r="AC73" s="106">
        <f t="shared" si="16"/>
        <v>0</v>
      </c>
      <c r="AD73" s="50">
        <f>AC73*0.35</f>
        <v>0</v>
      </c>
      <c r="AE73" s="104">
        <f t="shared" si="9"/>
        <v>0</v>
      </c>
      <c r="AF73" s="136"/>
      <c r="AG73" s="23"/>
      <c r="AH73" s="47">
        <v>0</v>
      </c>
      <c r="AI73" s="45"/>
      <c r="AJ73" s="7">
        <v>9</v>
      </c>
      <c r="AK73" s="106">
        <f t="shared" si="17"/>
        <v>0</v>
      </c>
      <c r="AL73" s="50">
        <f>AK73*0.35</f>
        <v>0</v>
      </c>
      <c r="AM73" s="104">
        <f t="shared" si="10"/>
        <v>0</v>
      </c>
      <c r="AN73" s="136"/>
      <c r="AO73" s="23"/>
      <c r="AP73" s="47">
        <v>0</v>
      </c>
      <c r="AQ73" s="38"/>
      <c r="AR73" s="23"/>
      <c r="AS73" s="135"/>
      <c r="AT73" s="131"/>
      <c r="AU73" s="104"/>
      <c r="AV73" s="129"/>
      <c r="AW73" s="23"/>
      <c r="AX73" s="46"/>
      <c r="AY73" s="57"/>
      <c r="AZ73" s="23"/>
      <c r="BA73" s="135"/>
      <c r="BB73" s="131"/>
      <c r="BC73" s="104"/>
      <c r="BD73" s="129"/>
      <c r="BE73" s="23"/>
      <c r="BF73" s="46"/>
      <c r="BG73" s="38"/>
      <c r="BH73" s="23"/>
      <c r="BI73" s="135"/>
      <c r="BJ73" s="131"/>
      <c r="BK73" s="104"/>
      <c r="BL73" s="129"/>
      <c r="BM73" s="23"/>
      <c r="BN73" s="46"/>
      <c r="BO73" s="45"/>
      <c r="BP73" s="23"/>
      <c r="BQ73" s="135"/>
      <c r="BR73" s="131"/>
      <c r="BS73" s="104"/>
      <c r="BT73" s="129"/>
      <c r="BU73" s="23"/>
      <c r="BV73" s="46"/>
      <c r="BW73" s="45"/>
      <c r="BX73" s="23"/>
      <c r="BY73" s="135"/>
      <c r="BZ73" s="131"/>
      <c r="CA73" s="104"/>
      <c r="CB73" s="129"/>
      <c r="CC73" s="23"/>
      <c r="CD73" s="46"/>
      <c r="CE73" s="45"/>
      <c r="CF73" s="23"/>
      <c r="CG73" s="135"/>
      <c r="CH73" s="131"/>
      <c r="CI73" s="104"/>
      <c r="CJ73" s="129"/>
      <c r="CK73" s="23"/>
      <c r="CL73" s="46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</row>
    <row r="74" spans="4:101" ht="15.75" x14ac:dyDescent="0.2">
      <c r="AA74" s="37"/>
      <c r="AB74" s="7">
        <v>9.1999999999999993</v>
      </c>
      <c r="AC74" s="106">
        <f>8+1.2*AE74</f>
        <v>8</v>
      </c>
      <c r="AD74" s="50">
        <f>AC74*0.35</f>
        <v>2.8</v>
      </c>
      <c r="AE74" s="104">
        <f t="shared" si="9"/>
        <v>0</v>
      </c>
      <c r="AF74" s="136"/>
      <c r="AG74" s="23"/>
      <c r="AH74" s="46">
        <f>AH73+((AH78-AH73)/5)*1</f>
        <v>0</v>
      </c>
      <c r="AI74" s="45"/>
      <c r="AJ74" s="7">
        <v>9.1999999999999993</v>
      </c>
      <c r="AK74" s="106">
        <f>8+1.2*AM74</f>
        <v>8</v>
      </c>
      <c r="AL74" s="50">
        <f>AK74*0.35</f>
        <v>2.8</v>
      </c>
      <c r="AM74" s="104">
        <f t="shared" si="10"/>
        <v>0</v>
      </c>
      <c r="AN74" s="136"/>
      <c r="AO74" s="23"/>
      <c r="AP74" s="46">
        <f>AP73+((AP78-AP73)/5)*1</f>
        <v>0</v>
      </c>
      <c r="AQ74" s="38"/>
      <c r="AR74" s="23"/>
      <c r="AS74" s="135"/>
      <c r="AT74" s="131"/>
      <c r="AU74" s="104"/>
      <c r="AV74" s="129"/>
      <c r="AW74" s="23"/>
      <c r="AX74" s="46"/>
      <c r="AY74" s="132"/>
      <c r="AZ74" s="23"/>
      <c r="BA74" s="135"/>
      <c r="BB74" s="131"/>
      <c r="BC74" s="104"/>
      <c r="BD74" s="129"/>
      <c r="BE74" s="23"/>
      <c r="BF74" s="46"/>
      <c r="BG74" s="38"/>
      <c r="BH74" s="23"/>
      <c r="BI74" s="135"/>
      <c r="BJ74" s="131"/>
      <c r="BK74" s="104"/>
      <c r="BL74" s="129"/>
      <c r="BM74" s="23"/>
      <c r="BN74" s="46"/>
      <c r="BO74" s="45"/>
      <c r="BP74" s="23"/>
      <c r="BQ74" s="135"/>
      <c r="BR74" s="131"/>
      <c r="BS74" s="104"/>
      <c r="BT74" s="129"/>
      <c r="BU74" s="23"/>
      <c r="BV74" s="46"/>
      <c r="BW74" s="45"/>
      <c r="BX74" s="23"/>
      <c r="BY74" s="135"/>
      <c r="BZ74" s="131"/>
      <c r="CA74" s="104"/>
      <c r="CB74" s="129"/>
      <c r="CC74" s="23"/>
      <c r="CD74" s="46"/>
      <c r="CE74" s="45"/>
      <c r="CF74" s="23"/>
      <c r="CG74" s="135"/>
      <c r="CH74" s="131"/>
      <c r="CI74" s="104"/>
      <c r="CJ74" s="129"/>
      <c r="CK74" s="23"/>
      <c r="CL74" s="46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</row>
    <row r="75" spans="4:101" ht="15.75" x14ac:dyDescent="0.2">
      <c r="AA75" s="37"/>
      <c r="AB75" s="7">
        <v>9.4</v>
      </c>
      <c r="AC75" s="106">
        <f>8+1.2*AE75</f>
        <v>8</v>
      </c>
      <c r="AD75" s="50">
        <f>AC75*0.35</f>
        <v>2.8</v>
      </c>
      <c r="AE75" s="104">
        <f t="shared" si="9"/>
        <v>0</v>
      </c>
      <c r="AF75" s="136"/>
      <c r="AG75" s="23"/>
      <c r="AH75" s="46">
        <f>AH73+((AH78-AH73)/5)*2</f>
        <v>0</v>
      </c>
      <c r="AI75" s="45"/>
      <c r="AJ75" s="7">
        <v>9.4</v>
      </c>
      <c r="AK75" s="106">
        <f>8+1.2*AM75</f>
        <v>8</v>
      </c>
      <c r="AL75" s="50">
        <f>AK75*0.35</f>
        <v>2.8</v>
      </c>
      <c r="AM75" s="104">
        <f t="shared" si="10"/>
        <v>0</v>
      </c>
      <c r="AN75" s="136"/>
      <c r="AO75" s="23"/>
      <c r="AP75" s="46">
        <f>AP73+((AP78-AP73)/5)*2</f>
        <v>0</v>
      </c>
      <c r="AQ75" s="38"/>
      <c r="AR75" s="23"/>
      <c r="AS75" s="135"/>
      <c r="AT75" s="131"/>
      <c r="AU75" s="104"/>
      <c r="AV75" s="129"/>
      <c r="AW75" s="23"/>
      <c r="AX75" s="46"/>
      <c r="AY75" s="57"/>
      <c r="AZ75" s="23"/>
      <c r="BA75" s="135"/>
      <c r="BB75" s="131"/>
      <c r="BC75" s="104"/>
      <c r="BD75" s="129"/>
      <c r="BE75" s="23"/>
      <c r="BF75" s="46"/>
      <c r="BG75" s="38"/>
      <c r="BH75" s="23"/>
      <c r="BI75" s="135"/>
      <c r="BJ75" s="131"/>
      <c r="BK75" s="104"/>
      <c r="BL75" s="129"/>
      <c r="BM75" s="23"/>
      <c r="BN75" s="46"/>
      <c r="BO75" s="45"/>
      <c r="BP75" s="23"/>
      <c r="BQ75" s="135"/>
      <c r="BR75" s="131"/>
      <c r="BS75" s="104"/>
      <c r="BT75" s="129"/>
      <c r="BU75" s="23"/>
      <c r="BV75" s="46"/>
      <c r="BW75" s="45"/>
      <c r="BX75" s="23"/>
      <c r="BY75" s="135"/>
      <c r="BZ75" s="131"/>
      <c r="CA75" s="104"/>
      <c r="CB75" s="129"/>
      <c r="CC75" s="23"/>
      <c r="CD75" s="46"/>
      <c r="CE75" s="45"/>
      <c r="CF75" s="23"/>
      <c r="CG75" s="135"/>
      <c r="CH75" s="131"/>
      <c r="CI75" s="104"/>
      <c r="CJ75" s="129"/>
      <c r="CK75" s="23"/>
      <c r="CL75" s="46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</row>
    <row r="76" spans="4:101" ht="15.75" x14ac:dyDescent="0.2">
      <c r="AA76" s="37"/>
      <c r="AB76" s="7">
        <v>9.6</v>
      </c>
      <c r="AC76" s="106">
        <f>8+1.2*AE76</f>
        <v>8</v>
      </c>
      <c r="AD76" s="50">
        <f>AC76*0.35</f>
        <v>2.8</v>
      </c>
      <c r="AE76" s="104">
        <f t="shared" si="9"/>
        <v>0</v>
      </c>
      <c r="AF76" s="136"/>
      <c r="AG76" s="23"/>
      <c r="AH76" s="46">
        <f>AH73+((AH78-AH73)/5)*3</f>
        <v>0</v>
      </c>
      <c r="AI76" s="45"/>
      <c r="AJ76" s="7">
        <v>9.6</v>
      </c>
      <c r="AK76" s="106">
        <f>8+1.2*AM76</f>
        <v>8</v>
      </c>
      <c r="AL76" s="50">
        <f>AK76*0.35</f>
        <v>2.8</v>
      </c>
      <c r="AM76" s="104">
        <f t="shared" si="10"/>
        <v>0</v>
      </c>
      <c r="AN76" s="136"/>
      <c r="AO76" s="23"/>
      <c r="AP76" s="46">
        <f>AP73+((AP78-AP73)/5)*3</f>
        <v>0</v>
      </c>
      <c r="AQ76" s="38"/>
      <c r="AR76" s="23"/>
      <c r="AS76" s="135"/>
      <c r="AT76" s="131"/>
      <c r="AU76" s="104"/>
      <c r="AV76" s="129"/>
      <c r="AW76" s="23"/>
      <c r="AX76" s="46"/>
      <c r="AY76" s="132"/>
      <c r="AZ76" s="23"/>
      <c r="BA76" s="135"/>
      <c r="BB76" s="131"/>
      <c r="BC76" s="104"/>
      <c r="BD76" s="129"/>
      <c r="BE76" s="23"/>
      <c r="BF76" s="46"/>
      <c r="BG76" s="38"/>
      <c r="BH76" s="23"/>
      <c r="BI76" s="135"/>
      <c r="BJ76" s="131"/>
      <c r="BK76" s="104"/>
      <c r="BL76" s="129"/>
      <c r="BM76" s="23"/>
      <c r="BN76" s="46"/>
      <c r="BO76" s="45"/>
      <c r="BP76" s="23"/>
      <c r="BQ76" s="135"/>
      <c r="BR76" s="131"/>
      <c r="BS76" s="104"/>
      <c r="BT76" s="129"/>
      <c r="BU76" s="23"/>
      <c r="BV76" s="46"/>
      <c r="BW76" s="45"/>
      <c r="BX76" s="23"/>
      <c r="BY76" s="135"/>
      <c r="BZ76" s="131"/>
      <c r="CA76" s="104"/>
      <c r="CB76" s="129"/>
      <c r="CC76" s="23"/>
      <c r="CD76" s="46"/>
      <c r="CE76" s="45"/>
      <c r="CF76" s="23"/>
      <c r="CG76" s="135"/>
      <c r="CH76" s="131"/>
      <c r="CI76" s="104"/>
      <c r="CJ76" s="129"/>
      <c r="CK76" s="23"/>
      <c r="CL76" s="46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</row>
    <row r="77" spans="4:101" ht="15.75" x14ac:dyDescent="0.2">
      <c r="AA77" s="37"/>
      <c r="AB77" s="7">
        <v>9.8000000000000007</v>
      </c>
      <c r="AC77" s="106">
        <f>8+1.2*AE77</f>
        <v>8</v>
      </c>
      <c r="AD77" s="50">
        <f>AC77*0.35</f>
        <v>2.8</v>
      </c>
      <c r="AE77" s="104">
        <f t="shared" si="9"/>
        <v>0</v>
      </c>
      <c r="AF77" s="136"/>
      <c r="AG77" s="23"/>
      <c r="AH77" s="46">
        <f>AH73+((AH78-AH73)/5)*4</f>
        <v>0</v>
      </c>
      <c r="AI77" s="45"/>
      <c r="AJ77" s="7">
        <v>9.8000000000000007</v>
      </c>
      <c r="AK77" s="106">
        <f>8+1.2*AM77</f>
        <v>8</v>
      </c>
      <c r="AL77" s="50">
        <f>AK77*0.35</f>
        <v>2.8</v>
      </c>
      <c r="AM77" s="104">
        <f t="shared" si="10"/>
        <v>0</v>
      </c>
      <c r="AN77" s="136"/>
      <c r="AO77" s="23"/>
      <c r="AP77" s="46">
        <f>AP73+((AP78-AP73)/5)*4</f>
        <v>0</v>
      </c>
      <c r="AQ77" s="38"/>
      <c r="AR77" s="23"/>
      <c r="AS77" s="135"/>
      <c r="AT77" s="131"/>
      <c r="AU77" s="104"/>
      <c r="AV77" s="129"/>
      <c r="AW77" s="23"/>
      <c r="AX77" s="46"/>
      <c r="AY77" s="57"/>
      <c r="AZ77" s="23"/>
      <c r="BA77" s="135"/>
      <c r="BB77" s="131"/>
      <c r="BC77" s="104"/>
      <c r="BD77" s="129"/>
      <c r="BE77" s="23"/>
      <c r="BF77" s="46"/>
      <c r="BG77" s="38"/>
      <c r="BH77" s="23"/>
      <c r="BI77" s="135"/>
      <c r="BJ77" s="131"/>
      <c r="BK77" s="104"/>
      <c r="BL77" s="129"/>
      <c r="BM77" s="23"/>
      <c r="BN77" s="46"/>
      <c r="BO77" s="45"/>
      <c r="BP77" s="23"/>
      <c r="BQ77" s="135"/>
      <c r="BR77" s="131"/>
      <c r="BS77" s="104"/>
      <c r="BT77" s="129"/>
      <c r="BU77" s="23"/>
      <c r="BV77" s="46"/>
      <c r="BW77" s="45"/>
      <c r="BX77" s="23"/>
      <c r="BY77" s="135"/>
      <c r="BZ77" s="131"/>
      <c r="CA77" s="104"/>
      <c r="CB77" s="129"/>
      <c r="CC77" s="23"/>
      <c r="CD77" s="46"/>
      <c r="CE77" s="45"/>
      <c r="CF77" s="23"/>
      <c r="CG77" s="135"/>
      <c r="CH77" s="131"/>
      <c r="CI77" s="104"/>
      <c r="CJ77" s="129"/>
      <c r="CK77" s="23"/>
      <c r="CL77" s="46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</row>
    <row r="78" spans="4:101" ht="15.75" x14ac:dyDescent="0.2">
      <c r="AA78" s="37"/>
      <c r="AB78" s="7">
        <v>10</v>
      </c>
      <c r="AC78" s="106">
        <f>8+1.2*AE78</f>
        <v>8</v>
      </c>
      <c r="AD78" s="50">
        <f>AC78*0.33</f>
        <v>2.64</v>
      </c>
      <c r="AE78" s="104">
        <f t="shared" si="9"/>
        <v>0</v>
      </c>
      <c r="AF78" s="136"/>
      <c r="AG78" s="23"/>
      <c r="AH78" s="47"/>
      <c r="AI78" s="45"/>
      <c r="AJ78" s="7">
        <v>10</v>
      </c>
      <c r="AK78" s="106">
        <f>8+1.2*AM78</f>
        <v>8</v>
      </c>
      <c r="AL78" s="50">
        <f>AK78*0.33</f>
        <v>2.64</v>
      </c>
      <c r="AM78" s="104">
        <f t="shared" si="10"/>
        <v>0</v>
      </c>
      <c r="AN78" s="136"/>
      <c r="AO78" s="23"/>
      <c r="AP78" s="47"/>
      <c r="AQ78" s="38"/>
      <c r="AR78" s="23"/>
      <c r="AS78" s="135"/>
      <c r="AT78" s="131"/>
      <c r="AU78" s="104"/>
      <c r="AV78" s="129"/>
      <c r="AW78" s="23"/>
      <c r="AX78" s="46"/>
      <c r="AY78" s="132"/>
      <c r="AZ78" s="23"/>
      <c r="BA78" s="135"/>
      <c r="BB78" s="131"/>
      <c r="BC78" s="104"/>
      <c r="BD78" s="129"/>
      <c r="BE78" s="23"/>
      <c r="BF78" s="46"/>
      <c r="BG78" s="38"/>
      <c r="BH78" s="23"/>
      <c r="BI78" s="135"/>
      <c r="BJ78" s="131"/>
      <c r="BK78" s="104"/>
      <c r="BL78" s="129"/>
      <c r="BM78" s="23"/>
      <c r="BN78" s="46"/>
      <c r="BO78" s="45"/>
      <c r="BP78" s="23"/>
      <c r="BQ78" s="135"/>
      <c r="BR78" s="131"/>
      <c r="BS78" s="104"/>
      <c r="BT78" s="129"/>
      <c r="BU78" s="23"/>
      <c r="BV78" s="46"/>
      <c r="BW78" s="45"/>
      <c r="BX78" s="23"/>
      <c r="BY78" s="135"/>
      <c r="BZ78" s="131"/>
      <c r="CA78" s="104"/>
      <c r="CB78" s="129"/>
      <c r="CC78" s="23"/>
      <c r="CD78" s="46"/>
      <c r="CE78" s="45"/>
      <c r="CF78" s="23"/>
      <c r="CG78" s="135"/>
      <c r="CH78" s="131"/>
      <c r="CI78" s="104"/>
      <c r="CJ78" s="129"/>
      <c r="CK78" s="23"/>
      <c r="CL78" s="46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</row>
    <row r="79" spans="4:101" x14ac:dyDescent="0.2">
      <c r="AA79" s="37"/>
      <c r="AB79" s="27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23"/>
      <c r="AO79" s="25"/>
      <c r="AP79" s="27"/>
      <c r="AQ79" s="27"/>
      <c r="AR79" s="27"/>
      <c r="AS79" s="27"/>
      <c r="AT79" s="27"/>
      <c r="AU79" s="27"/>
      <c r="AV79" s="27"/>
      <c r="AW79" s="27"/>
      <c r="AX79" s="27"/>
      <c r="AY79" s="45"/>
      <c r="AZ79" s="133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</row>
    <row r="80" spans="4:101" x14ac:dyDescent="0.2">
      <c r="AA80" s="37"/>
      <c r="AB80" s="27"/>
      <c r="AN80" s="23"/>
      <c r="AO80" s="25"/>
      <c r="AP80" s="27"/>
      <c r="AQ80" s="27"/>
      <c r="AR80" s="27"/>
      <c r="AS80" s="27"/>
      <c r="AT80" s="27"/>
      <c r="AU80" s="27"/>
      <c r="AV80" s="27"/>
      <c r="AW80" s="27"/>
      <c r="AX80" s="27"/>
      <c r="AZ80" s="11"/>
      <c r="BC80" s="6"/>
    </row>
    <row r="81" spans="27:55" x14ac:dyDescent="0.2">
      <c r="AA81" s="37"/>
      <c r="AB81" s="27"/>
      <c r="AN81" s="23"/>
      <c r="AO81" s="25"/>
      <c r="AP81" s="27"/>
      <c r="AQ81" s="27"/>
      <c r="AR81" s="27"/>
      <c r="AS81" s="27"/>
      <c r="AT81" s="27"/>
      <c r="AU81" s="27"/>
      <c r="AV81" s="27"/>
      <c r="AW81" s="27"/>
      <c r="AX81" s="27"/>
    </row>
    <row r="82" spans="27:55" x14ac:dyDescent="0.2">
      <c r="AA82" s="37"/>
      <c r="AB82" s="27"/>
      <c r="AN82" s="23"/>
      <c r="AO82" s="25"/>
      <c r="AP82" s="27"/>
      <c r="AQ82" s="27"/>
      <c r="AR82" s="27"/>
      <c r="AS82" s="27"/>
      <c r="AT82" s="27"/>
      <c r="AU82" s="27"/>
      <c r="AV82" s="27"/>
      <c r="AW82" s="27"/>
      <c r="AX82" s="27"/>
      <c r="AZ82" s="11"/>
      <c r="BC82" s="6"/>
    </row>
    <row r="83" spans="27:55" x14ac:dyDescent="0.2">
      <c r="AA83" s="37"/>
      <c r="AN83" s="23"/>
      <c r="AO83" s="25"/>
      <c r="AP83" s="27"/>
      <c r="AQ83" s="27"/>
      <c r="AR83" s="27"/>
      <c r="AS83" s="27"/>
      <c r="AT83" s="27"/>
      <c r="AU83" s="27"/>
      <c r="AV83" s="27"/>
      <c r="AW83" s="27"/>
      <c r="AX83" s="27"/>
    </row>
    <row r="84" spans="27:55" x14ac:dyDescent="0.2">
      <c r="AA84" s="48"/>
      <c r="AN84" s="23"/>
      <c r="AO84" s="25"/>
      <c r="AP84" s="27"/>
      <c r="AQ84" s="27"/>
      <c r="AR84" s="27"/>
      <c r="AS84" s="27"/>
      <c r="AT84" s="27"/>
      <c r="AU84" s="27"/>
      <c r="AV84" s="27"/>
      <c r="AW84" s="27"/>
      <c r="AX84" s="27"/>
      <c r="AZ84" s="11"/>
      <c r="BC84" s="6"/>
    </row>
    <row r="85" spans="27:55" x14ac:dyDescent="0.2">
      <c r="AA85" s="48"/>
      <c r="AN85" s="23"/>
      <c r="AO85" s="25"/>
      <c r="AP85" s="27"/>
      <c r="AQ85" s="27"/>
      <c r="AR85" s="27"/>
      <c r="AS85" s="27"/>
      <c r="AT85" s="27"/>
      <c r="AU85" s="27"/>
      <c r="AV85" s="27"/>
      <c r="AW85" s="27"/>
      <c r="AX85" s="27"/>
    </row>
    <row r="86" spans="27:55" x14ac:dyDescent="0.2">
      <c r="AA86" s="48"/>
      <c r="AN86" s="23"/>
      <c r="AO86" s="25"/>
      <c r="AP86" s="27"/>
      <c r="AQ86" s="27"/>
      <c r="AR86" s="27"/>
      <c r="AS86" s="27"/>
      <c r="AT86" s="27"/>
      <c r="AU86" s="27"/>
      <c r="AV86" s="27"/>
      <c r="AW86" s="27"/>
      <c r="AX86" s="27"/>
      <c r="AZ86" s="11"/>
      <c r="BC86" s="6"/>
    </row>
    <row r="87" spans="27:55" x14ac:dyDescent="0.2">
      <c r="AN87" s="23"/>
      <c r="AO87" s="25"/>
      <c r="AP87" s="27"/>
      <c r="AQ87" s="27"/>
      <c r="AR87" s="27"/>
      <c r="AS87" s="27"/>
      <c r="AT87" s="27"/>
      <c r="AU87" s="27"/>
      <c r="AV87" s="27"/>
      <c r="AW87" s="27"/>
      <c r="AX87" s="27"/>
    </row>
    <row r="88" spans="27:55" x14ac:dyDescent="0.2">
      <c r="AN88" s="23"/>
      <c r="AO88" s="25"/>
      <c r="AP88" s="27"/>
      <c r="AQ88" s="27"/>
      <c r="AR88" s="27"/>
      <c r="AS88" s="27"/>
      <c r="AT88" s="27"/>
      <c r="AU88" s="27"/>
      <c r="AV88" s="27"/>
      <c r="AW88" s="27"/>
      <c r="AX88" s="27"/>
      <c r="AZ88" s="11"/>
      <c r="BC88" s="6"/>
    </row>
    <row r="89" spans="27:55" x14ac:dyDescent="0.2">
      <c r="AN89" s="23"/>
      <c r="AO89" s="25"/>
      <c r="AP89" s="27"/>
      <c r="AQ89" s="27"/>
      <c r="AR89" s="27"/>
      <c r="AS89" s="27"/>
      <c r="AT89" s="27"/>
      <c r="AU89" s="27"/>
      <c r="AV89" s="27"/>
      <c r="AW89" s="27"/>
      <c r="AX89" s="27"/>
    </row>
    <row r="90" spans="27:55" x14ac:dyDescent="0.2">
      <c r="AN90" s="23"/>
      <c r="AO90" s="25"/>
      <c r="AP90" s="27"/>
      <c r="AQ90" s="27"/>
      <c r="AR90" s="27"/>
      <c r="AS90" s="27"/>
      <c r="AT90" s="27"/>
      <c r="AU90" s="27"/>
      <c r="AV90" s="27"/>
      <c r="AW90" s="27"/>
      <c r="AX90" s="27"/>
      <c r="AZ90" s="11"/>
      <c r="BC90" s="6"/>
    </row>
    <row r="91" spans="27:55" x14ac:dyDescent="0.2">
      <c r="AN91" s="23"/>
      <c r="AO91" s="25"/>
      <c r="AP91" s="27"/>
      <c r="AQ91" s="27"/>
      <c r="AR91" s="27"/>
      <c r="AS91" s="27"/>
      <c r="AT91" s="27"/>
      <c r="AU91" s="27"/>
      <c r="AV91" s="27"/>
      <c r="AW91" s="27"/>
      <c r="AX91" s="27"/>
    </row>
    <row r="92" spans="27:55" x14ac:dyDescent="0.2">
      <c r="AN92" s="23"/>
      <c r="AO92" s="25"/>
      <c r="AP92" s="27"/>
      <c r="AQ92" s="27"/>
      <c r="AR92" s="27"/>
      <c r="AS92" s="27"/>
      <c r="AT92" s="27"/>
      <c r="AU92" s="27"/>
      <c r="AV92" s="27"/>
      <c r="AW92" s="27"/>
      <c r="AX92" s="27"/>
      <c r="AZ92" s="11"/>
      <c r="BC92" s="6"/>
    </row>
    <row r="93" spans="27:55" x14ac:dyDescent="0.2">
      <c r="AN93" s="23"/>
      <c r="AO93" s="25"/>
      <c r="AP93" s="27"/>
      <c r="AQ93" s="27"/>
      <c r="AR93" s="27"/>
      <c r="AS93" s="27"/>
      <c r="AT93" s="27"/>
      <c r="AU93" s="27"/>
      <c r="AV93" s="27"/>
      <c r="AW93" s="27"/>
      <c r="AX93" s="27"/>
    </row>
    <row r="94" spans="27:55" x14ac:dyDescent="0.2">
      <c r="AN94" s="23"/>
      <c r="AO94" s="25"/>
      <c r="AP94" s="27"/>
      <c r="AQ94" s="27"/>
      <c r="AR94" s="27"/>
      <c r="AS94" s="27"/>
      <c r="AT94" s="27"/>
      <c r="AU94" s="27"/>
      <c r="AV94" s="27"/>
      <c r="AW94" s="27"/>
      <c r="AX94" s="27"/>
      <c r="AZ94" s="11"/>
      <c r="BC94" s="6"/>
    </row>
    <row r="95" spans="27:55" x14ac:dyDescent="0.2">
      <c r="AN95" s="23"/>
      <c r="AO95" s="25"/>
      <c r="AP95" s="27"/>
      <c r="AQ95" s="27"/>
      <c r="AR95" s="27"/>
      <c r="AS95" s="27"/>
      <c r="AT95" s="27"/>
      <c r="AU95" s="27"/>
      <c r="AV95" s="27"/>
      <c r="AW95" s="27"/>
      <c r="AX95" s="27"/>
    </row>
    <row r="96" spans="27:55" x14ac:dyDescent="0.2">
      <c r="AN96" s="23"/>
      <c r="AO96" s="25"/>
      <c r="AP96" s="27"/>
      <c r="AQ96" s="27"/>
      <c r="AR96" s="27"/>
      <c r="AS96" s="27"/>
      <c r="AT96" s="27"/>
      <c r="AU96" s="27"/>
      <c r="AV96" s="27"/>
      <c r="AW96" s="27"/>
      <c r="AX96" s="27"/>
      <c r="AZ96" s="11"/>
      <c r="BC96" s="6"/>
    </row>
    <row r="97" spans="4:55" x14ac:dyDescent="0.2">
      <c r="AN97" s="23"/>
      <c r="AO97" s="25"/>
      <c r="AP97" s="27"/>
      <c r="AQ97" s="27"/>
      <c r="AR97" s="27"/>
      <c r="AS97" s="27"/>
      <c r="AT97" s="27"/>
      <c r="AU97" s="27"/>
      <c r="AV97" s="27"/>
      <c r="AW97" s="27"/>
      <c r="AX97" s="27"/>
    </row>
    <row r="98" spans="4:55" x14ac:dyDescent="0.2">
      <c r="AN98" s="23"/>
      <c r="AO98" s="25"/>
      <c r="AP98" s="27"/>
      <c r="AQ98" s="27"/>
      <c r="AR98" s="27"/>
      <c r="AS98" s="27"/>
      <c r="AT98" s="27"/>
      <c r="AU98" s="27"/>
      <c r="AV98" s="27"/>
      <c r="AW98" s="27"/>
      <c r="AX98" s="27"/>
      <c r="AZ98" s="11"/>
      <c r="BC98" s="6"/>
    </row>
    <row r="99" spans="4:55" x14ac:dyDescent="0.2">
      <c r="AN99" s="23"/>
      <c r="AO99" s="25"/>
      <c r="AP99" s="27"/>
      <c r="AQ99" s="27"/>
      <c r="AR99" s="27"/>
      <c r="AS99" s="27"/>
      <c r="AT99" s="27"/>
      <c r="AU99" s="27"/>
      <c r="AV99" s="27"/>
      <c r="AW99" s="27"/>
      <c r="AX99" s="27"/>
    </row>
    <row r="100" spans="4:55" x14ac:dyDescent="0.2">
      <c r="AN100" s="23"/>
      <c r="AO100" s="25"/>
      <c r="AP100" s="27"/>
      <c r="AQ100" s="27"/>
      <c r="AR100" s="27"/>
      <c r="AS100" s="27"/>
      <c r="AT100" s="27"/>
      <c r="AU100" s="27"/>
      <c r="AV100" s="27"/>
      <c r="AW100" s="27"/>
      <c r="AX100" s="27"/>
      <c r="AZ100" s="11"/>
      <c r="BC100" s="6"/>
    </row>
    <row r="101" spans="4:55" x14ac:dyDescent="0.2">
      <c r="AN101" s="23"/>
      <c r="AO101" s="25"/>
      <c r="AP101" s="27"/>
      <c r="AQ101" s="27"/>
      <c r="AR101" s="27"/>
      <c r="AS101" s="27"/>
      <c r="AT101" s="27"/>
      <c r="AU101" s="27"/>
      <c r="AV101" s="27"/>
      <c r="AW101" s="27"/>
      <c r="AX101" s="27"/>
    </row>
    <row r="102" spans="4:55" x14ac:dyDescent="0.2">
      <c r="AN102" s="23"/>
      <c r="AO102" s="25"/>
      <c r="AP102" s="27"/>
      <c r="AQ102" s="27"/>
      <c r="AR102" s="27"/>
      <c r="AS102" s="27"/>
      <c r="AT102" s="27"/>
      <c r="AU102" s="27"/>
      <c r="AV102" s="27"/>
      <c r="AW102" s="27"/>
      <c r="AX102" s="27"/>
      <c r="AZ102" s="11"/>
      <c r="BC102" s="6"/>
    </row>
    <row r="103" spans="4:55" x14ac:dyDescent="0.2">
      <c r="AN103" s="23"/>
      <c r="AO103" s="25"/>
      <c r="AP103" s="27"/>
      <c r="AQ103" s="27"/>
      <c r="AR103" s="27"/>
      <c r="AS103" s="27"/>
      <c r="AT103" s="27"/>
      <c r="AU103" s="27"/>
      <c r="AV103" s="27"/>
      <c r="AW103" s="27"/>
      <c r="AX103" s="27"/>
    </row>
    <row r="104" spans="4:55" x14ac:dyDescent="0.2">
      <c r="K104" s="25"/>
      <c r="L104" s="25"/>
      <c r="M104" s="25"/>
      <c r="AN104" s="23"/>
      <c r="AO104" s="25"/>
      <c r="AP104" s="27"/>
      <c r="AQ104" s="27"/>
      <c r="AR104" s="27"/>
      <c r="AS104" s="27"/>
      <c r="AT104" s="27"/>
      <c r="AU104" s="27"/>
      <c r="AV104" s="27"/>
      <c r="AW104" s="27"/>
      <c r="AX104" s="27"/>
      <c r="AZ104" s="11"/>
      <c r="BC104" s="6"/>
    </row>
    <row r="105" spans="4:55" x14ac:dyDescent="0.2">
      <c r="D105" s="7">
        <v>8.1999999999999993</v>
      </c>
      <c r="E105" s="106">
        <f>G105</f>
        <v>24.12</v>
      </c>
      <c r="F105" s="50">
        <f>E105*0.37</f>
        <v>8.9244000000000003</v>
      </c>
      <c r="G105" s="104">
        <f t="shared" ref="G105:G114" si="18">H105-4*J105</f>
        <v>24.12</v>
      </c>
      <c r="H105" s="136">
        <v>25</v>
      </c>
      <c r="I105" s="23"/>
      <c r="J105" s="46">
        <f>J68+((J109-J68)/5)*1</f>
        <v>0.22</v>
      </c>
      <c r="K105" s="44"/>
      <c r="L105" s="7">
        <v>8.1999999999999993</v>
      </c>
      <c r="M105" s="106">
        <f>O105</f>
        <v>10.8</v>
      </c>
      <c r="N105" s="50">
        <f>M105*0.37</f>
        <v>3.996</v>
      </c>
      <c r="O105" s="104">
        <f>P105-4*R105</f>
        <v>10.8</v>
      </c>
      <c r="P105" s="136">
        <v>12</v>
      </c>
      <c r="Q105" s="23"/>
      <c r="R105" s="46">
        <f>R68+((R109-R68)/5)*1</f>
        <v>0.3</v>
      </c>
      <c r="S105" s="27"/>
      <c r="T105" s="7">
        <v>8.1999999999999993</v>
      </c>
      <c r="U105" s="106">
        <f>W105</f>
        <v>-0.32</v>
      </c>
      <c r="V105" s="50">
        <f>U105*0.37</f>
        <v>-0.11840000000000001</v>
      </c>
      <c r="W105" s="104">
        <f>X105-4*Z105</f>
        <v>-0.32</v>
      </c>
      <c r="X105" s="136"/>
      <c r="Y105" s="23"/>
      <c r="Z105" s="46">
        <f>Z68+((Z109-Z68)/5)*1</f>
        <v>0.08</v>
      </c>
      <c r="AN105" s="23"/>
      <c r="AO105" s="25"/>
      <c r="AP105" s="27"/>
      <c r="AQ105" s="27"/>
      <c r="AR105" s="27"/>
      <c r="AS105" s="27"/>
      <c r="AT105" s="27"/>
      <c r="AU105" s="27"/>
      <c r="AV105" s="27"/>
      <c r="AW105" s="27"/>
      <c r="AX105" s="27"/>
    </row>
    <row r="106" spans="4:55" x14ac:dyDescent="0.2">
      <c r="D106" s="7">
        <v>8.4</v>
      </c>
      <c r="E106" s="106">
        <f>G106</f>
        <v>35.64</v>
      </c>
      <c r="F106" s="50">
        <f>E106*0.37</f>
        <v>13.1868</v>
      </c>
      <c r="G106" s="104">
        <f t="shared" si="18"/>
        <v>35.64</v>
      </c>
      <c r="H106" s="136">
        <v>37</v>
      </c>
      <c r="I106" s="23"/>
      <c r="J106" s="46">
        <f>J68+((J109-J68)/5)*2</f>
        <v>0.33999999999999997</v>
      </c>
      <c r="K106" s="44"/>
      <c r="L106" s="7">
        <v>8.4</v>
      </c>
      <c r="M106" s="106">
        <f>O106</f>
        <v>14.4</v>
      </c>
      <c r="N106" s="50">
        <f>M106*0.37</f>
        <v>5.3280000000000003</v>
      </c>
      <c r="O106" s="104">
        <f>P106-4*R106</f>
        <v>14.4</v>
      </c>
      <c r="P106" s="136">
        <v>16</v>
      </c>
      <c r="Q106" s="23"/>
      <c r="R106" s="46">
        <f>R68+((R109-R68)/5)*2</f>
        <v>0.4</v>
      </c>
      <c r="S106" s="27"/>
      <c r="T106" s="7">
        <v>8.4</v>
      </c>
      <c r="U106" s="106">
        <f>W106</f>
        <v>-0.24000000000000002</v>
      </c>
      <c r="V106" s="50">
        <f>U106*0.37</f>
        <v>-8.8800000000000004E-2</v>
      </c>
      <c r="W106" s="104">
        <f>X106-4*Z106</f>
        <v>-0.24000000000000002</v>
      </c>
      <c r="X106" s="136"/>
      <c r="Y106" s="23"/>
      <c r="Z106" s="46">
        <f>Z68+((Z109-Z68)/5)*2</f>
        <v>6.0000000000000005E-2</v>
      </c>
      <c r="AN106" s="23"/>
      <c r="AO106" s="25"/>
      <c r="AP106" s="27"/>
      <c r="AQ106" s="27"/>
      <c r="AR106" s="27"/>
      <c r="AS106" s="27"/>
      <c r="AT106" s="27"/>
      <c r="AU106" s="27"/>
      <c r="AV106" s="27"/>
      <c r="AW106" s="27"/>
      <c r="AX106" s="27"/>
      <c r="AZ106" s="11"/>
      <c r="BC106" s="6"/>
    </row>
    <row r="107" spans="4:55" x14ac:dyDescent="0.2">
      <c r="D107" s="7">
        <v>8.6</v>
      </c>
      <c r="E107" s="106">
        <f>G107</f>
        <v>32.159999999999997</v>
      </c>
      <c r="F107" s="50">
        <f>E107*0.37</f>
        <v>11.899199999999999</v>
      </c>
      <c r="G107" s="104">
        <f t="shared" si="18"/>
        <v>32.159999999999997</v>
      </c>
      <c r="H107" s="136">
        <v>34</v>
      </c>
      <c r="I107" s="23"/>
      <c r="J107" s="46">
        <f>J68+((J109-J68)/5)*3</f>
        <v>0.45999999999999996</v>
      </c>
      <c r="K107" s="44"/>
      <c r="L107" s="7">
        <v>8.6</v>
      </c>
      <c r="M107" s="106">
        <f>O107</f>
        <v>14</v>
      </c>
      <c r="N107" s="50">
        <f>M107*0.37</f>
        <v>5.18</v>
      </c>
      <c r="O107" s="104">
        <f>P107-4*R107</f>
        <v>14</v>
      </c>
      <c r="P107" s="136">
        <v>16</v>
      </c>
      <c r="Q107" s="23"/>
      <c r="R107" s="46">
        <f>R68+((R109-R68)/5)*3</f>
        <v>0.5</v>
      </c>
      <c r="S107" s="27"/>
      <c r="T107" s="7">
        <v>8.6</v>
      </c>
      <c r="U107" s="106">
        <f>W107</f>
        <v>-0.16000000000000003</v>
      </c>
      <c r="V107" s="50">
        <f>U107*0.37</f>
        <v>-5.920000000000001E-2</v>
      </c>
      <c r="W107" s="104">
        <f>X107-4*Z107</f>
        <v>-0.16000000000000003</v>
      </c>
      <c r="X107" s="136"/>
      <c r="Y107" s="23"/>
      <c r="Z107" s="46">
        <f>Z68+((Z109-Z68)/5)*3</f>
        <v>4.0000000000000008E-2</v>
      </c>
      <c r="AN107" s="23"/>
      <c r="AO107" s="25"/>
      <c r="AP107" s="27"/>
      <c r="AQ107" s="27"/>
      <c r="AR107" s="27"/>
      <c r="AS107" s="27"/>
      <c r="AT107" s="27"/>
      <c r="AU107" s="27"/>
      <c r="AV107" s="27"/>
      <c r="AW107" s="27"/>
      <c r="AX107" s="27"/>
    </row>
    <row r="108" spans="4:55" x14ac:dyDescent="0.2">
      <c r="D108" s="7">
        <v>8.8000000000000007</v>
      </c>
      <c r="E108" s="106">
        <f>G108</f>
        <v>33.68</v>
      </c>
      <c r="F108" s="50">
        <f>E108*0.37</f>
        <v>12.461599999999999</v>
      </c>
      <c r="G108" s="104">
        <f t="shared" si="18"/>
        <v>33.68</v>
      </c>
      <c r="H108" s="136">
        <v>36</v>
      </c>
      <c r="I108" s="23"/>
      <c r="J108" s="46">
        <f>J68+((J109-J68)/5)*4</f>
        <v>0.57999999999999996</v>
      </c>
      <c r="K108" s="44"/>
      <c r="L108" s="7">
        <v>8.8000000000000007</v>
      </c>
      <c r="M108" s="106">
        <f>O108</f>
        <v>15.6</v>
      </c>
      <c r="N108" s="50">
        <f>M108*0.37</f>
        <v>5.7720000000000002</v>
      </c>
      <c r="O108" s="104">
        <f>P108-4*R108</f>
        <v>15.6</v>
      </c>
      <c r="P108" s="136">
        <v>18</v>
      </c>
      <c r="Q108" s="23"/>
      <c r="R108" s="46">
        <f>R68+((R109-R68)/5)*4</f>
        <v>0.6</v>
      </c>
      <c r="S108" s="27"/>
      <c r="T108" s="7">
        <v>8.8000000000000007</v>
      </c>
      <c r="U108" s="106">
        <f>W108</f>
        <v>-8.0000000000000016E-2</v>
      </c>
      <c r="V108" s="50">
        <f>U108*0.37</f>
        <v>-2.9600000000000005E-2</v>
      </c>
      <c r="W108" s="104">
        <f>X108-4*Z108</f>
        <v>-8.0000000000000016E-2</v>
      </c>
      <c r="X108" s="136"/>
      <c r="Y108" s="23"/>
      <c r="Z108" s="46">
        <f>Z68+((Z109-Z68)/5)*4</f>
        <v>2.0000000000000004E-2</v>
      </c>
      <c r="AN108" s="23"/>
      <c r="AO108" s="25"/>
      <c r="AP108" s="27"/>
      <c r="AQ108" s="27"/>
      <c r="AR108" s="27"/>
      <c r="AS108" s="27"/>
      <c r="AT108" s="27"/>
      <c r="AU108" s="27"/>
      <c r="AV108" s="27"/>
      <c r="AW108" s="27"/>
      <c r="AX108" s="27"/>
      <c r="AZ108" s="11"/>
      <c r="BC108" s="6"/>
    </row>
    <row r="109" spans="4:55" x14ac:dyDescent="0.2">
      <c r="D109" s="7">
        <v>9</v>
      </c>
      <c r="E109" s="106">
        <f>G109</f>
        <v>31.2</v>
      </c>
      <c r="F109" s="50">
        <f>E109*0.35</f>
        <v>10.92</v>
      </c>
      <c r="G109" s="104">
        <f t="shared" si="18"/>
        <v>31.2</v>
      </c>
      <c r="H109" s="136">
        <v>34</v>
      </c>
      <c r="I109" s="23"/>
      <c r="J109" s="47">
        <v>0.7</v>
      </c>
      <c r="K109" s="44"/>
      <c r="L109" s="7">
        <v>9</v>
      </c>
      <c r="M109" s="106">
        <f>O109</f>
        <v>15.2</v>
      </c>
      <c r="N109" s="50">
        <f>M109*0.35</f>
        <v>5.3199999999999994</v>
      </c>
      <c r="O109" s="104">
        <f>P109-4*R109</f>
        <v>15.2</v>
      </c>
      <c r="P109" s="136">
        <v>18</v>
      </c>
      <c r="Q109" s="23"/>
      <c r="R109" s="47">
        <v>0.7</v>
      </c>
      <c r="S109" s="27"/>
      <c r="T109" s="7">
        <v>9</v>
      </c>
      <c r="U109" s="106">
        <f>W109</f>
        <v>0</v>
      </c>
      <c r="V109" s="50">
        <f>U109*0.35</f>
        <v>0</v>
      </c>
      <c r="W109" s="104">
        <f>X109-4*Z109</f>
        <v>0</v>
      </c>
      <c r="X109" s="136"/>
      <c r="Y109" s="23"/>
      <c r="Z109" s="47">
        <v>0</v>
      </c>
      <c r="AN109" s="23"/>
      <c r="AO109" s="25"/>
      <c r="AP109" s="27"/>
      <c r="AQ109" s="27"/>
      <c r="AR109" s="27"/>
      <c r="AS109" s="27"/>
      <c r="AT109" s="27"/>
      <c r="AU109" s="27"/>
      <c r="AV109" s="27"/>
      <c r="AW109" s="27"/>
      <c r="AX109" s="27"/>
    </row>
    <row r="110" spans="4:55" x14ac:dyDescent="0.2">
      <c r="D110" s="7">
        <v>9.1999999999999993</v>
      </c>
      <c r="E110" s="106">
        <f t="shared" ref="E110:E118" si="19">8+1.2*G110</f>
        <v>5.3120000000000003</v>
      </c>
      <c r="F110" s="50">
        <f>E110*0.35</f>
        <v>1.8592</v>
      </c>
      <c r="G110" s="104">
        <f t="shared" si="18"/>
        <v>-2.2399999999999998</v>
      </c>
      <c r="H110" s="136"/>
      <c r="I110" s="23"/>
      <c r="J110" s="46">
        <f>J109+((J114-J109)/5)*1</f>
        <v>0.55999999999999994</v>
      </c>
      <c r="K110" s="30"/>
      <c r="L110" s="23"/>
      <c r="M110" s="135"/>
      <c r="N110" s="131"/>
      <c r="O110" s="104"/>
      <c r="P110" s="129"/>
      <c r="Q110" s="23"/>
      <c r="R110" s="46"/>
      <c r="S110" s="27"/>
      <c r="T110" s="23"/>
      <c r="U110" s="135"/>
      <c r="V110" s="131"/>
      <c r="W110" s="104"/>
      <c r="X110" s="129"/>
      <c r="Y110" s="23"/>
      <c r="Z110" s="46"/>
      <c r="AN110" s="23"/>
      <c r="AO110" s="25"/>
      <c r="AP110" s="27"/>
      <c r="AQ110" s="27"/>
      <c r="AR110" s="27"/>
      <c r="AS110" s="27"/>
      <c r="AT110" s="27"/>
      <c r="AU110" s="27"/>
      <c r="AV110" s="27"/>
      <c r="AW110" s="27"/>
      <c r="AX110" s="27"/>
      <c r="AZ110" s="11"/>
      <c r="BC110" s="6"/>
    </row>
    <row r="111" spans="4:55" x14ac:dyDescent="0.2">
      <c r="D111" s="7">
        <v>9.4</v>
      </c>
      <c r="E111" s="106">
        <f t="shared" si="19"/>
        <v>5.984</v>
      </c>
      <c r="F111" s="50">
        <f>E111*0.35</f>
        <v>2.0943999999999998</v>
      </c>
      <c r="G111" s="104">
        <f t="shared" si="18"/>
        <v>-1.68</v>
      </c>
      <c r="H111" s="136"/>
      <c r="I111" s="23"/>
      <c r="J111" s="46">
        <f>J109+((J114-J109)/5)*2</f>
        <v>0.42</v>
      </c>
      <c r="K111" s="30"/>
      <c r="L111" s="23"/>
      <c r="M111" s="135"/>
      <c r="N111" s="131"/>
      <c r="O111" s="104"/>
      <c r="P111" s="129"/>
      <c r="Q111" s="23"/>
      <c r="R111" s="46"/>
      <c r="S111" s="27"/>
      <c r="T111" s="23"/>
      <c r="U111" s="135"/>
      <c r="V111" s="131"/>
      <c r="W111" s="104"/>
      <c r="X111" s="129"/>
      <c r="Y111" s="23"/>
      <c r="Z111" s="46"/>
      <c r="AN111" s="23"/>
      <c r="AO111" s="25"/>
      <c r="AP111" s="27"/>
      <c r="AQ111" s="27"/>
      <c r="AR111" s="27"/>
      <c r="AS111" s="27"/>
      <c r="AT111" s="27"/>
      <c r="AU111" s="27"/>
      <c r="AV111" s="27"/>
      <c r="AW111" s="27"/>
      <c r="AX111" s="27"/>
    </row>
    <row r="112" spans="4:55" x14ac:dyDescent="0.2">
      <c r="D112" s="7">
        <v>9.6</v>
      </c>
      <c r="E112" s="106">
        <f t="shared" si="19"/>
        <v>6.6559999999999997</v>
      </c>
      <c r="F112" s="50">
        <f>E112*0.35</f>
        <v>2.3295999999999997</v>
      </c>
      <c r="G112" s="104">
        <f t="shared" si="18"/>
        <v>-1.1200000000000001</v>
      </c>
      <c r="H112" s="136"/>
      <c r="I112" s="23"/>
      <c r="J112" s="46">
        <f>J109+((J114-J109)/5)*3</f>
        <v>0.28000000000000003</v>
      </c>
      <c r="K112" s="30"/>
      <c r="L112" s="23"/>
      <c r="M112" s="135"/>
      <c r="N112" s="131"/>
      <c r="O112" s="104"/>
      <c r="P112" s="129"/>
      <c r="Q112" s="23"/>
      <c r="R112" s="46"/>
      <c r="S112" s="27"/>
      <c r="T112" s="23"/>
      <c r="U112" s="135"/>
      <c r="V112" s="131"/>
      <c r="W112" s="104"/>
      <c r="X112" s="129"/>
      <c r="Y112" s="23"/>
      <c r="Z112" s="46"/>
      <c r="AN112" s="23"/>
      <c r="AO112" s="25"/>
      <c r="AP112" s="27"/>
      <c r="AQ112" s="27"/>
      <c r="AR112" s="27"/>
      <c r="AS112" s="27"/>
      <c r="AT112" s="27"/>
      <c r="AU112" s="27"/>
      <c r="AV112" s="27"/>
      <c r="AW112" s="27"/>
      <c r="AX112" s="27"/>
      <c r="AZ112" s="11"/>
      <c r="BC112" s="6"/>
    </row>
    <row r="113" spans="4:55" x14ac:dyDescent="0.2">
      <c r="D113" s="7">
        <v>9.8000000000000007</v>
      </c>
      <c r="E113" s="106">
        <f t="shared" si="19"/>
        <v>7.3280000000000003</v>
      </c>
      <c r="F113" s="50">
        <f>E113*0.35</f>
        <v>2.5648</v>
      </c>
      <c r="G113" s="104">
        <f t="shared" si="18"/>
        <v>-0.56000000000000005</v>
      </c>
      <c r="H113" s="136"/>
      <c r="I113" s="23"/>
      <c r="J113" s="46">
        <f>J109+((J114-J109)/5)*4</f>
        <v>0.14000000000000001</v>
      </c>
      <c r="K113" s="30"/>
      <c r="L113" s="23"/>
      <c r="M113" s="135"/>
      <c r="N113" s="131"/>
      <c r="O113" s="104"/>
      <c r="P113" s="129"/>
      <c r="Q113" s="23"/>
      <c r="R113" s="46"/>
      <c r="S113" s="27"/>
      <c r="T113" s="23"/>
      <c r="U113" s="135"/>
      <c r="V113" s="131"/>
      <c r="W113" s="104"/>
      <c r="X113" s="129"/>
      <c r="Y113" s="23"/>
      <c r="Z113" s="46"/>
      <c r="AN113" s="23"/>
      <c r="AO113" s="25"/>
      <c r="AP113" s="27"/>
      <c r="AQ113" s="27"/>
      <c r="AR113" s="27"/>
      <c r="AS113" s="27"/>
      <c r="AT113" s="27"/>
      <c r="AU113" s="27"/>
      <c r="AV113" s="27"/>
      <c r="AW113" s="27"/>
      <c r="AX113" s="27"/>
    </row>
    <row r="114" spans="4:55" x14ac:dyDescent="0.2">
      <c r="D114" s="7">
        <v>10</v>
      </c>
      <c r="E114" s="106">
        <f t="shared" si="19"/>
        <v>8</v>
      </c>
      <c r="F114" s="50">
        <f>E114*0.33</f>
        <v>2.64</v>
      </c>
      <c r="G114" s="104">
        <f t="shared" si="18"/>
        <v>0</v>
      </c>
      <c r="H114" s="136"/>
      <c r="I114" s="23"/>
      <c r="J114" s="47"/>
      <c r="K114" s="30"/>
      <c r="L114" s="23"/>
      <c r="M114" s="135"/>
      <c r="N114" s="131"/>
      <c r="O114" s="104"/>
      <c r="P114" s="129"/>
      <c r="Q114" s="23"/>
      <c r="R114" s="46"/>
      <c r="S114" s="27"/>
      <c r="T114" s="23"/>
      <c r="U114" s="135"/>
      <c r="V114" s="131"/>
      <c r="W114" s="104"/>
      <c r="X114" s="129"/>
      <c r="Y114" s="23"/>
      <c r="Z114" s="46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Z114" s="11"/>
      <c r="BC114" s="6"/>
    </row>
    <row r="115" spans="4:55" x14ac:dyDescent="0.2">
      <c r="D115" s="21">
        <v>10.199999999999999</v>
      </c>
      <c r="E115" s="106">
        <f t="shared" si="19"/>
        <v>8</v>
      </c>
      <c r="F115" s="50">
        <f>E115*0.33</f>
        <v>2.64</v>
      </c>
      <c r="G115" s="37">
        <f t="shared" ref="G115:G124" si="20">H115-8*J115</f>
        <v>0</v>
      </c>
      <c r="H115" s="136"/>
      <c r="I115" s="45"/>
      <c r="J115" s="46">
        <f>J114+((J119-J114)/5)*1</f>
        <v>0</v>
      </c>
      <c r="K115" s="27"/>
      <c r="L115" s="23"/>
      <c r="M115" s="52"/>
      <c r="N115" s="51"/>
      <c r="O115" s="37"/>
      <c r="P115" s="26"/>
      <c r="Q115" s="27"/>
      <c r="R115" s="46"/>
      <c r="S115" s="27"/>
      <c r="T115" s="23"/>
      <c r="U115" s="52"/>
      <c r="V115" s="51"/>
      <c r="W115" s="37"/>
      <c r="X115" s="26"/>
      <c r="Y115" s="27"/>
      <c r="Z115" s="46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</row>
    <row r="116" spans="4:55" x14ac:dyDescent="0.2">
      <c r="D116" s="21">
        <v>10.4</v>
      </c>
      <c r="E116" s="106">
        <f t="shared" si="19"/>
        <v>8</v>
      </c>
      <c r="F116" s="50">
        <f>E116*0.33</f>
        <v>2.64</v>
      </c>
      <c r="G116" s="37">
        <f t="shared" si="20"/>
        <v>0</v>
      </c>
      <c r="H116" s="136"/>
      <c r="J116" s="46">
        <f>J114+((J119-J114)/5)*2</f>
        <v>0</v>
      </c>
      <c r="K116" s="27"/>
      <c r="L116" s="23"/>
      <c r="M116" s="52"/>
      <c r="N116" s="51"/>
      <c r="O116" s="37"/>
      <c r="P116" s="26"/>
      <c r="Q116" s="27"/>
      <c r="R116" s="46"/>
      <c r="S116" s="27"/>
      <c r="T116" s="23"/>
      <c r="U116" s="52"/>
      <c r="V116" s="51"/>
      <c r="W116" s="37"/>
      <c r="X116" s="26"/>
      <c r="Y116" s="27"/>
      <c r="Z116" s="46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Z116" s="11"/>
      <c r="BC116" s="6"/>
    </row>
    <row r="117" spans="4:55" x14ac:dyDescent="0.2">
      <c r="D117" s="21">
        <v>10.6</v>
      </c>
      <c r="E117" s="106">
        <f t="shared" si="19"/>
        <v>8</v>
      </c>
      <c r="F117" s="50">
        <f>E117*0.33</f>
        <v>2.64</v>
      </c>
      <c r="G117" s="37">
        <f t="shared" si="20"/>
        <v>0</v>
      </c>
      <c r="H117" s="136"/>
      <c r="J117" s="46">
        <f>J114+((J119-J114)/5)*3</f>
        <v>0</v>
      </c>
      <c r="K117" s="27"/>
      <c r="L117" s="23"/>
      <c r="M117" s="52"/>
      <c r="N117" s="51"/>
      <c r="O117" s="37"/>
      <c r="P117" s="26"/>
      <c r="Q117" s="27"/>
      <c r="R117" s="46"/>
      <c r="S117" s="27"/>
      <c r="T117" s="23"/>
      <c r="U117" s="52"/>
      <c r="V117" s="51"/>
      <c r="W117" s="37"/>
      <c r="X117" s="26"/>
      <c r="Y117" s="27"/>
      <c r="Z117" s="46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</row>
    <row r="118" spans="4:55" x14ac:dyDescent="0.2">
      <c r="D118" s="21">
        <v>10.8</v>
      </c>
      <c r="E118" s="106">
        <f t="shared" si="19"/>
        <v>8</v>
      </c>
      <c r="F118" s="50">
        <f>E118*0.33</f>
        <v>2.64</v>
      </c>
      <c r="G118" s="37">
        <f t="shared" si="20"/>
        <v>0</v>
      </c>
      <c r="H118" s="136"/>
      <c r="J118" s="46">
        <f>J114+((J119-J114)/5)*4</f>
        <v>0</v>
      </c>
      <c r="K118" s="27"/>
      <c r="L118" s="23"/>
      <c r="M118" s="52"/>
      <c r="N118" s="51"/>
      <c r="O118" s="37"/>
      <c r="P118" s="26"/>
      <c r="Q118" s="27"/>
      <c r="R118" s="46"/>
      <c r="S118" s="27"/>
      <c r="T118" s="23"/>
      <c r="U118" s="52"/>
      <c r="V118" s="51"/>
      <c r="W118" s="37"/>
      <c r="X118" s="26"/>
      <c r="Y118" s="27"/>
      <c r="Z118" s="46"/>
      <c r="AD118" s="25"/>
      <c r="AE118" s="25"/>
      <c r="AF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Z118" s="11"/>
      <c r="BC118" s="6"/>
    </row>
    <row r="119" spans="4:55" x14ac:dyDescent="0.2">
      <c r="D119" s="21">
        <v>11</v>
      </c>
      <c r="E119" s="106">
        <f t="shared" ref="E119:E124" si="21">G119</f>
        <v>0</v>
      </c>
      <c r="F119" s="50">
        <f>E119*0.32</f>
        <v>0</v>
      </c>
      <c r="G119" s="37">
        <f t="shared" si="20"/>
        <v>0</v>
      </c>
      <c r="H119" s="136"/>
      <c r="J119" s="47"/>
      <c r="L119" s="27"/>
      <c r="M119" s="27"/>
      <c r="N119" s="27"/>
      <c r="O119" s="27"/>
      <c r="P119" s="27"/>
      <c r="Q119" s="27"/>
      <c r="R119" s="27"/>
      <c r="T119" s="23"/>
      <c r="U119" s="52"/>
      <c r="V119" s="51"/>
      <c r="W119" s="37"/>
      <c r="X119" s="26"/>
      <c r="Y119" s="27"/>
      <c r="Z119" s="46"/>
      <c r="AD119" s="25"/>
      <c r="AE119" s="25"/>
      <c r="AF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</row>
    <row r="120" spans="4:55" x14ac:dyDescent="0.2">
      <c r="D120" s="21">
        <v>11.2</v>
      </c>
      <c r="E120" s="106">
        <f t="shared" si="21"/>
        <v>0</v>
      </c>
      <c r="F120" s="50">
        <f>E120*0.32</f>
        <v>0</v>
      </c>
      <c r="G120" s="37">
        <f t="shared" si="20"/>
        <v>0</v>
      </c>
      <c r="H120" s="136"/>
      <c r="J120" s="46">
        <f>J119+((J124-J119)/5)*1</f>
        <v>0</v>
      </c>
      <c r="L120" s="27"/>
      <c r="M120" s="27"/>
      <c r="N120" s="23"/>
      <c r="O120" s="52"/>
      <c r="P120" s="51"/>
      <c r="Q120" s="37"/>
      <c r="R120" s="26"/>
      <c r="S120" s="23"/>
      <c r="T120" s="46"/>
      <c r="Z120" s="54"/>
      <c r="AD120" s="25"/>
      <c r="AE120" s="25"/>
      <c r="AF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Z120" s="11"/>
      <c r="BC120" s="6"/>
    </row>
    <row r="121" spans="4:55" x14ac:dyDescent="0.2">
      <c r="D121" s="21">
        <v>11.4</v>
      </c>
      <c r="E121" s="106">
        <f t="shared" si="21"/>
        <v>0</v>
      </c>
      <c r="F121" s="50">
        <f>E121*0.32</f>
        <v>0</v>
      </c>
      <c r="G121" s="37">
        <f t="shared" si="20"/>
        <v>0</v>
      </c>
      <c r="H121" s="136"/>
      <c r="J121" s="46">
        <f>J119+((J124-J119)/5)*2</f>
        <v>0</v>
      </c>
      <c r="L121" s="27"/>
      <c r="M121" s="27"/>
      <c r="N121" s="23"/>
      <c r="O121" s="52"/>
      <c r="P121" s="51"/>
      <c r="Q121" s="37"/>
      <c r="R121" s="26"/>
      <c r="S121" s="23"/>
      <c r="T121" s="46"/>
      <c r="Z121" s="54"/>
      <c r="AD121" s="25"/>
      <c r="AE121" s="25"/>
      <c r="AF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</row>
    <row r="122" spans="4:55" x14ac:dyDescent="0.2">
      <c r="D122" s="21">
        <v>11.6</v>
      </c>
      <c r="E122" s="106">
        <f t="shared" si="21"/>
        <v>0</v>
      </c>
      <c r="F122" s="50">
        <f>E122*0.32</f>
        <v>0</v>
      </c>
      <c r="G122" s="37">
        <f t="shared" si="20"/>
        <v>0</v>
      </c>
      <c r="H122" s="136"/>
      <c r="J122" s="46">
        <f>J120+((J125-J120)/5)*3</f>
        <v>0</v>
      </c>
      <c r="L122" s="27"/>
      <c r="M122" s="27"/>
      <c r="N122" s="23"/>
      <c r="O122" s="52"/>
      <c r="P122" s="51"/>
      <c r="Q122" s="37"/>
      <c r="R122" s="26"/>
      <c r="S122" s="23"/>
      <c r="T122" s="46"/>
      <c r="Z122" s="54"/>
      <c r="AD122" s="25"/>
      <c r="AE122" s="25"/>
      <c r="AF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Z122" s="11"/>
      <c r="BC122" s="6"/>
    </row>
    <row r="123" spans="4:55" x14ac:dyDescent="0.2">
      <c r="D123" s="21">
        <v>11.8</v>
      </c>
      <c r="E123" s="106">
        <f t="shared" si="21"/>
        <v>0</v>
      </c>
      <c r="F123" s="50">
        <f>E123*0.32</f>
        <v>0</v>
      </c>
      <c r="G123" s="37">
        <f t="shared" si="20"/>
        <v>0</v>
      </c>
      <c r="H123" s="136"/>
      <c r="J123" s="46">
        <f>J121+((J126-J121)/5)*4</f>
        <v>0</v>
      </c>
      <c r="L123" s="27"/>
      <c r="M123" s="27"/>
      <c r="N123" s="27"/>
      <c r="O123" s="27"/>
      <c r="P123" s="27"/>
      <c r="Q123" s="27"/>
      <c r="R123" s="27"/>
      <c r="S123" s="23"/>
      <c r="T123" s="46"/>
      <c r="AD123" s="25"/>
      <c r="AE123" s="25"/>
      <c r="AF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</row>
    <row r="124" spans="4:55" x14ac:dyDescent="0.2">
      <c r="D124" s="21">
        <v>12</v>
      </c>
      <c r="E124" s="106">
        <f t="shared" si="21"/>
        <v>0</v>
      </c>
      <c r="F124" s="50">
        <f>E124*0.3</f>
        <v>0</v>
      </c>
      <c r="G124" s="37">
        <f t="shared" si="20"/>
        <v>0</v>
      </c>
      <c r="H124" s="136"/>
      <c r="J124" s="47"/>
      <c r="L124" s="27"/>
      <c r="M124" s="27"/>
      <c r="N124" s="27"/>
      <c r="O124" s="27"/>
      <c r="P124" s="27"/>
      <c r="Q124" s="27"/>
      <c r="R124" s="27"/>
      <c r="S124" s="23"/>
      <c r="T124" s="46"/>
      <c r="AD124" s="25"/>
      <c r="AE124" s="25"/>
      <c r="AF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Z124" s="11"/>
      <c r="BC124" s="6"/>
    </row>
    <row r="125" spans="4:55" x14ac:dyDescent="0.2">
      <c r="D125" s="21">
        <v>12.2</v>
      </c>
      <c r="E125" s="49">
        <f t="shared" ref="E125:E139" si="22">8+1.2*G125</f>
        <v>8</v>
      </c>
      <c r="F125" s="50">
        <f>E125*0.3</f>
        <v>2.4</v>
      </c>
      <c r="G125" s="37">
        <f>H125-8*J125</f>
        <v>0</v>
      </c>
      <c r="H125" s="136"/>
      <c r="J125" s="46">
        <f>J124+((J129-J124)/5)*1</f>
        <v>0</v>
      </c>
      <c r="L125" s="27"/>
      <c r="M125" s="27"/>
      <c r="N125" s="27"/>
      <c r="O125" s="27"/>
      <c r="P125" s="27"/>
      <c r="Q125" s="27"/>
      <c r="R125" s="27"/>
      <c r="AD125" s="25"/>
      <c r="AE125" s="25"/>
      <c r="AF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</row>
    <row r="126" spans="4:55" x14ac:dyDescent="0.2">
      <c r="D126" s="21">
        <v>12.4</v>
      </c>
      <c r="E126" s="49">
        <f t="shared" si="22"/>
        <v>8</v>
      </c>
      <c r="F126" s="50">
        <f>E126*0.3</f>
        <v>2.4</v>
      </c>
      <c r="G126" s="37">
        <f>H126-8*J126</f>
        <v>0</v>
      </c>
      <c r="H126" s="136"/>
      <c r="J126" s="46">
        <f>J124+((J129-J124)/5)*2</f>
        <v>0</v>
      </c>
      <c r="L126" s="27"/>
      <c r="M126" s="27"/>
      <c r="N126" s="27"/>
      <c r="O126" s="27"/>
      <c r="P126" s="27"/>
      <c r="Q126" s="27"/>
      <c r="R126" s="27"/>
      <c r="AD126" s="25"/>
      <c r="AE126" s="25"/>
      <c r="AF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Z126" s="11"/>
      <c r="BC126" s="6"/>
    </row>
    <row r="127" spans="4:55" x14ac:dyDescent="0.2">
      <c r="D127" s="21">
        <v>12.6</v>
      </c>
      <c r="E127" s="49">
        <f t="shared" si="22"/>
        <v>8</v>
      </c>
      <c r="F127" s="50">
        <f>E127*0.3</f>
        <v>2.4</v>
      </c>
      <c r="G127" s="37">
        <f>H127-8*J127</f>
        <v>0</v>
      </c>
      <c r="H127" s="136"/>
      <c r="J127" s="46">
        <f>J124+((J129-J124)/5)*3</f>
        <v>0</v>
      </c>
      <c r="L127" s="27"/>
      <c r="M127" s="27"/>
      <c r="N127" s="27"/>
      <c r="O127" s="27"/>
      <c r="P127" s="27"/>
      <c r="Q127" s="27"/>
      <c r="R127" s="27"/>
      <c r="AF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</row>
    <row r="128" spans="4:55" x14ac:dyDescent="0.2">
      <c r="D128" s="21">
        <v>12.8</v>
      </c>
      <c r="E128" s="49">
        <f t="shared" si="22"/>
        <v>8</v>
      </c>
      <c r="F128" s="50">
        <f>E128*0.3</f>
        <v>2.4</v>
      </c>
      <c r="G128" s="37">
        <f>H128-8*J128</f>
        <v>0</v>
      </c>
      <c r="H128" s="136"/>
      <c r="J128" s="46">
        <f>J124+((J129-J124)/5)*4</f>
        <v>0</v>
      </c>
      <c r="L128" s="27"/>
      <c r="M128" s="27"/>
      <c r="N128" s="27"/>
      <c r="O128" s="27"/>
      <c r="P128" s="27"/>
      <c r="Q128" s="27"/>
      <c r="R128" s="27"/>
      <c r="AF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BC128" s="6"/>
    </row>
    <row r="129" spans="4:50" x14ac:dyDescent="0.2">
      <c r="D129" s="21">
        <v>13</v>
      </c>
      <c r="E129" s="49">
        <f t="shared" si="22"/>
        <v>8</v>
      </c>
      <c r="F129" s="50">
        <f>E129*0.29</f>
        <v>2.3199999999999998</v>
      </c>
      <c r="G129" s="37">
        <f>H129-8*J129</f>
        <v>0</v>
      </c>
      <c r="H129" s="136"/>
      <c r="J129" s="47">
        <v>0</v>
      </c>
      <c r="L129" s="27"/>
      <c r="M129" s="27"/>
      <c r="N129" s="27"/>
      <c r="O129" s="27"/>
      <c r="P129" s="27"/>
      <c r="Q129" s="27"/>
      <c r="R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</row>
    <row r="130" spans="4:50" x14ac:dyDescent="0.2">
      <c r="D130" s="7">
        <v>13.2</v>
      </c>
      <c r="E130" s="49">
        <f t="shared" si="22"/>
        <v>8</v>
      </c>
      <c r="F130" s="50">
        <f>E130*0.29</f>
        <v>2.3199999999999998</v>
      </c>
      <c r="G130" s="37">
        <f t="shared" ref="G130:G139" si="23">H130-8*J130</f>
        <v>0</v>
      </c>
      <c r="H130" s="136"/>
      <c r="I130" s="23"/>
      <c r="J130" s="46">
        <f>J129+((J134-J129)/5)*1</f>
        <v>0</v>
      </c>
      <c r="L130" s="27"/>
      <c r="M130" s="27"/>
      <c r="N130" s="27"/>
      <c r="O130" s="27"/>
      <c r="P130" s="27"/>
      <c r="Q130" s="27"/>
      <c r="R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</row>
    <row r="131" spans="4:50" x14ac:dyDescent="0.2">
      <c r="D131" s="7">
        <v>13.4</v>
      </c>
      <c r="E131" s="49">
        <f t="shared" si="22"/>
        <v>8</v>
      </c>
      <c r="F131" s="50">
        <f>E131*0.29</f>
        <v>2.3199999999999998</v>
      </c>
      <c r="G131" s="37">
        <f t="shared" si="23"/>
        <v>0</v>
      </c>
      <c r="H131" s="136"/>
      <c r="I131" s="23"/>
      <c r="J131" s="46">
        <f>J129+((J134-J129)/5)*2</f>
        <v>0</v>
      </c>
      <c r="L131" s="23"/>
      <c r="M131" s="52"/>
      <c r="N131" s="51"/>
      <c r="O131" s="37"/>
      <c r="P131" s="26"/>
      <c r="Q131" s="23"/>
      <c r="R131" s="46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</row>
    <row r="132" spans="4:50" x14ac:dyDescent="0.2">
      <c r="D132" s="7">
        <v>13.6</v>
      </c>
      <c r="E132" s="49">
        <f t="shared" si="22"/>
        <v>8</v>
      </c>
      <c r="F132" s="50">
        <f>E132*0.29</f>
        <v>2.3199999999999998</v>
      </c>
      <c r="G132" s="37">
        <f t="shared" si="23"/>
        <v>0</v>
      </c>
      <c r="H132" s="136"/>
      <c r="I132" s="23"/>
      <c r="J132" s="46">
        <f>J129+((J134-J129)/5)*3</f>
        <v>0</v>
      </c>
      <c r="K132" s="25"/>
      <c r="L132" s="23"/>
      <c r="M132" s="52"/>
      <c r="N132" s="51"/>
      <c r="O132" s="37"/>
      <c r="P132" s="26"/>
      <c r="Q132" s="23"/>
      <c r="R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</row>
    <row r="133" spans="4:50" x14ac:dyDescent="0.2">
      <c r="D133" s="7">
        <v>13.8</v>
      </c>
      <c r="E133" s="49">
        <f t="shared" si="22"/>
        <v>8</v>
      </c>
      <c r="F133" s="50">
        <f>E133*0.29</f>
        <v>2.3199999999999998</v>
      </c>
      <c r="G133" s="37">
        <f t="shared" si="23"/>
        <v>0</v>
      </c>
      <c r="H133" s="136"/>
      <c r="I133" s="23"/>
      <c r="J133" s="46">
        <f>J129+((J134-J129)/5)*4</f>
        <v>0</v>
      </c>
      <c r="K133" s="25"/>
      <c r="L133" s="25"/>
      <c r="M133" s="25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</row>
    <row r="134" spans="4:50" x14ac:dyDescent="0.2">
      <c r="D134" s="7">
        <v>14</v>
      </c>
      <c r="E134" s="49">
        <f t="shared" si="22"/>
        <v>8</v>
      </c>
      <c r="F134" s="50">
        <f>E134*0.28</f>
        <v>2.2400000000000002</v>
      </c>
      <c r="G134" s="37">
        <f t="shared" si="23"/>
        <v>0</v>
      </c>
      <c r="H134" s="136"/>
      <c r="I134" s="23"/>
      <c r="J134" s="47">
        <v>0</v>
      </c>
      <c r="K134" s="25"/>
      <c r="L134" s="25"/>
      <c r="M134" s="25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</row>
    <row r="135" spans="4:50" x14ac:dyDescent="0.2">
      <c r="D135" s="7">
        <v>14.2</v>
      </c>
      <c r="E135" s="49">
        <f t="shared" si="22"/>
        <v>8</v>
      </c>
      <c r="F135" s="50">
        <f>E135*0.28</f>
        <v>2.2400000000000002</v>
      </c>
      <c r="G135" s="37">
        <f t="shared" si="23"/>
        <v>0</v>
      </c>
      <c r="H135" s="136"/>
      <c r="I135" s="23"/>
      <c r="J135" s="46">
        <f>J134+((J139-J134)/5)*1</f>
        <v>0</v>
      </c>
      <c r="K135" s="25"/>
      <c r="L135" s="25"/>
      <c r="M135" s="25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</row>
    <row r="136" spans="4:50" x14ac:dyDescent="0.2">
      <c r="D136" s="7">
        <v>14.4</v>
      </c>
      <c r="E136" s="49">
        <f t="shared" si="22"/>
        <v>8</v>
      </c>
      <c r="F136" s="50">
        <f>E136*0.28</f>
        <v>2.2400000000000002</v>
      </c>
      <c r="G136" s="37">
        <f t="shared" si="23"/>
        <v>0</v>
      </c>
      <c r="H136" s="136"/>
      <c r="I136" s="23"/>
      <c r="J136" s="46">
        <f>J134+((J139-J134)/5)*2</f>
        <v>0</v>
      </c>
      <c r="K136" s="25"/>
      <c r="L136" s="25"/>
      <c r="M136" s="25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</row>
    <row r="137" spans="4:50" x14ac:dyDescent="0.2">
      <c r="D137" s="7">
        <v>14.6</v>
      </c>
      <c r="E137" s="49">
        <f t="shared" si="22"/>
        <v>8</v>
      </c>
      <c r="F137" s="50">
        <f>E137*0.28</f>
        <v>2.2400000000000002</v>
      </c>
      <c r="G137" s="37">
        <f t="shared" si="23"/>
        <v>0</v>
      </c>
      <c r="H137" s="136"/>
      <c r="I137" s="23"/>
      <c r="J137" s="46">
        <f>J134+((J139-J134)/5)*3</f>
        <v>0</v>
      </c>
      <c r="K137" s="25"/>
      <c r="L137" s="25"/>
      <c r="M137" s="25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</row>
    <row r="138" spans="4:50" x14ac:dyDescent="0.2">
      <c r="D138" s="7">
        <v>14.8</v>
      </c>
      <c r="E138" s="49">
        <f t="shared" si="22"/>
        <v>8</v>
      </c>
      <c r="F138" s="50">
        <f>E138*0.28</f>
        <v>2.2400000000000002</v>
      </c>
      <c r="G138" s="37">
        <f t="shared" si="23"/>
        <v>0</v>
      </c>
      <c r="H138" s="136"/>
      <c r="I138" s="23"/>
      <c r="J138" s="46">
        <f>J134+((J139-J134)/5)*4</f>
        <v>0</v>
      </c>
      <c r="K138" s="25"/>
      <c r="L138" s="25"/>
      <c r="M138" s="25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</row>
    <row r="139" spans="4:50" x14ac:dyDescent="0.2">
      <c r="D139" s="7">
        <v>15</v>
      </c>
      <c r="E139" s="49">
        <f t="shared" si="22"/>
        <v>8</v>
      </c>
      <c r="F139" s="50">
        <f>E139*0.27</f>
        <v>2.16</v>
      </c>
      <c r="G139" s="37">
        <f t="shared" si="23"/>
        <v>0</v>
      </c>
      <c r="H139" s="136"/>
      <c r="I139" s="23"/>
      <c r="J139" s="47">
        <v>0</v>
      </c>
      <c r="K139" s="25"/>
      <c r="L139" s="25"/>
      <c r="M139" s="25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</row>
    <row r="140" spans="4:50" x14ac:dyDescent="0.2">
      <c r="K140"/>
      <c r="L140"/>
      <c r="M140" s="25"/>
      <c r="V140" s="29"/>
      <c r="W140" s="25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</row>
    <row r="141" spans="4:50" x14ac:dyDescent="0.2">
      <c r="K141"/>
      <c r="L141"/>
      <c r="M141" s="25"/>
      <c r="N141" s="25"/>
      <c r="O141" s="25"/>
      <c r="P141" s="25"/>
      <c r="Q141" s="25"/>
      <c r="R141" s="25"/>
      <c r="S141" s="25"/>
      <c r="T141" s="25"/>
      <c r="U141" s="25"/>
      <c r="V141" s="29"/>
      <c r="W141" s="25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</row>
    <row r="142" spans="4:50" x14ac:dyDescent="0.2">
      <c r="K142"/>
      <c r="L142"/>
      <c r="M142" s="25"/>
      <c r="N142" s="25"/>
      <c r="O142" s="25"/>
      <c r="P142" s="25"/>
      <c r="Q142" s="25"/>
      <c r="R142" s="25"/>
      <c r="S142" s="25"/>
      <c r="T142" s="25"/>
      <c r="U142" s="25"/>
      <c r="V142" s="29"/>
      <c r="W142" s="25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</row>
    <row r="143" spans="4:50" x14ac:dyDescent="0.2">
      <c r="K143"/>
      <c r="L143"/>
      <c r="M143" s="25"/>
      <c r="N143" s="25"/>
      <c r="O143" s="25"/>
      <c r="P143" s="25"/>
      <c r="Q143" s="25"/>
      <c r="R143" s="25"/>
      <c r="S143" s="25"/>
      <c r="T143" s="25"/>
      <c r="U143" s="25"/>
      <c r="V143" s="29"/>
      <c r="W143" s="25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</row>
    <row r="144" spans="4:50" x14ac:dyDescent="0.2">
      <c r="K144"/>
      <c r="L144"/>
      <c r="M144" s="25"/>
      <c r="N144" s="25"/>
      <c r="O144" s="25"/>
      <c r="P144" s="25"/>
      <c r="Q144" s="25"/>
      <c r="R144" s="25"/>
      <c r="S144" s="25"/>
      <c r="T144" s="25"/>
      <c r="U144" s="25"/>
      <c r="V144" s="29"/>
      <c r="W144" s="25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</row>
    <row r="145" spans="11:50" x14ac:dyDescent="0.2">
      <c r="K145"/>
      <c r="L145"/>
      <c r="M145" s="25"/>
      <c r="N145" s="25"/>
      <c r="O145" s="25"/>
      <c r="P145" s="25"/>
      <c r="Q145" s="25"/>
      <c r="R145" s="25"/>
      <c r="S145" s="25"/>
      <c r="T145" s="25"/>
      <c r="U145" s="25"/>
      <c r="V145" s="29"/>
      <c r="W145" s="25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</row>
    <row r="146" spans="11:50" x14ac:dyDescent="0.2">
      <c r="K146"/>
      <c r="L146"/>
      <c r="M146" s="25"/>
      <c r="N146" s="25"/>
      <c r="O146" s="25"/>
      <c r="P146" s="25"/>
      <c r="Q146" s="25"/>
      <c r="R146" s="25"/>
      <c r="S146" s="25"/>
      <c r="T146" s="25"/>
      <c r="U146" s="25"/>
      <c r="V146" s="29"/>
      <c r="W146" s="25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</row>
    <row r="147" spans="11:50" x14ac:dyDescent="0.2">
      <c r="K147"/>
      <c r="L147"/>
      <c r="M147" s="25"/>
      <c r="N147" s="25"/>
      <c r="O147" s="25"/>
      <c r="P147" s="25"/>
      <c r="Q147" s="25"/>
      <c r="R147" s="25"/>
      <c r="S147" s="25"/>
      <c r="T147" s="25"/>
      <c r="U147" s="25"/>
      <c r="V147" s="29"/>
      <c r="W147" s="25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</row>
    <row r="148" spans="11:50" x14ac:dyDescent="0.2">
      <c r="K148"/>
      <c r="L148"/>
      <c r="M148" s="25"/>
      <c r="N148" s="25"/>
      <c r="O148" s="25"/>
      <c r="P148" s="25"/>
      <c r="Q148" s="25"/>
      <c r="R148" s="25"/>
      <c r="S148" s="25"/>
      <c r="T148" s="25"/>
      <c r="U148" s="25"/>
      <c r="V148" s="29"/>
      <c r="W148" s="25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</row>
    <row r="149" spans="11:50" x14ac:dyDescent="0.2">
      <c r="K149"/>
      <c r="L149"/>
      <c r="M149" s="25"/>
      <c r="N149" s="25"/>
      <c r="O149" s="25"/>
      <c r="P149" s="25"/>
      <c r="Q149" s="25"/>
      <c r="R149" s="25"/>
      <c r="S149" s="25"/>
      <c r="T149" s="25"/>
      <c r="U149" s="25"/>
      <c r="V149" s="29"/>
      <c r="W149" s="25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</row>
    <row r="150" spans="11:50" x14ac:dyDescent="0.2">
      <c r="K150"/>
      <c r="L150"/>
      <c r="M150" s="25"/>
      <c r="N150" s="25"/>
      <c r="O150" s="25"/>
      <c r="P150" s="25"/>
      <c r="Q150" s="25"/>
      <c r="R150" s="25"/>
      <c r="S150" s="25"/>
      <c r="T150" s="25"/>
      <c r="U150" s="25"/>
      <c r="V150" s="29"/>
      <c r="W150" s="25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</row>
    <row r="151" spans="11:50" x14ac:dyDescent="0.2">
      <c r="K151"/>
      <c r="L151"/>
      <c r="M151" s="25"/>
      <c r="N151" s="25"/>
      <c r="O151" s="25"/>
      <c r="P151" s="25"/>
      <c r="Q151" s="25"/>
      <c r="R151" s="25"/>
      <c r="S151" s="25"/>
      <c r="T151" s="25"/>
      <c r="U151" s="25"/>
      <c r="V151" s="29"/>
      <c r="W151" s="25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</row>
    <row r="152" spans="11:50" x14ac:dyDescent="0.2">
      <c r="K152"/>
      <c r="L152"/>
      <c r="M152" s="25"/>
      <c r="N152" s="25"/>
      <c r="O152" s="25"/>
      <c r="P152" s="25"/>
      <c r="Q152" s="25"/>
      <c r="R152" s="25"/>
      <c r="S152" s="25"/>
      <c r="T152" s="25"/>
      <c r="U152" s="25"/>
      <c r="V152" s="29"/>
      <c r="W152" s="25"/>
      <c r="X152" s="7">
        <v>15.2</v>
      </c>
      <c r="Y152" s="49">
        <f t="shared" ref="Y152:Y160" si="24">8+1.2*AA152</f>
        <v>23.6</v>
      </c>
      <c r="Z152" s="50">
        <f>Y152*0.27</f>
        <v>6.3720000000000008</v>
      </c>
      <c r="AA152" s="37">
        <f t="shared" ref="AA152:AA162" si="25">AB152-8*AD152</f>
        <v>13</v>
      </c>
      <c r="AB152" s="53">
        <v>13</v>
      </c>
      <c r="AC152" s="23"/>
      <c r="AD152" s="46">
        <f>J139+((AD156-J139)/5)*1</f>
        <v>0</v>
      </c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</row>
    <row r="153" spans="11:50" x14ac:dyDescent="0.2">
      <c r="K153"/>
      <c r="L153"/>
      <c r="M153" s="25"/>
      <c r="N153" s="25"/>
      <c r="O153" s="25"/>
      <c r="P153" s="25"/>
      <c r="Q153" s="25"/>
      <c r="R153" s="25"/>
      <c r="S153" s="25"/>
      <c r="T153" s="25"/>
      <c r="U153" s="25"/>
      <c r="V153" s="29"/>
      <c r="W153" s="25"/>
      <c r="X153" s="7">
        <v>15.4</v>
      </c>
      <c r="Y153" s="49">
        <f t="shared" si="24"/>
        <v>21.2</v>
      </c>
      <c r="Z153" s="50">
        <f>Y153*0.27</f>
        <v>5.7240000000000002</v>
      </c>
      <c r="AA153" s="37">
        <f t="shared" si="25"/>
        <v>11</v>
      </c>
      <c r="AB153" s="53">
        <v>11</v>
      </c>
      <c r="AC153" s="23"/>
      <c r="AD153" s="46">
        <f>J139+((AD156-J139)/5)*2</f>
        <v>0</v>
      </c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</row>
    <row r="154" spans="11:50" x14ac:dyDescent="0.2">
      <c r="K154"/>
      <c r="L154"/>
      <c r="M154" s="25"/>
      <c r="N154" s="25"/>
      <c r="O154" s="25"/>
      <c r="P154" s="25"/>
      <c r="Q154" s="25"/>
      <c r="R154" s="25"/>
      <c r="S154" s="25"/>
      <c r="T154" s="25"/>
      <c r="U154" s="25"/>
      <c r="V154" s="29"/>
      <c r="W154" s="25"/>
      <c r="X154" s="7">
        <v>15.6</v>
      </c>
      <c r="Y154" s="49">
        <f t="shared" si="24"/>
        <v>28.4</v>
      </c>
      <c r="Z154" s="50">
        <f>Y154*0.27</f>
        <v>7.6680000000000001</v>
      </c>
      <c r="AA154" s="37">
        <f t="shared" si="25"/>
        <v>17</v>
      </c>
      <c r="AB154" s="53">
        <v>17</v>
      </c>
      <c r="AC154" s="23"/>
      <c r="AD154" s="46">
        <f>J139+((AD156-J139)/5)*3</f>
        <v>0</v>
      </c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</row>
    <row r="155" spans="11:50" x14ac:dyDescent="0.2">
      <c r="K155"/>
      <c r="L155"/>
      <c r="M155" s="25"/>
      <c r="N155" s="25"/>
      <c r="O155" s="25"/>
      <c r="P155" s="25"/>
      <c r="Q155" s="25"/>
      <c r="R155" s="25"/>
      <c r="S155" s="25"/>
      <c r="T155" s="25"/>
      <c r="U155" s="25"/>
      <c r="V155" s="29"/>
      <c r="W155" s="25"/>
      <c r="X155" s="7">
        <v>15.8</v>
      </c>
      <c r="Y155" s="49">
        <f t="shared" si="24"/>
        <v>30.8</v>
      </c>
      <c r="Z155" s="50">
        <f>Y155*0.27</f>
        <v>8.3160000000000007</v>
      </c>
      <c r="AA155" s="37">
        <f t="shared" si="25"/>
        <v>19</v>
      </c>
      <c r="AB155" s="53">
        <v>19</v>
      </c>
      <c r="AC155" s="23"/>
      <c r="AD155" s="46">
        <f>J139+((AD156-J139)/5)*4</f>
        <v>0</v>
      </c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</row>
    <row r="156" spans="11:50" x14ac:dyDescent="0.2">
      <c r="K156"/>
      <c r="L156"/>
      <c r="M156" s="25"/>
      <c r="N156" s="25"/>
      <c r="O156" s="25"/>
      <c r="P156" s="25"/>
      <c r="Q156" s="25"/>
      <c r="R156" s="25"/>
      <c r="S156" s="25"/>
      <c r="T156" s="25"/>
      <c r="U156" s="25"/>
      <c r="V156" s="29"/>
      <c r="W156" s="25"/>
      <c r="X156" s="7">
        <v>16</v>
      </c>
      <c r="Y156" s="49">
        <f t="shared" si="24"/>
        <v>32</v>
      </c>
      <c r="Z156" s="50">
        <f>Y156*0.26</f>
        <v>8.32</v>
      </c>
      <c r="AA156" s="37">
        <f t="shared" si="25"/>
        <v>20</v>
      </c>
      <c r="AB156" s="53">
        <v>20</v>
      </c>
      <c r="AC156" s="23"/>
      <c r="AD156" s="47">
        <v>0</v>
      </c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</row>
    <row r="157" spans="11:50" x14ac:dyDescent="0.2">
      <c r="K157"/>
      <c r="L157"/>
      <c r="M157" s="25"/>
      <c r="N157" s="25"/>
      <c r="O157" s="25"/>
      <c r="P157" s="25"/>
      <c r="Q157" s="25"/>
      <c r="R157" s="25"/>
      <c r="S157" s="25"/>
      <c r="T157" s="25"/>
      <c r="U157" s="25"/>
      <c r="V157" s="29"/>
      <c r="W157" s="25"/>
      <c r="X157" s="7">
        <v>16.2</v>
      </c>
      <c r="Y157" s="49">
        <f t="shared" si="24"/>
        <v>24.8</v>
      </c>
      <c r="Z157" s="50">
        <f>Y157*0.26</f>
        <v>6.4480000000000004</v>
      </c>
      <c r="AA157" s="37">
        <f t="shared" si="25"/>
        <v>14</v>
      </c>
      <c r="AB157" s="53">
        <v>14</v>
      </c>
      <c r="AC157" s="23"/>
      <c r="AD157" s="46">
        <f>AD156+((AD161-AD156)/5)*1</f>
        <v>0</v>
      </c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</row>
    <row r="158" spans="11:50" x14ac:dyDescent="0.2">
      <c r="K158"/>
      <c r="L158"/>
      <c r="M158" s="25"/>
      <c r="N158" s="25"/>
      <c r="O158" s="25"/>
      <c r="P158" s="25"/>
      <c r="Q158" s="25"/>
      <c r="R158" s="25"/>
      <c r="S158" s="25"/>
      <c r="T158" s="25"/>
      <c r="U158" s="25"/>
      <c r="V158" s="29"/>
      <c r="W158" s="25"/>
      <c r="X158" s="7">
        <v>16.399999999999999</v>
      </c>
      <c r="Y158" s="49">
        <f t="shared" si="24"/>
        <v>20</v>
      </c>
      <c r="Z158" s="50">
        <f>Y158*0.26</f>
        <v>5.2</v>
      </c>
      <c r="AA158" s="37">
        <f t="shared" si="25"/>
        <v>10</v>
      </c>
      <c r="AB158" s="53">
        <v>10</v>
      </c>
      <c r="AC158" s="23"/>
      <c r="AD158" s="46">
        <f>AD156+((AD161-AD156)/5)*2</f>
        <v>0</v>
      </c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</row>
    <row r="159" spans="11:50" x14ac:dyDescent="0.2">
      <c r="K159"/>
      <c r="L159"/>
      <c r="M159" s="25"/>
      <c r="N159" s="25"/>
      <c r="O159" s="25"/>
      <c r="P159" s="25"/>
      <c r="Q159" s="25"/>
      <c r="R159" s="25"/>
      <c r="S159" s="25"/>
      <c r="T159" s="25"/>
      <c r="U159" s="25"/>
      <c r="V159" s="29"/>
      <c r="W159" s="25"/>
      <c r="X159" s="7">
        <v>16.600000000000001</v>
      </c>
      <c r="Y159" s="49">
        <f t="shared" si="24"/>
        <v>23.6</v>
      </c>
      <c r="Z159" s="50">
        <f>Y159*0.26</f>
        <v>6.136000000000001</v>
      </c>
      <c r="AA159" s="37">
        <f t="shared" si="25"/>
        <v>13</v>
      </c>
      <c r="AB159" s="53">
        <v>13</v>
      </c>
      <c r="AC159" s="23"/>
      <c r="AD159" s="46">
        <f>AD156+((AD161-AD156)/5)*3</f>
        <v>0</v>
      </c>
      <c r="AE159" s="25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</row>
    <row r="160" spans="11:50" x14ac:dyDescent="0.2">
      <c r="K160"/>
      <c r="L160"/>
      <c r="M160" s="25"/>
      <c r="N160" s="25"/>
      <c r="O160" s="25"/>
      <c r="P160" s="25"/>
      <c r="Q160" s="25"/>
      <c r="R160" s="25"/>
      <c r="S160" s="25"/>
      <c r="T160" s="25"/>
      <c r="U160" s="25"/>
      <c r="V160" s="29"/>
      <c r="W160" s="25"/>
      <c r="X160" s="7">
        <v>16.8</v>
      </c>
      <c r="Y160" s="49">
        <f t="shared" si="24"/>
        <v>26</v>
      </c>
      <c r="Z160" s="50">
        <f>Y160*0.26</f>
        <v>6.76</v>
      </c>
      <c r="AA160" s="37">
        <f t="shared" si="25"/>
        <v>15</v>
      </c>
      <c r="AB160" s="53">
        <v>15</v>
      </c>
      <c r="AC160" s="23"/>
      <c r="AD160" s="46">
        <f>AD156+((AD161-AD156)/5)*4</f>
        <v>0</v>
      </c>
      <c r="AE160" s="25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</row>
    <row r="161" spans="11:50" x14ac:dyDescent="0.2">
      <c r="K161"/>
      <c r="L161"/>
      <c r="M161" s="25"/>
      <c r="N161" s="25"/>
      <c r="O161" s="25"/>
      <c r="P161" s="25"/>
      <c r="Q161" s="25"/>
      <c r="R161" s="25"/>
      <c r="S161" s="25"/>
      <c r="T161" s="25"/>
      <c r="U161" s="25"/>
      <c r="V161" s="29"/>
      <c r="W161" s="25"/>
      <c r="X161" s="7">
        <v>17</v>
      </c>
      <c r="Y161" s="49">
        <f t="shared" ref="Y161:Y176" si="26">8+1.2*AA161</f>
        <v>39.200000000000003</v>
      </c>
      <c r="Z161" s="50">
        <f>Y161*0.25</f>
        <v>9.8000000000000007</v>
      </c>
      <c r="AA161" s="37">
        <f t="shared" si="25"/>
        <v>26</v>
      </c>
      <c r="AB161" s="53">
        <v>26</v>
      </c>
      <c r="AC161" s="23"/>
      <c r="AD161" s="47">
        <v>0</v>
      </c>
      <c r="AE161" s="25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</row>
    <row r="162" spans="11:50" x14ac:dyDescent="0.2">
      <c r="K162"/>
      <c r="L162"/>
      <c r="M162" s="25"/>
      <c r="N162" s="25"/>
      <c r="O162" s="25"/>
      <c r="P162" s="25"/>
      <c r="Q162" s="25"/>
      <c r="R162" s="25"/>
      <c r="S162" s="25"/>
      <c r="T162" s="25"/>
      <c r="U162" s="25"/>
      <c r="V162" s="29"/>
      <c r="W162" s="25"/>
      <c r="X162" s="7">
        <v>17.2</v>
      </c>
      <c r="Y162" s="49">
        <f t="shared" si="26"/>
        <v>41.6</v>
      </c>
      <c r="Z162" s="50">
        <f>Y162*0.25</f>
        <v>10.4</v>
      </c>
      <c r="AA162" s="37">
        <f t="shared" si="25"/>
        <v>28</v>
      </c>
      <c r="AB162" s="53">
        <v>28</v>
      </c>
      <c r="AC162" s="23"/>
      <c r="AD162" s="46">
        <f>AD161+((AD166-AD161)/5)*1</f>
        <v>0</v>
      </c>
      <c r="AE162" s="25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</row>
    <row r="163" spans="11:50" x14ac:dyDescent="0.2">
      <c r="K163"/>
      <c r="L163"/>
      <c r="M163" s="25"/>
      <c r="N163" s="25"/>
      <c r="O163" s="25"/>
      <c r="P163" s="25"/>
      <c r="Q163" s="25"/>
      <c r="R163" s="25"/>
      <c r="S163" s="25"/>
      <c r="T163" s="25"/>
      <c r="U163" s="25"/>
      <c r="V163" s="29"/>
      <c r="W163" s="25"/>
      <c r="X163" s="7">
        <v>17.399999999999999</v>
      </c>
      <c r="Y163" s="49">
        <f t="shared" si="26"/>
        <v>58.4</v>
      </c>
      <c r="Z163" s="50">
        <f>Y163*0.25</f>
        <v>14.6</v>
      </c>
      <c r="AA163" s="37">
        <f t="shared" ref="AA163:AA176" si="27">AB163-8*AD163</f>
        <v>42</v>
      </c>
      <c r="AB163" s="53">
        <v>42</v>
      </c>
      <c r="AC163" s="23"/>
      <c r="AD163" s="46">
        <f>AD161+((AD166-AD161)/5)*2</f>
        <v>0</v>
      </c>
      <c r="AE163" s="25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</row>
    <row r="164" spans="11:50" x14ac:dyDescent="0.2">
      <c r="K164"/>
      <c r="L164"/>
      <c r="M164" s="25"/>
      <c r="N164" s="25"/>
      <c r="O164" s="25"/>
      <c r="P164" s="25"/>
      <c r="Q164" s="25"/>
      <c r="R164" s="25"/>
      <c r="S164" s="25"/>
      <c r="T164" s="25"/>
      <c r="U164" s="25"/>
      <c r="V164" s="29"/>
      <c r="W164" s="25"/>
      <c r="X164" s="7">
        <v>17.600000000000001</v>
      </c>
      <c r="Y164" s="49">
        <f t="shared" si="26"/>
        <v>92</v>
      </c>
      <c r="Z164" s="50">
        <f>Y164*0.25</f>
        <v>23</v>
      </c>
      <c r="AA164" s="37">
        <f t="shared" si="27"/>
        <v>70</v>
      </c>
      <c r="AB164" s="53">
        <v>70</v>
      </c>
      <c r="AC164" s="23"/>
      <c r="AD164" s="46">
        <f>AD161+((AD166-AD161)/5)*3</f>
        <v>0</v>
      </c>
      <c r="AE164" s="25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</row>
    <row r="165" spans="11:50" x14ac:dyDescent="0.2">
      <c r="K165"/>
      <c r="L165"/>
      <c r="M165" s="25"/>
      <c r="N165" s="25"/>
      <c r="O165" s="25"/>
      <c r="P165" s="25"/>
      <c r="Q165" s="25"/>
      <c r="R165" s="25"/>
      <c r="S165" s="25"/>
      <c r="T165" s="25"/>
      <c r="U165" s="25"/>
      <c r="V165" s="29"/>
      <c r="W165" s="25"/>
      <c r="X165" s="7">
        <v>17.8</v>
      </c>
      <c r="Y165" s="49">
        <f t="shared" si="26"/>
        <v>104</v>
      </c>
      <c r="Z165" s="50">
        <f>Y165*0.25</f>
        <v>26</v>
      </c>
      <c r="AA165" s="37">
        <f t="shared" si="27"/>
        <v>80</v>
      </c>
      <c r="AB165" s="53">
        <v>80</v>
      </c>
      <c r="AC165" s="23"/>
      <c r="AD165" s="46">
        <f>AD161+((AD166-AD161)/5)*4</f>
        <v>0</v>
      </c>
      <c r="AE165" s="25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</row>
    <row r="166" spans="11:50" x14ac:dyDescent="0.2">
      <c r="K166"/>
      <c r="L166"/>
      <c r="M166" s="25"/>
      <c r="N166" s="25"/>
      <c r="O166" s="25"/>
      <c r="P166" s="25"/>
      <c r="Q166" s="25"/>
      <c r="R166" s="25"/>
      <c r="S166" s="25"/>
      <c r="T166" s="25"/>
      <c r="U166" s="25"/>
      <c r="V166" s="29"/>
      <c r="W166" s="25"/>
      <c r="X166" s="7">
        <v>18</v>
      </c>
      <c r="Y166" s="49">
        <f t="shared" si="26"/>
        <v>100.39999999999999</v>
      </c>
      <c r="Z166" s="50">
        <f>Y166*0.24</f>
        <v>24.095999999999997</v>
      </c>
      <c r="AA166" s="37">
        <f t="shared" si="27"/>
        <v>77</v>
      </c>
      <c r="AB166" s="53">
        <v>77</v>
      </c>
      <c r="AC166" s="23"/>
      <c r="AD166" s="47">
        <v>0</v>
      </c>
      <c r="AE166" s="25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</row>
    <row r="167" spans="11:50" x14ac:dyDescent="0.2">
      <c r="K167"/>
      <c r="L167"/>
      <c r="M167" s="25"/>
      <c r="N167" s="25"/>
      <c r="O167" s="25"/>
      <c r="P167" s="25"/>
      <c r="Q167" s="25"/>
      <c r="R167" s="25"/>
      <c r="S167" s="25"/>
      <c r="T167" s="25"/>
      <c r="U167" s="25"/>
      <c r="V167" s="29"/>
      <c r="W167" s="25"/>
      <c r="X167" s="7">
        <v>18.2</v>
      </c>
      <c r="Y167" s="49">
        <f t="shared" si="26"/>
        <v>99.2</v>
      </c>
      <c r="Z167" s="50">
        <f>Y167*0.24</f>
        <v>23.808</v>
      </c>
      <c r="AA167" s="37">
        <f t="shared" si="27"/>
        <v>76</v>
      </c>
      <c r="AB167" s="53">
        <v>76</v>
      </c>
      <c r="AC167" s="23"/>
      <c r="AD167" s="46">
        <f>AD166+((AD171-AD166)/5)*1</f>
        <v>0</v>
      </c>
      <c r="AE167" s="25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</row>
    <row r="168" spans="11:50" x14ac:dyDescent="0.2">
      <c r="K168"/>
      <c r="L168"/>
      <c r="M168" s="25"/>
      <c r="N168" s="25"/>
      <c r="O168" s="25"/>
      <c r="P168" s="25"/>
      <c r="Q168" s="25"/>
      <c r="R168" s="25"/>
      <c r="S168" s="25"/>
      <c r="T168" s="25"/>
      <c r="U168" s="25"/>
      <c r="V168" s="29"/>
      <c r="W168" s="25"/>
      <c r="X168" s="7">
        <v>18.399999999999999</v>
      </c>
      <c r="Y168" s="49">
        <f t="shared" si="26"/>
        <v>113.6</v>
      </c>
      <c r="Z168" s="50">
        <f>Y168*0.24</f>
        <v>27.263999999999999</v>
      </c>
      <c r="AA168" s="37">
        <f t="shared" si="27"/>
        <v>88</v>
      </c>
      <c r="AB168" s="53">
        <v>88</v>
      </c>
      <c r="AC168" s="23"/>
      <c r="AD168" s="46">
        <f>AD166+((AD171-AD166)/5)*2</f>
        <v>0</v>
      </c>
      <c r="AE168" s="25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</row>
    <row r="169" spans="11:50" x14ac:dyDescent="0.2">
      <c r="K169"/>
      <c r="L169"/>
      <c r="M169" s="25"/>
      <c r="N169" s="25"/>
      <c r="O169" s="25"/>
      <c r="P169" s="25"/>
      <c r="Q169" s="25"/>
      <c r="R169" s="25"/>
      <c r="S169" s="25"/>
      <c r="T169" s="25"/>
      <c r="U169" s="25"/>
      <c r="V169" s="29"/>
      <c r="W169" s="25"/>
      <c r="X169" s="7">
        <v>18.600000000000001</v>
      </c>
      <c r="Y169" s="49">
        <f t="shared" si="26"/>
        <v>142.4</v>
      </c>
      <c r="Z169" s="50">
        <f>Y169*0.24</f>
        <v>34.176000000000002</v>
      </c>
      <c r="AA169" s="37">
        <f t="shared" si="27"/>
        <v>112</v>
      </c>
      <c r="AB169" s="53">
        <v>112</v>
      </c>
      <c r="AC169" s="23"/>
      <c r="AD169" s="46">
        <f>AD166+((AD171-AD166)/5)*3</f>
        <v>0</v>
      </c>
      <c r="AE169" s="25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</row>
    <row r="170" spans="11:50" x14ac:dyDescent="0.2">
      <c r="K170"/>
      <c r="L170"/>
      <c r="M170" s="25"/>
      <c r="N170" s="25"/>
      <c r="O170" s="25"/>
      <c r="P170" s="25"/>
      <c r="Q170" s="25"/>
      <c r="R170" s="25"/>
      <c r="S170" s="25"/>
      <c r="T170" s="25"/>
      <c r="U170" s="25"/>
      <c r="V170" s="29"/>
      <c r="W170" s="25"/>
      <c r="X170" s="7">
        <v>18.8</v>
      </c>
      <c r="Y170" s="49">
        <f t="shared" si="26"/>
        <v>88.399999999999991</v>
      </c>
      <c r="Z170" s="50">
        <f>Y170*0.24</f>
        <v>21.215999999999998</v>
      </c>
      <c r="AA170" s="37">
        <f t="shared" si="27"/>
        <v>67</v>
      </c>
      <c r="AB170" s="53">
        <v>67</v>
      </c>
      <c r="AC170" s="23"/>
      <c r="AD170" s="46">
        <f>AD166+((AD171-AD166)/5)*4</f>
        <v>0</v>
      </c>
      <c r="AE170" s="25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</row>
    <row r="171" spans="11:50" x14ac:dyDescent="0.2">
      <c r="K171"/>
      <c r="L171"/>
      <c r="M171" s="25"/>
      <c r="N171" s="25"/>
      <c r="O171" s="25"/>
      <c r="P171" s="25"/>
      <c r="Q171" s="25"/>
      <c r="R171" s="25"/>
      <c r="S171" s="25"/>
      <c r="T171" s="25"/>
      <c r="U171" s="25"/>
      <c r="V171" s="29"/>
      <c r="W171" s="25"/>
      <c r="X171" s="7">
        <v>19</v>
      </c>
      <c r="Y171" s="49">
        <f t="shared" si="26"/>
        <v>83.6</v>
      </c>
      <c r="Z171" s="50">
        <f>Y171*0.23</f>
        <v>19.227999999999998</v>
      </c>
      <c r="AA171" s="37">
        <f t="shared" si="27"/>
        <v>63</v>
      </c>
      <c r="AB171" s="53">
        <v>63</v>
      </c>
      <c r="AC171" s="23"/>
      <c r="AD171" s="47">
        <v>0</v>
      </c>
      <c r="AE171" s="25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</row>
    <row r="172" spans="11:50" x14ac:dyDescent="0.2">
      <c r="K172"/>
      <c r="L172"/>
      <c r="M172" s="25"/>
      <c r="N172" s="25"/>
      <c r="O172" s="25"/>
      <c r="P172" s="25"/>
      <c r="Q172" s="25"/>
      <c r="R172" s="25"/>
      <c r="S172" s="25"/>
      <c r="T172" s="25"/>
      <c r="U172" s="25"/>
      <c r="V172" s="29"/>
      <c r="W172" s="25"/>
      <c r="X172" s="7">
        <v>19.2</v>
      </c>
      <c r="Y172" s="49">
        <f t="shared" si="26"/>
        <v>77.599999999999994</v>
      </c>
      <c r="Z172" s="50">
        <f>Y172*0.23</f>
        <v>17.847999999999999</v>
      </c>
      <c r="AA172" s="37">
        <f t="shared" si="27"/>
        <v>58</v>
      </c>
      <c r="AB172" s="53">
        <v>58</v>
      </c>
      <c r="AC172" s="23"/>
      <c r="AD172" s="46">
        <f>AD171+((AD176-AD171)/5)*1</f>
        <v>0</v>
      </c>
      <c r="AE172" s="25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</row>
    <row r="173" spans="11:50" x14ac:dyDescent="0.2">
      <c r="K173"/>
      <c r="L173"/>
      <c r="M173" s="25"/>
      <c r="N173" s="25"/>
      <c r="O173" s="25"/>
      <c r="P173" s="25"/>
      <c r="Q173" s="25"/>
      <c r="R173" s="25"/>
      <c r="S173" s="25"/>
      <c r="T173" s="25"/>
      <c r="U173" s="25"/>
      <c r="V173" s="29"/>
      <c r="W173" s="25"/>
      <c r="X173" s="7">
        <v>19.399999999999999</v>
      </c>
      <c r="Y173" s="49">
        <f t="shared" si="26"/>
        <v>62</v>
      </c>
      <c r="Z173" s="50">
        <f>Y173*0.23</f>
        <v>14.26</v>
      </c>
      <c r="AA173" s="37">
        <f t="shared" si="27"/>
        <v>45</v>
      </c>
      <c r="AB173" s="53">
        <v>45</v>
      </c>
      <c r="AC173" s="23"/>
      <c r="AD173" s="46">
        <f>AD171+((AD176-AD171)/5)*2</f>
        <v>0</v>
      </c>
      <c r="AE173" s="25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</row>
    <row r="174" spans="11:50" x14ac:dyDescent="0.2">
      <c r="K174"/>
      <c r="L174"/>
      <c r="M174" s="25"/>
      <c r="N174" s="25"/>
      <c r="O174" s="25"/>
      <c r="P174" s="25"/>
      <c r="Q174" s="25"/>
      <c r="R174" s="25"/>
      <c r="S174" s="25"/>
      <c r="T174" s="25"/>
      <c r="U174" s="25"/>
      <c r="V174" s="29"/>
      <c r="W174" s="25"/>
      <c r="X174" s="7">
        <v>19.600000000000001</v>
      </c>
      <c r="Y174" s="49">
        <f t="shared" si="26"/>
        <v>75.2</v>
      </c>
      <c r="Z174" s="50">
        <f>Y174*0.23</f>
        <v>17.296000000000003</v>
      </c>
      <c r="AA174" s="37">
        <f t="shared" si="27"/>
        <v>56</v>
      </c>
      <c r="AB174" s="53">
        <v>56</v>
      </c>
      <c r="AC174" s="23"/>
      <c r="AD174" s="46">
        <f>AD171+((AD176-AD171)/5)*3</f>
        <v>0</v>
      </c>
      <c r="AE174" s="25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</row>
    <row r="175" spans="11:50" x14ac:dyDescent="0.2">
      <c r="K175"/>
      <c r="L175"/>
      <c r="M175" s="25"/>
      <c r="N175" s="25"/>
      <c r="O175" s="25"/>
      <c r="P175" s="25"/>
      <c r="Q175" s="25"/>
      <c r="R175" s="25"/>
      <c r="S175" s="25"/>
      <c r="T175" s="25"/>
      <c r="U175" s="25"/>
      <c r="V175" s="29"/>
      <c r="W175" s="25"/>
      <c r="X175" s="7">
        <v>19.8</v>
      </c>
      <c r="Y175" s="49">
        <f t="shared" si="26"/>
        <v>63.199999999999996</v>
      </c>
      <c r="Z175" s="50">
        <f>Y175*0.23</f>
        <v>14.536</v>
      </c>
      <c r="AA175" s="37">
        <f t="shared" si="27"/>
        <v>46</v>
      </c>
      <c r="AB175" s="53">
        <v>46</v>
      </c>
      <c r="AC175" s="23"/>
      <c r="AD175" s="46">
        <f>AD171+((AD176-AD171)/5)*4</f>
        <v>0</v>
      </c>
      <c r="AE175" s="25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</row>
    <row r="176" spans="11:50" x14ac:dyDescent="0.2">
      <c r="K176"/>
      <c r="L176"/>
      <c r="M176" s="25"/>
      <c r="N176" s="25"/>
      <c r="O176" s="25"/>
      <c r="P176" s="25"/>
      <c r="Q176" s="25"/>
      <c r="R176" s="25"/>
      <c r="S176" s="25"/>
      <c r="T176" s="25"/>
      <c r="U176" s="25"/>
      <c r="V176" s="29"/>
      <c r="W176" s="25"/>
      <c r="X176" s="7">
        <v>20</v>
      </c>
      <c r="Y176" s="49">
        <f t="shared" si="26"/>
        <v>56</v>
      </c>
      <c r="Z176" s="50">
        <f>Y176*0.22</f>
        <v>12.32</v>
      </c>
      <c r="AA176" s="37">
        <f t="shared" si="27"/>
        <v>40</v>
      </c>
      <c r="AB176" s="53">
        <v>40</v>
      </c>
      <c r="AC176" s="23"/>
      <c r="AD176" s="47">
        <v>0</v>
      </c>
      <c r="AE176" s="25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</row>
    <row r="177" spans="11:50" x14ac:dyDescent="0.2">
      <c r="K177"/>
      <c r="L177"/>
      <c r="M177" s="25"/>
      <c r="N177" s="25"/>
      <c r="O177" s="25"/>
      <c r="P177" s="25"/>
      <c r="Q177" s="25"/>
      <c r="R177" s="25"/>
      <c r="S177" s="25"/>
      <c r="T177" s="25"/>
      <c r="U177" s="25"/>
      <c r="V177" s="29"/>
      <c r="W177" s="25"/>
      <c r="X177" s="25"/>
      <c r="Y177" s="25"/>
      <c r="Z177" s="25"/>
      <c r="AA177" s="25"/>
      <c r="AB177" s="25"/>
      <c r="AC177" s="25"/>
      <c r="AD177" s="25"/>
      <c r="AE177" s="25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</row>
    <row r="178" spans="11:50" x14ac:dyDescent="0.2">
      <c r="K178"/>
      <c r="L178"/>
      <c r="M178" s="25"/>
      <c r="N178" s="25"/>
      <c r="O178" s="25"/>
      <c r="P178" s="25"/>
      <c r="Q178" s="25"/>
      <c r="R178" s="25"/>
      <c r="S178" s="25"/>
      <c r="T178" s="25"/>
      <c r="U178" s="25"/>
      <c r="V178" s="29"/>
      <c r="W178" s="25"/>
      <c r="X178" s="25"/>
      <c r="Y178" s="25"/>
      <c r="Z178" s="25"/>
      <c r="AA178" s="25"/>
      <c r="AB178" s="25"/>
      <c r="AC178" s="25"/>
      <c r="AD178" s="25"/>
      <c r="AE178" s="25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</row>
    <row r="179" spans="11:50" x14ac:dyDescent="0.2">
      <c r="K179"/>
      <c r="L179"/>
      <c r="M179" s="25"/>
      <c r="N179" s="25"/>
      <c r="O179" s="25"/>
      <c r="P179" s="25"/>
      <c r="Q179" s="25"/>
      <c r="R179" s="25"/>
      <c r="S179" s="25"/>
      <c r="T179" s="25"/>
      <c r="U179" s="25"/>
      <c r="V179" s="29"/>
      <c r="W179" s="25"/>
      <c r="X179" s="25"/>
      <c r="Y179" s="25"/>
      <c r="Z179" s="25"/>
      <c r="AA179" s="25"/>
      <c r="AB179" s="25"/>
      <c r="AC179" s="25"/>
      <c r="AD179" s="25"/>
      <c r="AE179" s="25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</row>
    <row r="180" spans="11:50" x14ac:dyDescent="0.2">
      <c r="K180"/>
      <c r="L180"/>
      <c r="M180" s="25"/>
      <c r="N180" s="25"/>
      <c r="O180" s="25"/>
      <c r="P180" s="25"/>
      <c r="Q180" s="25"/>
      <c r="R180" s="25"/>
      <c r="S180" s="25"/>
      <c r="T180" s="25"/>
      <c r="U180" s="25"/>
      <c r="V180" s="29"/>
      <c r="W180" s="25"/>
      <c r="X180" s="25"/>
      <c r="Y180" s="25"/>
      <c r="Z180" s="25"/>
      <c r="AA180" s="25"/>
      <c r="AB180" s="25"/>
      <c r="AC180" s="25"/>
      <c r="AD180" s="25"/>
      <c r="AE180" s="25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</row>
    <row r="181" spans="11:50" x14ac:dyDescent="0.2">
      <c r="K181"/>
      <c r="L181"/>
      <c r="M181" s="25"/>
      <c r="N181" s="25"/>
      <c r="O181" s="25"/>
      <c r="P181" s="25"/>
      <c r="Q181" s="25"/>
      <c r="R181" s="25"/>
      <c r="S181" s="25"/>
      <c r="T181" s="25"/>
      <c r="U181" s="25"/>
      <c r="V181" s="29"/>
      <c r="W181" s="25"/>
      <c r="X181" s="25"/>
      <c r="Y181" s="25"/>
      <c r="Z181" s="25"/>
      <c r="AA181" s="25"/>
      <c r="AB181" s="25"/>
      <c r="AC181" s="25"/>
      <c r="AD181" s="25"/>
      <c r="AE181" s="25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</row>
    <row r="182" spans="11:50" x14ac:dyDescent="0.2">
      <c r="K182"/>
      <c r="L182"/>
      <c r="M182" s="25"/>
      <c r="N182" s="25"/>
      <c r="O182" s="25"/>
      <c r="P182" s="25"/>
      <c r="Q182" s="25"/>
      <c r="R182" s="25"/>
      <c r="S182" s="25"/>
      <c r="T182" s="25"/>
      <c r="U182" s="25"/>
      <c r="V182" s="29"/>
      <c r="W182" s="25"/>
      <c r="X182" s="25"/>
      <c r="Y182" s="25"/>
      <c r="Z182" s="25"/>
      <c r="AA182" s="25"/>
      <c r="AB182" s="25"/>
      <c r="AC182" s="25"/>
      <c r="AD182" s="25"/>
      <c r="AE182" s="25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</row>
    <row r="183" spans="11:50" x14ac:dyDescent="0.2">
      <c r="K183"/>
      <c r="L183"/>
      <c r="M183" s="25"/>
      <c r="N183" s="25"/>
      <c r="O183" s="25"/>
      <c r="P183" s="25"/>
      <c r="Q183" s="25"/>
      <c r="R183" s="25"/>
      <c r="S183" s="25"/>
      <c r="T183" s="25"/>
      <c r="U183" s="25"/>
      <c r="V183" s="29"/>
      <c r="W183" s="25"/>
      <c r="X183" s="25"/>
      <c r="Y183" s="25"/>
      <c r="Z183" s="25"/>
      <c r="AA183" s="25"/>
      <c r="AB183" s="25"/>
      <c r="AC183" s="25"/>
      <c r="AD183" s="25"/>
      <c r="AE183" s="25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</row>
    <row r="184" spans="11:50" x14ac:dyDescent="0.2">
      <c r="K184"/>
      <c r="L184"/>
      <c r="M184" s="25"/>
      <c r="N184" s="25"/>
      <c r="O184" s="25"/>
      <c r="P184" s="25"/>
      <c r="Q184" s="25"/>
      <c r="R184" s="25"/>
      <c r="S184" s="25"/>
      <c r="T184" s="25"/>
      <c r="U184" s="25"/>
      <c r="V184" s="29"/>
      <c r="W184" s="25"/>
      <c r="X184" s="25"/>
      <c r="Y184" s="25"/>
      <c r="Z184" s="25"/>
      <c r="AA184" s="25"/>
      <c r="AB184" s="25"/>
      <c r="AC184" s="25"/>
      <c r="AD184" s="25"/>
      <c r="AE184" s="25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</row>
    <row r="185" spans="11:50" x14ac:dyDescent="0.2">
      <c r="K185"/>
      <c r="L185"/>
      <c r="M185" s="25"/>
      <c r="N185" s="25"/>
      <c r="O185" s="25"/>
      <c r="P185" s="25"/>
      <c r="Q185" s="25"/>
      <c r="R185" s="25"/>
      <c r="S185" s="25"/>
      <c r="T185" s="25"/>
      <c r="U185" s="25"/>
      <c r="V185" s="29"/>
      <c r="W185" s="25"/>
      <c r="X185" s="25"/>
      <c r="Y185" s="25"/>
      <c r="Z185" s="25"/>
      <c r="AA185" s="25"/>
      <c r="AB185" s="25"/>
      <c r="AC185" s="25"/>
      <c r="AD185" s="25"/>
      <c r="AE185" s="25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</row>
    <row r="186" spans="11:50" x14ac:dyDescent="0.2">
      <c r="K186"/>
      <c r="L186"/>
      <c r="M186" s="25"/>
      <c r="N186" s="25"/>
      <c r="O186" s="25"/>
      <c r="P186" s="25"/>
      <c r="Q186" s="25"/>
      <c r="R186" s="25"/>
      <c r="S186" s="25"/>
      <c r="T186" s="25"/>
      <c r="U186" s="25"/>
      <c r="V186" s="29"/>
      <c r="W186" s="25"/>
      <c r="X186" s="25"/>
      <c r="Y186" s="25"/>
      <c r="Z186" s="25"/>
      <c r="AA186" s="25"/>
      <c r="AB186" s="25"/>
      <c r="AC186" s="25"/>
      <c r="AD186" s="25"/>
      <c r="AE186" s="25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</row>
    <row r="187" spans="11:50" x14ac:dyDescent="0.2">
      <c r="K187"/>
      <c r="L187"/>
      <c r="M187" s="25"/>
      <c r="N187" s="25"/>
      <c r="O187" s="25"/>
      <c r="P187" s="25"/>
      <c r="Q187" s="25"/>
      <c r="R187" s="25"/>
      <c r="S187" s="25"/>
      <c r="T187" s="25"/>
      <c r="U187" s="25"/>
      <c r="V187" s="29"/>
      <c r="W187" s="25"/>
      <c r="X187" s="25"/>
      <c r="Y187" s="25"/>
      <c r="Z187" s="25"/>
      <c r="AA187" s="25"/>
      <c r="AB187" s="25"/>
      <c r="AC187" s="25"/>
      <c r="AD187" s="25"/>
      <c r="AE187" s="25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</row>
    <row r="188" spans="11:50" x14ac:dyDescent="0.2">
      <c r="K188"/>
      <c r="L188"/>
      <c r="M188" s="25"/>
      <c r="N188" s="25"/>
      <c r="O188" s="25"/>
      <c r="P188" s="25"/>
      <c r="Q188" s="25"/>
      <c r="R188" s="25"/>
      <c r="S188" s="25"/>
      <c r="T188" s="25"/>
      <c r="U188" s="25"/>
      <c r="V188" s="29"/>
      <c r="W188" s="25"/>
      <c r="X188" s="25"/>
      <c r="Y188" s="25"/>
      <c r="Z188" s="25"/>
      <c r="AA188" s="25"/>
      <c r="AB188" s="25"/>
      <c r="AC188" s="25"/>
      <c r="AD188" s="25"/>
      <c r="AE188" s="25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</row>
    <row r="189" spans="11:50" x14ac:dyDescent="0.2">
      <c r="K189"/>
      <c r="L189"/>
      <c r="M189" s="25"/>
      <c r="N189" s="25"/>
      <c r="O189" s="25"/>
      <c r="P189" s="25"/>
      <c r="Q189" s="25"/>
      <c r="R189" s="25"/>
      <c r="S189" s="25"/>
      <c r="T189" s="25"/>
      <c r="U189" s="25"/>
      <c r="V189" s="29"/>
      <c r="W189" s="25"/>
      <c r="X189" s="25"/>
      <c r="Y189" s="25"/>
      <c r="Z189" s="25"/>
      <c r="AA189" s="25"/>
      <c r="AB189" s="25"/>
      <c r="AC189" s="25"/>
      <c r="AD189" s="25"/>
      <c r="AE189" s="25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</row>
    <row r="190" spans="11:50" x14ac:dyDescent="0.2">
      <c r="K190"/>
      <c r="L190"/>
      <c r="M190" s="25"/>
      <c r="N190" s="25"/>
      <c r="O190" s="25"/>
      <c r="P190" s="25"/>
      <c r="Q190" s="25"/>
      <c r="R190" s="25"/>
      <c r="S190" s="25"/>
      <c r="T190" s="25"/>
      <c r="U190" s="25"/>
      <c r="V190" s="29"/>
      <c r="W190" s="25"/>
      <c r="X190" s="25"/>
      <c r="Y190" s="25"/>
      <c r="Z190" s="25"/>
      <c r="AA190" s="25"/>
      <c r="AB190" s="25"/>
      <c r="AC190" s="25"/>
      <c r="AD190" s="25"/>
      <c r="AE190" s="25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</row>
    <row r="191" spans="11:50" x14ac:dyDescent="0.2">
      <c r="K191"/>
      <c r="L191"/>
      <c r="M191" s="25"/>
      <c r="N191" s="25"/>
      <c r="O191" s="25"/>
      <c r="P191" s="25"/>
      <c r="Q191" s="25"/>
      <c r="R191" s="25"/>
      <c r="S191" s="25"/>
      <c r="T191" s="25"/>
      <c r="U191" s="25"/>
      <c r="V191" s="29"/>
      <c r="W191" s="25"/>
      <c r="X191" s="25"/>
      <c r="Y191" s="25"/>
      <c r="Z191" s="25"/>
      <c r="AA191" s="25"/>
      <c r="AB191" s="25"/>
      <c r="AC191" s="25"/>
      <c r="AD191" s="25"/>
      <c r="AE191" s="25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</row>
    <row r="192" spans="11:50" x14ac:dyDescent="0.2">
      <c r="K192"/>
      <c r="L192"/>
      <c r="M192" s="25"/>
      <c r="N192" s="25"/>
      <c r="O192" s="25"/>
      <c r="P192" s="25"/>
      <c r="Q192" s="25"/>
      <c r="R192" s="25"/>
      <c r="S192" s="25"/>
      <c r="T192" s="25"/>
      <c r="U192" s="25"/>
      <c r="V192" s="29"/>
      <c r="W192" s="25"/>
      <c r="X192" s="25"/>
      <c r="Y192" s="25"/>
      <c r="Z192" s="25"/>
      <c r="AA192" s="25"/>
      <c r="AB192" s="25"/>
      <c r="AC192" s="25"/>
      <c r="AD192" s="25"/>
      <c r="AE192" s="25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</row>
    <row r="193" spans="11:50" x14ac:dyDescent="0.2">
      <c r="K193"/>
      <c r="L193"/>
      <c r="M193" s="25"/>
      <c r="N193" s="25"/>
      <c r="O193" s="25"/>
      <c r="P193" s="25"/>
      <c r="Q193" s="25"/>
      <c r="R193" s="25"/>
      <c r="S193" s="25"/>
      <c r="T193" s="25"/>
      <c r="U193" s="25"/>
      <c r="V193" s="29"/>
      <c r="W193" s="25"/>
      <c r="X193" s="25"/>
      <c r="Y193" s="25"/>
      <c r="Z193" s="25"/>
      <c r="AA193" s="25"/>
      <c r="AB193" s="25"/>
      <c r="AC193" s="25"/>
      <c r="AD193" s="25"/>
      <c r="AE193" s="25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</row>
    <row r="194" spans="11:50" x14ac:dyDescent="0.2">
      <c r="K194"/>
      <c r="L194"/>
      <c r="M194" s="25"/>
      <c r="N194" s="25"/>
      <c r="O194" s="25"/>
      <c r="P194" s="25"/>
      <c r="Q194" s="25"/>
      <c r="R194" s="25"/>
      <c r="S194" s="25"/>
      <c r="T194" s="25"/>
      <c r="U194" s="25"/>
      <c r="V194" s="29"/>
      <c r="W194" s="25"/>
      <c r="X194" s="25"/>
      <c r="Y194" s="25"/>
      <c r="Z194" s="25"/>
      <c r="AA194" s="25"/>
      <c r="AB194" s="25"/>
      <c r="AC194" s="25"/>
      <c r="AD194" s="25"/>
      <c r="AE194" s="25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</row>
    <row r="195" spans="11:50" x14ac:dyDescent="0.2">
      <c r="K195"/>
      <c r="L195"/>
      <c r="M195" s="25"/>
      <c r="N195" s="25"/>
      <c r="O195" s="25"/>
      <c r="P195" s="25"/>
      <c r="Q195" s="25"/>
      <c r="R195" s="25"/>
      <c r="S195" s="25"/>
      <c r="T195" s="25"/>
      <c r="U195" s="25"/>
      <c r="V195" s="29"/>
      <c r="W195" s="25"/>
      <c r="X195" s="25"/>
      <c r="Y195" s="25"/>
      <c r="Z195" s="25"/>
      <c r="AA195" s="25"/>
      <c r="AB195" s="25"/>
      <c r="AC195" s="25"/>
      <c r="AD195" s="25"/>
      <c r="AE195" s="25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</row>
    <row r="196" spans="11:50" x14ac:dyDescent="0.2">
      <c r="K196"/>
      <c r="L196"/>
      <c r="M196" s="25"/>
      <c r="N196" s="25"/>
      <c r="O196" s="25"/>
      <c r="P196" s="25"/>
      <c r="Q196" s="25"/>
      <c r="R196" s="25"/>
      <c r="S196" s="25"/>
      <c r="T196" s="25"/>
      <c r="U196" s="25"/>
      <c r="V196" s="29"/>
      <c r="W196" s="25"/>
      <c r="X196" s="25"/>
      <c r="Y196" s="25"/>
      <c r="Z196" s="25"/>
      <c r="AA196" s="25"/>
      <c r="AB196" s="25"/>
      <c r="AC196" s="25"/>
      <c r="AD196" s="25"/>
      <c r="AE196" s="25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</row>
    <row r="197" spans="11:50" x14ac:dyDescent="0.2">
      <c r="K197"/>
      <c r="L197"/>
      <c r="M197" s="25"/>
      <c r="N197" s="25"/>
      <c r="O197" s="25"/>
      <c r="P197" s="25"/>
      <c r="Q197" s="25"/>
      <c r="R197" s="25"/>
      <c r="S197" s="25"/>
      <c r="T197" s="25"/>
      <c r="U197" s="25"/>
      <c r="V197" s="29"/>
      <c r="W197" s="25"/>
      <c r="X197" s="25"/>
      <c r="Y197" s="25"/>
      <c r="Z197" s="25"/>
      <c r="AA197" s="25"/>
      <c r="AB197" s="25"/>
      <c r="AC197" s="25"/>
      <c r="AD197" s="25"/>
      <c r="AE197" s="25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</row>
    <row r="198" spans="11:50" x14ac:dyDescent="0.2">
      <c r="K198"/>
      <c r="L198"/>
      <c r="M198" s="25"/>
      <c r="N198" s="25"/>
      <c r="O198" s="25"/>
      <c r="P198" s="25"/>
      <c r="Q198" s="25"/>
      <c r="R198" s="25"/>
      <c r="S198" s="25"/>
      <c r="T198" s="25"/>
      <c r="U198" s="25"/>
      <c r="V198" s="29"/>
      <c r="W198" s="25"/>
      <c r="X198" s="25"/>
      <c r="Y198" s="25"/>
      <c r="Z198" s="25"/>
      <c r="AA198" s="25"/>
      <c r="AB198" s="25"/>
      <c r="AC198" s="25"/>
      <c r="AD198" s="25"/>
      <c r="AE198" s="25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</row>
    <row r="199" spans="11:50" x14ac:dyDescent="0.2">
      <c r="K199"/>
      <c r="L199"/>
      <c r="M199" s="25"/>
      <c r="N199" s="25"/>
      <c r="O199" s="25"/>
      <c r="P199" s="25"/>
      <c r="Q199" s="25"/>
      <c r="R199" s="25"/>
      <c r="S199" s="25"/>
      <c r="T199" s="25"/>
      <c r="U199" s="25"/>
      <c r="V199" s="29"/>
      <c r="W199" s="25"/>
      <c r="X199" s="25"/>
      <c r="Y199" s="25"/>
      <c r="Z199" s="25"/>
      <c r="AA199" s="25"/>
      <c r="AB199" s="25"/>
      <c r="AC199" s="25"/>
      <c r="AD199" s="25"/>
      <c r="AE199" s="25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</row>
    <row r="200" spans="11:50" x14ac:dyDescent="0.2">
      <c r="K200"/>
      <c r="L200"/>
      <c r="M200" s="25"/>
      <c r="N200" s="25"/>
      <c r="O200" s="25"/>
      <c r="P200" s="25"/>
      <c r="Q200" s="25"/>
      <c r="R200" s="25"/>
      <c r="S200" s="25"/>
      <c r="T200" s="25"/>
      <c r="U200" s="25"/>
      <c r="V200" s="29"/>
      <c r="W200" s="25"/>
      <c r="X200" s="25"/>
      <c r="Y200" s="25"/>
      <c r="Z200" s="25"/>
      <c r="AA200" s="25"/>
      <c r="AB200" s="25"/>
      <c r="AC200" s="25"/>
      <c r="AD200" s="25"/>
      <c r="AE200" s="25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</row>
    <row r="201" spans="11:50" x14ac:dyDescent="0.2">
      <c r="K201"/>
      <c r="L201"/>
      <c r="M201" s="25"/>
      <c r="N201" s="25"/>
      <c r="O201" s="25"/>
      <c r="P201" s="25"/>
      <c r="Q201" s="25"/>
      <c r="R201" s="25"/>
      <c r="S201" s="25"/>
      <c r="T201" s="25"/>
      <c r="U201" s="25"/>
      <c r="V201" s="29"/>
      <c r="W201" s="25"/>
      <c r="X201" s="25"/>
      <c r="Y201" s="25"/>
      <c r="Z201" s="25"/>
      <c r="AA201" s="25"/>
      <c r="AB201" s="25"/>
      <c r="AC201" s="25"/>
      <c r="AD201" s="25"/>
      <c r="AE201" s="25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</row>
    <row r="202" spans="11:50" x14ac:dyDescent="0.2">
      <c r="K202"/>
      <c r="L202"/>
      <c r="M202" s="25"/>
      <c r="N202" s="25"/>
      <c r="O202" s="25"/>
      <c r="P202" s="25"/>
      <c r="Q202" s="25"/>
      <c r="R202" s="25"/>
      <c r="S202" s="25"/>
      <c r="T202" s="25"/>
      <c r="U202" s="25"/>
      <c r="V202" s="29"/>
      <c r="W202" s="25"/>
      <c r="X202" s="25"/>
      <c r="Y202" s="25"/>
      <c r="Z202" s="25"/>
      <c r="AA202" s="25"/>
      <c r="AB202" s="25"/>
      <c r="AC202" s="25"/>
      <c r="AD202" s="25"/>
      <c r="AE202" s="25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</row>
    <row r="203" spans="11:50" x14ac:dyDescent="0.2">
      <c r="K203"/>
      <c r="L203"/>
      <c r="M203" s="25"/>
      <c r="N203" s="25"/>
      <c r="O203" s="25"/>
      <c r="P203" s="25"/>
      <c r="Q203" s="25"/>
      <c r="R203" s="25"/>
      <c r="S203" s="25"/>
      <c r="T203" s="25"/>
      <c r="U203" s="25"/>
      <c r="V203" s="29"/>
      <c r="W203" s="25"/>
      <c r="X203" s="25"/>
      <c r="Y203" s="25"/>
      <c r="Z203" s="25"/>
      <c r="AA203" s="25"/>
      <c r="AB203" s="25"/>
      <c r="AC203" s="25"/>
      <c r="AD203" s="25"/>
      <c r="AE203" s="25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</row>
    <row r="204" spans="11:50" x14ac:dyDescent="0.2">
      <c r="K204"/>
      <c r="L204"/>
      <c r="M204" s="25"/>
      <c r="N204" s="25"/>
      <c r="O204" s="25"/>
      <c r="P204" s="25"/>
      <c r="Q204" s="25"/>
      <c r="R204" s="25"/>
      <c r="S204" s="25"/>
      <c r="T204" s="25"/>
      <c r="U204" s="25"/>
      <c r="V204" s="29"/>
      <c r="W204" s="25"/>
      <c r="X204" s="25"/>
      <c r="Y204" s="25"/>
      <c r="Z204" s="25"/>
      <c r="AA204" s="25"/>
      <c r="AB204" s="25"/>
      <c r="AC204" s="25"/>
      <c r="AD204" s="25"/>
      <c r="AE204" s="25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</row>
    <row r="205" spans="11:50" x14ac:dyDescent="0.2">
      <c r="K205"/>
      <c r="L205"/>
      <c r="M205" s="25"/>
      <c r="N205" s="25"/>
      <c r="O205" s="25"/>
      <c r="P205" s="25"/>
      <c r="Q205" s="25"/>
      <c r="R205" s="25"/>
      <c r="S205" s="25"/>
      <c r="T205" s="25"/>
      <c r="U205" s="25"/>
      <c r="V205" s="29"/>
      <c r="W205" s="25"/>
      <c r="X205" s="25"/>
      <c r="Y205" s="25"/>
      <c r="Z205" s="25"/>
      <c r="AA205" s="25"/>
      <c r="AB205" s="25"/>
      <c r="AC205" s="25"/>
      <c r="AD205" s="25"/>
      <c r="AE205" s="25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</row>
    <row r="206" spans="11:50" x14ac:dyDescent="0.2">
      <c r="K206"/>
      <c r="L206"/>
      <c r="M206" s="25"/>
      <c r="N206" s="25"/>
      <c r="O206" s="25"/>
      <c r="P206" s="25"/>
      <c r="Q206" s="25"/>
      <c r="R206" s="25"/>
      <c r="S206" s="25"/>
      <c r="T206" s="25"/>
      <c r="U206" s="25"/>
      <c r="V206" s="29"/>
      <c r="W206" s="25"/>
      <c r="X206" s="25"/>
      <c r="Y206" s="25"/>
      <c r="Z206" s="25"/>
      <c r="AA206" s="25"/>
      <c r="AB206" s="25"/>
      <c r="AC206" s="25"/>
      <c r="AD206" s="25"/>
      <c r="AE206" s="25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</row>
    <row r="207" spans="11:50" x14ac:dyDescent="0.2">
      <c r="K207"/>
      <c r="L207"/>
      <c r="M207" s="25"/>
      <c r="N207" s="25"/>
      <c r="O207" s="25"/>
      <c r="P207" s="25"/>
      <c r="Q207" s="25"/>
      <c r="R207" s="25"/>
      <c r="S207" s="25"/>
      <c r="T207" s="25"/>
      <c r="U207" s="25"/>
      <c r="V207" s="29"/>
      <c r="W207" s="25"/>
      <c r="X207" s="25"/>
      <c r="Y207" s="25"/>
      <c r="Z207" s="25"/>
      <c r="AA207" s="25"/>
      <c r="AB207" s="25"/>
      <c r="AC207" s="25"/>
      <c r="AD207" s="25"/>
      <c r="AE207" s="25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</row>
    <row r="208" spans="11:50" x14ac:dyDescent="0.2">
      <c r="K208"/>
      <c r="L208"/>
      <c r="M208" s="25"/>
      <c r="N208" s="25"/>
      <c r="O208" s="25"/>
      <c r="P208" s="25"/>
      <c r="Q208" s="25"/>
      <c r="R208" s="25"/>
      <c r="S208" s="25"/>
      <c r="T208" s="25"/>
      <c r="U208" s="25"/>
      <c r="V208" s="29"/>
      <c r="W208" s="25"/>
      <c r="X208" s="25"/>
      <c r="Y208" s="25"/>
      <c r="Z208" s="25"/>
      <c r="AA208" s="25"/>
      <c r="AB208" s="25"/>
      <c r="AC208" s="25"/>
      <c r="AD208" s="25"/>
      <c r="AE208" s="25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</row>
    <row r="209" spans="11:50" x14ac:dyDescent="0.2">
      <c r="K209"/>
      <c r="L209"/>
      <c r="M209" s="25"/>
      <c r="N209" s="25"/>
      <c r="O209" s="25"/>
      <c r="P209" s="25"/>
      <c r="Q209" s="25"/>
      <c r="R209" s="25"/>
      <c r="S209" s="25"/>
      <c r="T209" s="25"/>
      <c r="U209" s="25"/>
      <c r="V209" s="29"/>
      <c r="W209" s="25"/>
      <c r="X209" s="25"/>
      <c r="Y209" s="25"/>
      <c r="Z209" s="25"/>
      <c r="AA209" s="25"/>
      <c r="AB209" s="25"/>
      <c r="AC209" s="25"/>
      <c r="AD209" s="25"/>
      <c r="AE209" s="25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</row>
    <row r="210" spans="11:50" x14ac:dyDescent="0.2">
      <c r="K210"/>
      <c r="L210"/>
      <c r="M210" s="25"/>
      <c r="N210" s="25"/>
      <c r="O210" s="25"/>
      <c r="P210" s="25"/>
      <c r="Q210" s="25"/>
      <c r="R210" s="25"/>
      <c r="S210" s="25"/>
      <c r="T210" s="25"/>
      <c r="U210" s="25"/>
      <c r="V210" s="29"/>
      <c r="W210" s="25"/>
      <c r="X210" s="25"/>
      <c r="Y210" s="25"/>
      <c r="Z210" s="25"/>
      <c r="AA210" s="25"/>
      <c r="AB210" s="25"/>
      <c r="AC210" s="25"/>
      <c r="AD210" s="25"/>
      <c r="AE210" s="25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</row>
    <row r="211" spans="11:50" x14ac:dyDescent="0.2">
      <c r="K211"/>
      <c r="L211"/>
      <c r="M211" s="25"/>
      <c r="N211" s="25"/>
      <c r="O211" s="25"/>
      <c r="P211" s="25"/>
      <c r="Q211" s="25"/>
      <c r="R211" s="25"/>
      <c r="S211" s="25"/>
      <c r="T211" s="25"/>
      <c r="U211" s="25"/>
      <c r="V211" s="29"/>
      <c r="W211" s="25"/>
      <c r="X211" s="25"/>
      <c r="Y211" s="25"/>
      <c r="Z211" s="25"/>
      <c r="AA211" s="25"/>
      <c r="AB211" s="25"/>
      <c r="AC211" s="25"/>
      <c r="AD211" s="25"/>
      <c r="AE211" s="25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</row>
    <row r="212" spans="11:50" x14ac:dyDescent="0.2">
      <c r="K212"/>
      <c r="L212"/>
      <c r="M212" s="25"/>
      <c r="N212" s="25"/>
      <c r="O212" s="25"/>
      <c r="P212" s="25"/>
      <c r="Q212" s="25"/>
      <c r="R212" s="25"/>
      <c r="S212" s="25"/>
      <c r="T212" s="25"/>
      <c r="U212" s="25"/>
      <c r="V212" s="29"/>
      <c r="W212" s="25"/>
      <c r="X212" s="25"/>
      <c r="Y212" s="25"/>
      <c r="Z212" s="25"/>
      <c r="AA212" s="25"/>
      <c r="AB212" s="25"/>
      <c r="AC212" s="25"/>
      <c r="AD212" s="25"/>
      <c r="AE212" s="25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</row>
    <row r="213" spans="11:50" x14ac:dyDescent="0.2">
      <c r="K213"/>
      <c r="L213"/>
      <c r="M213" s="25"/>
      <c r="N213" s="25"/>
      <c r="O213" s="25"/>
      <c r="P213" s="25"/>
      <c r="Q213" s="25"/>
      <c r="R213" s="25"/>
      <c r="S213" s="25"/>
      <c r="T213" s="25"/>
      <c r="U213" s="25"/>
      <c r="V213" s="29"/>
      <c r="W213" s="25"/>
      <c r="X213" s="25"/>
      <c r="Y213" s="25"/>
      <c r="Z213" s="25"/>
      <c r="AA213" s="25"/>
      <c r="AB213" s="25"/>
      <c r="AC213" s="25"/>
      <c r="AD213" s="25"/>
      <c r="AE213" s="25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</row>
    <row r="214" spans="11:50" x14ac:dyDescent="0.2">
      <c r="K214"/>
      <c r="L214"/>
      <c r="M214" s="25"/>
      <c r="N214" s="25"/>
      <c r="O214" s="25"/>
      <c r="P214" s="25"/>
      <c r="Q214" s="25"/>
      <c r="R214" s="25"/>
      <c r="S214" s="25"/>
      <c r="T214" s="25"/>
      <c r="U214" s="25"/>
      <c r="V214" s="29"/>
      <c r="W214" s="25"/>
      <c r="X214" s="25"/>
      <c r="Y214" s="25"/>
      <c r="Z214" s="25"/>
      <c r="AA214" s="25"/>
      <c r="AB214" s="25"/>
      <c r="AC214" s="25"/>
      <c r="AD214" s="25"/>
      <c r="AE214" s="25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</row>
    <row r="215" spans="11:50" x14ac:dyDescent="0.2">
      <c r="K215"/>
      <c r="L215"/>
      <c r="M215" s="25"/>
      <c r="N215" s="25"/>
      <c r="O215" s="25"/>
      <c r="P215" s="25"/>
      <c r="Q215" s="25"/>
      <c r="R215" s="25"/>
      <c r="S215" s="25"/>
      <c r="T215" s="25"/>
      <c r="U215" s="25"/>
      <c r="V215" s="29"/>
      <c r="W215" s="25"/>
      <c r="X215" s="25"/>
      <c r="Y215" s="25"/>
      <c r="Z215" s="25"/>
      <c r="AA215" s="25"/>
      <c r="AB215" s="25"/>
      <c r="AC215" s="25"/>
      <c r="AD215" s="25"/>
      <c r="AE215" s="25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</row>
    <row r="216" spans="11:50" x14ac:dyDescent="0.2">
      <c r="K216"/>
      <c r="L216"/>
      <c r="M216" s="25"/>
      <c r="N216" s="25"/>
      <c r="O216" s="25"/>
      <c r="P216" s="25"/>
      <c r="Q216" s="25"/>
      <c r="R216" s="25"/>
      <c r="S216" s="25"/>
      <c r="T216" s="25"/>
      <c r="U216" s="25"/>
      <c r="V216" s="29"/>
      <c r="W216" s="25"/>
      <c r="X216" s="25"/>
      <c r="Y216" s="25"/>
      <c r="Z216" s="25"/>
      <c r="AA216" s="25"/>
      <c r="AB216" s="25"/>
      <c r="AC216" s="25"/>
      <c r="AD216" s="25"/>
      <c r="AE216" s="25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</row>
    <row r="217" spans="11:50" x14ac:dyDescent="0.2">
      <c r="K217"/>
      <c r="L217"/>
      <c r="M217" s="25"/>
      <c r="N217" s="25"/>
      <c r="O217" s="25"/>
      <c r="P217" s="25"/>
      <c r="Q217" s="25"/>
      <c r="R217" s="25"/>
      <c r="S217" s="25"/>
      <c r="T217" s="25"/>
      <c r="U217" s="25"/>
      <c r="V217" s="29"/>
      <c r="W217" s="25"/>
      <c r="X217" s="25"/>
      <c r="Y217" s="25"/>
      <c r="Z217" s="25"/>
      <c r="AA217" s="25"/>
      <c r="AB217" s="25"/>
      <c r="AC217" s="25"/>
      <c r="AD217" s="25"/>
      <c r="AE217" s="25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</row>
    <row r="218" spans="11:50" x14ac:dyDescent="0.2">
      <c r="K218"/>
      <c r="L218"/>
      <c r="M218" s="25"/>
      <c r="N218" s="25"/>
      <c r="O218" s="25"/>
      <c r="P218" s="25"/>
      <c r="Q218" s="25"/>
      <c r="R218" s="25"/>
      <c r="S218" s="25"/>
      <c r="T218" s="25"/>
      <c r="U218" s="25"/>
      <c r="V218" s="29"/>
      <c r="W218" s="25"/>
      <c r="X218" s="25"/>
      <c r="Y218" s="25"/>
      <c r="Z218" s="25"/>
      <c r="AA218" s="25"/>
      <c r="AB218" s="25"/>
      <c r="AC218" s="25"/>
      <c r="AD218" s="25"/>
      <c r="AE218" s="25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</row>
    <row r="219" spans="11:50" x14ac:dyDescent="0.2">
      <c r="K219"/>
      <c r="L219"/>
      <c r="M219" s="25"/>
      <c r="N219" s="25"/>
      <c r="O219" s="25"/>
      <c r="P219" s="25"/>
      <c r="Q219" s="25"/>
      <c r="R219" s="25"/>
      <c r="S219" s="25"/>
      <c r="T219" s="25"/>
      <c r="U219" s="25"/>
      <c r="V219" s="29"/>
      <c r="W219" s="25"/>
      <c r="X219" s="25"/>
      <c r="Y219" s="25"/>
      <c r="Z219" s="25"/>
      <c r="AA219" s="25"/>
      <c r="AB219" s="25"/>
      <c r="AC219" s="25"/>
      <c r="AD219" s="25"/>
      <c r="AE219" s="25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</row>
    <row r="220" spans="11:50" x14ac:dyDescent="0.2">
      <c r="K220"/>
      <c r="L220"/>
      <c r="M220" s="25"/>
      <c r="N220" s="25"/>
      <c r="O220" s="25"/>
      <c r="P220" s="25"/>
      <c r="Q220" s="25"/>
      <c r="R220" s="25"/>
      <c r="S220" s="25"/>
      <c r="T220" s="25"/>
      <c r="U220" s="25"/>
      <c r="V220" s="29"/>
      <c r="W220" s="25"/>
      <c r="X220" s="25"/>
      <c r="Y220" s="25"/>
      <c r="Z220" s="25"/>
      <c r="AA220" s="25"/>
      <c r="AB220" s="25"/>
      <c r="AC220" s="25"/>
      <c r="AD220" s="25"/>
      <c r="AE220" s="25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</row>
    <row r="221" spans="11:50" x14ac:dyDescent="0.2">
      <c r="K221"/>
      <c r="L221"/>
      <c r="M221" s="25"/>
      <c r="N221" s="25"/>
      <c r="O221" s="25"/>
      <c r="P221" s="25"/>
      <c r="Q221" s="25"/>
      <c r="R221" s="25"/>
      <c r="S221" s="25"/>
      <c r="T221" s="25"/>
      <c r="U221" s="25"/>
      <c r="V221" s="29"/>
      <c r="W221" s="25"/>
      <c r="X221" s="25"/>
      <c r="Y221" s="25"/>
      <c r="Z221" s="25"/>
      <c r="AA221" s="25"/>
      <c r="AB221" s="25"/>
      <c r="AC221" s="25"/>
      <c r="AD221" s="25"/>
      <c r="AE221" s="25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</row>
    <row r="222" spans="11:50" x14ac:dyDescent="0.2">
      <c r="K222"/>
      <c r="L222"/>
      <c r="M222" s="25"/>
      <c r="N222" s="25"/>
      <c r="O222" s="25"/>
      <c r="P222" s="25"/>
      <c r="Q222" s="25"/>
      <c r="R222" s="25"/>
      <c r="S222" s="25"/>
      <c r="T222" s="25"/>
      <c r="U222" s="25"/>
      <c r="V222" s="29"/>
      <c r="W222" s="25"/>
      <c r="X222" s="25"/>
      <c r="Y222" s="25"/>
      <c r="Z222" s="25"/>
      <c r="AA222" s="25"/>
      <c r="AB222" s="25"/>
      <c r="AC222" s="25"/>
      <c r="AD222" s="25"/>
      <c r="AE222" s="25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</row>
    <row r="223" spans="11:50" x14ac:dyDescent="0.2">
      <c r="K223"/>
      <c r="L223"/>
      <c r="M223" s="25"/>
      <c r="N223" s="25"/>
      <c r="O223" s="25"/>
      <c r="P223" s="25"/>
      <c r="Q223" s="25"/>
      <c r="R223" s="25"/>
      <c r="S223" s="25"/>
      <c r="T223" s="25"/>
      <c r="U223" s="25"/>
      <c r="V223" s="29"/>
      <c r="W223" s="25"/>
      <c r="X223" s="25"/>
      <c r="Y223" s="25"/>
      <c r="Z223" s="25"/>
      <c r="AA223" s="25"/>
      <c r="AB223" s="25"/>
      <c r="AC223" s="25"/>
      <c r="AD223" s="25"/>
      <c r="AE223" s="25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</row>
    <row r="224" spans="11:50" x14ac:dyDescent="0.2">
      <c r="K224"/>
      <c r="L224"/>
      <c r="M224" s="25"/>
      <c r="N224" s="25"/>
      <c r="O224" s="25"/>
      <c r="P224" s="25"/>
      <c r="Q224" s="25"/>
      <c r="R224" s="25"/>
      <c r="S224" s="25"/>
      <c r="T224" s="25"/>
      <c r="U224" s="25"/>
      <c r="V224" s="29"/>
      <c r="W224" s="25"/>
      <c r="X224" s="25"/>
      <c r="Y224" s="25"/>
      <c r="Z224" s="25"/>
      <c r="AA224" s="25"/>
      <c r="AB224" s="25"/>
      <c r="AC224" s="25"/>
      <c r="AD224" s="25"/>
      <c r="AE224" s="25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</row>
    <row r="225" spans="11:50" x14ac:dyDescent="0.2">
      <c r="K225"/>
      <c r="L225"/>
      <c r="M225" s="25"/>
      <c r="N225" s="25"/>
      <c r="O225" s="25"/>
      <c r="P225" s="25"/>
      <c r="Q225" s="25"/>
      <c r="R225" s="25"/>
      <c r="S225" s="25"/>
      <c r="T225" s="25"/>
      <c r="U225" s="25"/>
      <c r="V225" s="29"/>
      <c r="W225" s="25"/>
      <c r="X225" s="25"/>
      <c r="Y225" s="25"/>
      <c r="Z225" s="25"/>
      <c r="AA225" s="25"/>
      <c r="AB225" s="25"/>
      <c r="AC225" s="25"/>
      <c r="AD225" s="25"/>
      <c r="AE225" s="25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</row>
    <row r="226" spans="11:50" x14ac:dyDescent="0.2">
      <c r="K226"/>
      <c r="L226"/>
      <c r="M226" s="25"/>
      <c r="N226" s="25"/>
      <c r="O226" s="25"/>
      <c r="P226" s="25"/>
      <c r="Q226" s="25"/>
      <c r="R226" s="25"/>
      <c r="S226" s="25"/>
      <c r="T226" s="25"/>
      <c r="U226" s="25"/>
      <c r="V226" s="29"/>
      <c r="W226" s="25"/>
      <c r="X226" s="25"/>
      <c r="Y226" s="25"/>
      <c r="Z226" s="25"/>
      <c r="AA226" s="25"/>
      <c r="AB226" s="25"/>
      <c r="AC226" s="25"/>
      <c r="AD226" s="25"/>
      <c r="AE226" s="25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</row>
    <row r="227" spans="11:50" x14ac:dyDescent="0.2">
      <c r="K227"/>
      <c r="L227"/>
      <c r="M227" s="25"/>
      <c r="N227" s="25"/>
      <c r="O227" s="25"/>
      <c r="P227" s="25"/>
      <c r="Q227" s="25"/>
      <c r="R227" s="25"/>
      <c r="S227" s="25"/>
      <c r="T227" s="25"/>
      <c r="U227" s="25"/>
      <c r="V227" s="29"/>
      <c r="W227" s="25"/>
      <c r="X227" s="25"/>
      <c r="Y227" s="25"/>
      <c r="Z227" s="25"/>
      <c r="AA227" s="25"/>
      <c r="AB227" s="25"/>
      <c r="AC227" s="25"/>
      <c r="AD227" s="25"/>
      <c r="AE227" s="25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</row>
    <row r="228" spans="11:50" x14ac:dyDescent="0.2">
      <c r="K228"/>
      <c r="L228"/>
      <c r="M228"/>
      <c r="N228"/>
      <c r="O228"/>
      <c r="P228"/>
      <c r="Q228"/>
      <c r="R228"/>
      <c r="S228"/>
      <c r="T228"/>
      <c r="U228"/>
      <c r="V228" s="14"/>
      <c r="W228"/>
      <c r="X228"/>
      <c r="Y228"/>
      <c r="Z228"/>
      <c r="AA228"/>
      <c r="AB228"/>
      <c r="AC228"/>
      <c r="AD228"/>
      <c r="AE228"/>
    </row>
    <row r="229" spans="11:50" x14ac:dyDescent="0.2">
      <c r="K229"/>
      <c r="L229"/>
      <c r="M229"/>
      <c r="N229"/>
      <c r="O229"/>
      <c r="P229"/>
      <c r="Q229"/>
      <c r="R229"/>
      <c r="S229"/>
      <c r="T229"/>
      <c r="U229"/>
      <c r="V229" s="14"/>
      <c r="W229"/>
      <c r="X229"/>
      <c r="Y229"/>
      <c r="Z229"/>
      <c r="AA229"/>
      <c r="AB229"/>
      <c r="AC229"/>
      <c r="AD229"/>
      <c r="AE229"/>
    </row>
    <row r="230" spans="11:50" x14ac:dyDescent="0.2">
      <c r="K230"/>
      <c r="L230"/>
      <c r="M230"/>
      <c r="N230"/>
      <c r="O230"/>
      <c r="P230"/>
      <c r="Q230"/>
      <c r="R230"/>
      <c r="S230"/>
      <c r="T230"/>
      <c r="U230"/>
      <c r="V230" s="14"/>
      <c r="W230"/>
      <c r="X230"/>
      <c r="Y230"/>
      <c r="Z230"/>
      <c r="AA230"/>
      <c r="AB230"/>
      <c r="AC230"/>
      <c r="AD230"/>
      <c r="AE230"/>
    </row>
    <row r="231" spans="11:50" x14ac:dyDescent="0.2">
      <c r="K231"/>
      <c r="L231"/>
      <c r="M231"/>
      <c r="N231"/>
      <c r="O231"/>
      <c r="P231"/>
      <c r="Q231"/>
      <c r="R231"/>
      <c r="S231"/>
      <c r="T231"/>
      <c r="U231"/>
      <c r="V231" s="14"/>
      <c r="W231"/>
      <c r="X231"/>
      <c r="Y231"/>
      <c r="Z231"/>
      <c r="AA231"/>
      <c r="AB231"/>
      <c r="AC231"/>
      <c r="AD231"/>
      <c r="AE231"/>
    </row>
    <row r="232" spans="11:50" x14ac:dyDescent="0.2">
      <c r="K232"/>
      <c r="L232"/>
      <c r="M232"/>
      <c r="N232"/>
      <c r="O232"/>
      <c r="P232"/>
      <c r="Q232"/>
      <c r="R232"/>
      <c r="S232"/>
      <c r="T232"/>
      <c r="U232"/>
      <c r="V232" s="14"/>
      <c r="W232"/>
      <c r="X232"/>
      <c r="Y232"/>
      <c r="Z232"/>
      <c r="AA232"/>
      <c r="AB232"/>
      <c r="AC232"/>
      <c r="AD232"/>
      <c r="AE232"/>
    </row>
    <row r="233" spans="11:50" x14ac:dyDescent="0.2">
      <c r="K233"/>
      <c r="L233"/>
      <c r="M233"/>
      <c r="N233"/>
      <c r="O233"/>
      <c r="P233"/>
      <c r="Q233"/>
      <c r="R233"/>
      <c r="S233"/>
      <c r="T233"/>
      <c r="U233"/>
      <c r="V233" s="14"/>
      <c r="W233"/>
      <c r="X233"/>
      <c r="Y233"/>
      <c r="Z233"/>
      <c r="AA233"/>
      <c r="AB233"/>
      <c r="AC233"/>
      <c r="AD233"/>
      <c r="AE233"/>
    </row>
    <row r="234" spans="11:50" x14ac:dyDescent="0.2">
      <c r="K234"/>
      <c r="L234"/>
      <c r="M234"/>
      <c r="N234"/>
      <c r="O234"/>
      <c r="P234"/>
      <c r="Q234"/>
      <c r="R234"/>
      <c r="S234"/>
      <c r="T234"/>
      <c r="U234"/>
      <c r="V234" s="14"/>
      <c r="W234"/>
      <c r="X234"/>
      <c r="Y234"/>
      <c r="Z234"/>
      <c r="AA234"/>
      <c r="AB234"/>
      <c r="AC234"/>
      <c r="AD234"/>
      <c r="AE234"/>
    </row>
    <row r="235" spans="11:50" x14ac:dyDescent="0.2">
      <c r="K235"/>
      <c r="L235"/>
      <c r="M235"/>
      <c r="N235"/>
      <c r="O235"/>
      <c r="P235"/>
      <c r="Q235"/>
      <c r="R235"/>
      <c r="S235"/>
      <c r="T235"/>
      <c r="U235"/>
      <c r="V235" s="14"/>
      <c r="W235"/>
      <c r="X235"/>
      <c r="Y235"/>
      <c r="Z235"/>
      <c r="AA235"/>
      <c r="AB235"/>
      <c r="AC235"/>
      <c r="AD235"/>
      <c r="AE235"/>
    </row>
    <row r="236" spans="11:50" x14ac:dyDescent="0.2">
      <c r="K236"/>
      <c r="L236"/>
      <c r="M236"/>
      <c r="N236"/>
      <c r="O236"/>
      <c r="P236"/>
      <c r="Q236"/>
      <c r="R236"/>
      <c r="S236"/>
      <c r="T236"/>
      <c r="U236"/>
      <c r="V236" s="14"/>
      <c r="W236"/>
      <c r="X236"/>
      <c r="Y236"/>
      <c r="Z236"/>
      <c r="AA236"/>
      <c r="AB236"/>
      <c r="AC236"/>
      <c r="AD236"/>
      <c r="AE236"/>
    </row>
    <row r="237" spans="11:50" x14ac:dyDescent="0.2">
      <c r="K237"/>
      <c r="L237"/>
      <c r="M237"/>
      <c r="N237"/>
      <c r="O237"/>
      <c r="P237"/>
      <c r="Q237"/>
      <c r="R237"/>
      <c r="S237"/>
      <c r="T237"/>
      <c r="U237"/>
      <c r="V237" s="14"/>
      <c r="W237"/>
      <c r="X237"/>
      <c r="Y237"/>
      <c r="Z237"/>
      <c r="AA237"/>
      <c r="AB237"/>
      <c r="AC237"/>
      <c r="AD237"/>
      <c r="AE237"/>
    </row>
    <row r="238" spans="11:50" x14ac:dyDescent="0.2">
      <c r="K238"/>
      <c r="L238"/>
      <c r="M238"/>
      <c r="N238"/>
      <c r="O238"/>
      <c r="P238"/>
      <c r="Q238"/>
      <c r="R238"/>
      <c r="S238"/>
      <c r="T238"/>
      <c r="U238"/>
      <c r="V238" s="14"/>
      <c r="W238"/>
      <c r="X238"/>
      <c r="Y238"/>
      <c r="Z238"/>
      <c r="AA238"/>
      <c r="AB238"/>
      <c r="AC238"/>
      <c r="AD238"/>
      <c r="AE238"/>
    </row>
    <row r="239" spans="11:50" x14ac:dyDescent="0.2">
      <c r="K239"/>
      <c r="L239"/>
      <c r="M239"/>
      <c r="N239"/>
      <c r="O239"/>
      <c r="P239"/>
      <c r="Q239"/>
      <c r="R239"/>
      <c r="S239"/>
      <c r="T239"/>
      <c r="U239"/>
      <c r="V239" s="14"/>
      <c r="W239"/>
      <c r="X239"/>
      <c r="Y239"/>
      <c r="Z239"/>
      <c r="AA239"/>
      <c r="AB239"/>
      <c r="AC239"/>
      <c r="AD239"/>
      <c r="AE239"/>
    </row>
    <row r="240" spans="11:50" x14ac:dyDescent="0.2">
      <c r="K240"/>
      <c r="L240"/>
      <c r="M240"/>
      <c r="N240"/>
      <c r="O240"/>
      <c r="P240"/>
      <c r="Q240"/>
      <c r="R240"/>
      <c r="S240"/>
      <c r="T240"/>
      <c r="U240"/>
      <c r="V240" s="14"/>
      <c r="W240"/>
      <c r="X240"/>
      <c r="Y240"/>
      <c r="Z240"/>
      <c r="AA240"/>
      <c r="AB240"/>
      <c r="AC240"/>
      <c r="AD240"/>
      <c r="AE240"/>
    </row>
    <row r="241" spans="11:31" x14ac:dyDescent="0.2">
      <c r="K241"/>
      <c r="L241"/>
      <c r="M241"/>
      <c r="N241"/>
      <c r="O241"/>
      <c r="P241"/>
      <c r="Q241"/>
      <c r="R241"/>
      <c r="S241"/>
      <c r="T241"/>
      <c r="U241"/>
      <c r="V241" s="14"/>
      <c r="W241"/>
      <c r="X241"/>
      <c r="Y241"/>
      <c r="Z241"/>
      <c r="AA241"/>
      <c r="AB241"/>
      <c r="AC241"/>
      <c r="AD241"/>
      <c r="AE241"/>
    </row>
    <row r="242" spans="11:31" x14ac:dyDescent="0.2">
      <c r="K242"/>
      <c r="L242"/>
      <c r="M242"/>
      <c r="N242"/>
      <c r="O242"/>
      <c r="P242"/>
      <c r="Q242"/>
      <c r="R242"/>
      <c r="S242"/>
      <c r="T242"/>
      <c r="U242"/>
      <c r="V242" s="14"/>
      <c r="W242"/>
      <c r="X242"/>
      <c r="Y242"/>
      <c r="Z242"/>
      <c r="AA242"/>
      <c r="AB242"/>
      <c r="AC242"/>
      <c r="AD242"/>
      <c r="AE242"/>
    </row>
    <row r="243" spans="11:31" x14ac:dyDescent="0.2">
      <c r="K243"/>
      <c r="L243"/>
      <c r="M243"/>
      <c r="N243"/>
      <c r="O243"/>
      <c r="P243"/>
      <c r="Q243"/>
      <c r="R243"/>
      <c r="S243"/>
      <c r="T243"/>
      <c r="U243"/>
      <c r="V243" s="14"/>
      <c r="W243"/>
      <c r="X243"/>
      <c r="Y243"/>
      <c r="Z243"/>
      <c r="AA243"/>
      <c r="AB243"/>
      <c r="AC243"/>
      <c r="AD243"/>
      <c r="AE243"/>
    </row>
    <row r="244" spans="11:31" x14ac:dyDescent="0.2">
      <c r="K244"/>
      <c r="L244"/>
      <c r="M244"/>
      <c r="N244"/>
      <c r="O244"/>
      <c r="P244"/>
      <c r="Q244"/>
      <c r="R244"/>
      <c r="S244"/>
      <c r="T244"/>
      <c r="U244"/>
      <c r="V244" s="14"/>
      <c r="W244"/>
      <c r="X244"/>
      <c r="Y244"/>
      <c r="Z244"/>
      <c r="AA244"/>
      <c r="AB244"/>
      <c r="AC244"/>
      <c r="AD244"/>
      <c r="AE244"/>
    </row>
    <row r="245" spans="11:31" x14ac:dyDescent="0.2">
      <c r="K245"/>
      <c r="L245"/>
      <c r="M245"/>
      <c r="N245"/>
      <c r="O245"/>
      <c r="P245"/>
      <c r="Q245"/>
      <c r="R245"/>
      <c r="S245"/>
      <c r="T245"/>
      <c r="U245"/>
      <c r="V245" s="14"/>
      <c r="W245"/>
      <c r="X245"/>
      <c r="Y245"/>
      <c r="Z245"/>
      <c r="AA245"/>
      <c r="AB245"/>
      <c r="AC245"/>
      <c r="AD245"/>
      <c r="AE245"/>
    </row>
    <row r="246" spans="11:31" x14ac:dyDescent="0.2">
      <c r="K246"/>
      <c r="L246"/>
      <c r="M246"/>
      <c r="N246"/>
      <c r="O246"/>
      <c r="P246"/>
      <c r="Q246"/>
      <c r="R246"/>
      <c r="S246"/>
      <c r="T246"/>
      <c r="U246"/>
      <c r="V246" s="14"/>
      <c r="W246"/>
      <c r="X246"/>
      <c r="Y246"/>
      <c r="Z246"/>
      <c r="AA246"/>
      <c r="AB246"/>
      <c r="AC246"/>
      <c r="AD246"/>
      <c r="AE246"/>
    </row>
    <row r="247" spans="11:31" x14ac:dyDescent="0.2">
      <c r="K247"/>
      <c r="L247"/>
      <c r="M247"/>
      <c r="N247"/>
      <c r="O247"/>
      <c r="P247"/>
      <c r="Q247"/>
      <c r="R247"/>
      <c r="S247"/>
      <c r="T247"/>
      <c r="U247"/>
      <c r="V247" s="14"/>
      <c r="W247"/>
      <c r="X247"/>
      <c r="Y247"/>
      <c r="Z247"/>
      <c r="AA247"/>
      <c r="AB247"/>
      <c r="AC247"/>
      <c r="AD247"/>
      <c r="AE247"/>
    </row>
    <row r="248" spans="11:31" x14ac:dyDescent="0.2">
      <c r="K248"/>
      <c r="L248"/>
      <c r="M248"/>
      <c r="N248"/>
      <c r="O248"/>
      <c r="P248"/>
      <c r="Q248"/>
      <c r="R248"/>
      <c r="S248"/>
      <c r="T248"/>
      <c r="U248"/>
      <c r="V248" s="14"/>
      <c r="W248"/>
      <c r="X248"/>
      <c r="Y248"/>
      <c r="Z248"/>
      <c r="AA248"/>
      <c r="AB248"/>
      <c r="AC248"/>
      <c r="AD248"/>
      <c r="AE248"/>
    </row>
    <row r="249" spans="11:31" x14ac:dyDescent="0.2">
      <c r="K249"/>
      <c r="L249"/>
      <c r="M249"/>
      <c r="N249"/>
      <c r="O249"/>
      <c r="P249"/>
      <c r="Q249"/>
      <c r="R249"/>
      <c r="S249"/>
      <c r="T249"/>
      <c r="U249"/>
      <c r="V249" s="14"/>
      <c r="W249"/>
      <c r="X249"/>
      <c r="Y249"/>
      <c r="Z249"/>
      <c r="AA249"/>
      <c r="AB249"/>
      <c r="AC249"/>
      <c r="AD249"/>
      <c r="AE249"/>
    </row>
  </sheetData>
  <mergeCells count="49">
    <mergeCell ref="W15:W16"/>
    <mergeCell ref="X15:X16"/>
    <mergeCell ref="Y15:Y16"/>
    <mergeCell ref="Z15:Z16"/>
    <mergeCell ref="W20:W22"/>
    <mergeCell ref="X20:X22"/>
    <mergeCell ref="Y20:Y22"/>
    <mergeCell ref="Z20:Z22"/>
    <mergeCell ref="U13:U14"/>
    <mergeCell ref="V13:V14"/>
    <mergeCell ref="B13:B16"/>
    <mergeCell ref="C13:C16"/>
    <mergeCell ref="B17:B18"/>
    <mergeCell ref="C17:C18"/>
    <mergeCell ref="S15:S16"/>
    <mergeCell ref="T15:T16"/>
    <mergeCell ref="U15:U16"/>
    <mergeCell ref="V15:V16"/>
    <mergeCell ref="S20:S22"/>
    <mergeCell ref="T20:T22"/>
    <mergeCell ref="U20:U22"/>
    <mergeCell ref="S13:S14"/>
    <mergeCell ref="T13:T14"/>
    <mergeCell ref="Z13:Z14"/>
    <mergeCell ref="V20:V22"/>
    <mergeCell ref="W13:W14"/>
    <mergeCell ref="X13:X14"/>
    <mergeCell ref="Y13:Y14"/>
    <mergeCell ref="E3:R4"/>
    <mergeCell ref="A5:R5"/>
    <mergeCell ref="M7:O7"/>
    <mergeCell ref="G7:I7"/>
    <mergeCell ref="D7:F7"/>
    <mergeCell ref="A6:C7"/>
    <mergeCell ref="K6:L7"/>
    <mergeCell ref="A8:A12"/>
    <mergeCell ref="P7:R7"/>
    <mergeCell ref="A22:A24"/>
    <mergeCell ref="B8:B12"/>
    <mergeCell ref="C8:C12"/>
    <mergeCell ref="D8:F9"/>
    <mergeCell ref="B19:B22"/>
    <mergeCell ref="C19:C22"/>
    <mergeCell ref="V3:AB5"/>
    <mergeCell ref="S8:Z9"/>
    <mergeCell ref="S10:Z10"/>
    <mergeCell ref="V7:AB7"/>
    <mergeCell ref="S3:U3"/>
    <mergeCell ref="S7:U7"/>
  </mergeCells>
  <phoneticPr fontId="1" type="noConversion"/>
  <printOptions horizontalCentered="1" verticalCentered="1"/>
  <pageMargins left="0.25" right="0.25" top="0.5" bottom="0.41319444444444442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autor</cp:lastModifiedBy>
  <cp:lastPrinted>2019-10-29T12:26:16Z</cp:lastPrinted>
  <dcterms:created xsi:type="dcterms:W3CDTF">1997-06-08T19:01:58Z</dcterms:created>
  <dcterms:modified xsi:type="dcterms:W3CDTF">2020-12-09T16:26:22Z</dcterms:modified>
</cp:coreProperties>
</file>