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Rekapitulácia stavby" sheetId="1" r:id="rId1"/>
    <sheet name="A - Búracie práce" sheetId="2" r:id="rId2"/>
    <sheet name="B - Stavebná časť" sheetId="3" r:id="rId3"/>
    <sheet name="C - Elektroinštalácia" sheetId="4" r:id="rId4"/>
    <sheet name="D - Vykurovanie" sheetId="5" r:id="rId5"/>
    <sheet name="E - Vzduchotechnika" sheetId="6" r:id="rId6"/>
    <sheet name="F - Audiovizuálna technika" sheetId="7" r:id="rId7"/>
  </sheets>
  <definedNames>
    <definedName name="_xlnm.Print_Area" localSheetId="0">'Rekapitulácia stavby'!$C$4:$AP$70,'Rekapitulácia stavby'!$C$76:$AP$101</definedName>
    <definedName name="_xlnm.Print_Titles" localSheetId="0">'Rekapitulácia stavby'!$85:$85</definedName>
    <definedName name="_xlnm.Print_Area" localSheetId="1">'A - Búracie práce'!$C$4:$Q$70,'A - Búracie práce'!$C$76:$Q$110,'A - Búracie práce'!$C$116:$Q$207</definedName>
    <definedName name="_xlnm.Print_Titles" localSheetId="1">'A - Búracie práce'!$126:$126</definedName>
    <definedName name="_xlnm.Print_Area" localSheetId="2">'B - Stavebná časť'!$C$4:$Q$70,'B - Stavebná časť'!$C$76:$Q$116,'B - Stavebná časť'!$C$122:$Q$352</definedName>
    <definedName name="_xlnm.Print_Titles" localSheetId="2">'B - Stavebná časť'!$132:$132</definedName>
    <definedName name="_xlnm.Print_Area" localSheetId="3">'C - Elektroinštalácia'!$C$4:$Q$70,'C - Elektroinštalácia'!$C$76:$Q$105,'C - Elektroinštalácia'!$C$111:$Q$244</definedName>
    <definedName name="_xlnm.Print_Titles" localSheetId="3">'C - Elektroinštalácia'!$121:$121</definedName>
    <definedName name="_xlnm.Print_Area" localSheetId="4">'D - Vykurovanie'!$C$4:$Q$70,'D - Vykurovanie'!$C$76:$Q$109,'D - Vykurovanie'!$C$115:$Q$248</definedName>
    <definedName name="_xlnm.Print_Titles" localSheetId="4">'D - Vykurovanie'!$125:$125</definedName>
    <definedName name="_xlnm.Print_Area" localSheetId="5">'E - Vzduchotechnika'!$C$4:$Q$70,'E - Vzduchotechnika'!$C$76:$Q$102,'E - Vzduchotechnika'!$C$108:$Q$161</definedName>
    <definedName name="_xlnm.Print_Titles" localSheetId="5">'E - Vzduchotechnika'!$118:$118</definedName>
    <definedName name="_xlnm.Print_Area" localSheetId="6">'F - Audiovizuálna technika'!$C$4:$Q$70,'F - Audiovizuálna technika'!$C$76:$Q$101,'F - Audiovizuálna technika'!$C$107:$Q$186</definedName>
    <definedName name="_xlnm.Print_Titles" localSheetId="6">'F - Audiovizuálna technika'!$117:$117</definedName>
  </definedNames>
  <calcPr/>
</workbook>
</file>

<file path=xl/calcChain.xml><?xml version="1.0" encoding="utf-8"?>
<calcChain xmlns="http://schemas.openxmlformats.org/spreadsheetml/2006/main">
  <c i="1" r="AY93"/>
  <c r="AX93"/>
  <c i="7" r="BI186"/>
  <c r="BH186"/>
  <c r="BG186"/>
  <c r="BE186"/>
  <c r="BK186"/>
  <c r="N186"/>
  <c r="BF186"/>
  <c r="BI185"/>
  <c r="BH185"/>
  <c r="BG185"/>
  <c r="BE185"/>
  <c r="BK185"/>
  <c r="N185"/>
  <c r="BF185"/>
  <c r="BI184"/>
  <c r="BH184"/>
  <c r="BG184"/>
  <c r="BE184"/>
  <c r="BK184"/>
  <c r="N184"/>
  <c r="BF184"/>
  <c r="BI183"/>
  <c r="BH183"/>
  <c r="BG183"/>
  <c r="BE183"/>
  <c r="BK183"/>
  <c r="N183"/>
  <c r="BF183"/>
  <c r="BI182"/>
  <c r="BH182"/>
  <c r="BG182"/>
  <c r="BE182"/>
  <c r="BK182"/>
  <c r="BK181"/>
  <c r="N181"/>
  <c r="N182"/>
  <c r="BF182"/>
  <c r="N91"/>
  <c r="BI180"/>
  <c r="BH180"/>
  <c r="BG180"/>
  <c r="BE180"/>
  <c r="AA180"/>
  <c r="Y180"/>
  <c r="W180"/>
  <c r="BK180"/>
  <c r="N180"/>
  <c r="BF180"/>
  <c r="BI179"/>
  <c r="BH179"/>
  <c r="BG179"/>
  <c r="BE179"/>
  <c r="AA179"/>
  <c r="Y179"/>
  <c r="W179"/>
  <c r="BK179"/>
  <c r="N179"/>
  <c r="BF179"/>
  <c r="BI178"/>
  <c r="BH178"/>
  <c r="BG178"/>
  <c r="BE178"/>
  <c r="AA178"/>
  <c r="Y178"/>
  <c r="W178"/>
  <c r="BK178"/>
  <c r="N178"/>
  <c r="BF178"/>
  <c r="BI177"/>
  <c r="BH177"/>
  <c r="BG177"/>
  <c r="BE177"/>
  <c r="AA177"/>
  <c r="Y177"/>
  <c r="W177"/>
  <c r="BK177"/>
  <c r="N177"/>
  <c r="BF177"/>
  <c r="BI176"/>
  <c r="BH176"/>
  <c r="BG176"/>
  <c r="BE176"/>
  <c r="AA176"/>
  <c r="Y176"/>
  <c r="W176"/>
  <c r="BK176"/>
  <c r="N176"/>
  <c r="BF176"/>
  <c r="BI175"/>
  <c r="BH175"/>
  <c r="BG175"/>
  <c r="BE175"/>
  <c r="AA175"/>
  <c r="Y175"/>
  <c r="W175"/>
  <c r="BK175"/>
  <c r="N175"/>
  <c r="BF175"/>
  <c r="BI174"/>
  <c r="BH174"/>
  <c r="BG174"/>
  <c r="BE174"/>
  <c r="AA174"/>
  <c r="Y174"/>
  <c r="W174"/>
  <c r="BK174"/>
  <c r="N174"/>
  <c r="BF174"/>
  <c r="BI173"/>
  <c r="BH173"/>
  <c r="BG173"/>
  <c r="BE173"/>
  <c r="AA173"/>
  <c r="Y173"/>
  <c r="W173"/>
  <c r="BK173"/>
  <c r="N173"/>
  <c r="BF173"/>
  <c r="BI172"/>
  <c r="BH172"/>
  <c r="BG172"/>
  <c r="BE172"/>
  <c r="AA172"/>
  <c r="Y172"/>
  <c r="W172"/>
  <c r="BK172"/>
  <c r="N172"/>
  <c r="BF172"/>
  <c r="BI171"/>
  <c r="BH171"/>
  <c r="BG171"/>
  <c r="BE171"/>
  <c r="AA171"/>
  <c r="Y171"/>
  <c r="W171"/>
  <c r="BK171"/>
  <c r="N171"/>
  <c r="BF171"/>
  <c r="BI170"/>
  <c r="BH170"/>
  <c r="BG170"/>
  <c r="BE170"/>
  <c r="AA170"/>
  <c r="Y170"/>
  <c r="W170"/>
  <c r="BK170"/>
  <c r="N170"/>
  <c r="BF170"/>
  <c r="BI169"/>
  <c r="BH169"/>
  <c r="BG169"/>
  <c r="BE169"/>
  <c r="AA169"/>
  <c r="Y169"/>
  <c r="W169"/>
  <c r="BK169"/>
  <c r="N169"/>
  <c r="BF169"/>
  <c r="BI168"/>
  <c r="BH168"/>
  <c r="BG168"/>
  <c r="BE168"/>
  <c r="AA168"/>
  <c r="Y168"/>
  <c r="W168"/>
  <c r="BK168"/>
  <c r="N168"/>
  <c r="BF168"/>
  <c r="BI167"/>
  <c r="BH167"/>
  <c r="BG167"/>
  <c r="BE167"/>
  <c r="AA167"/>
  <c r="Y167"/>
  <c r="W167"/>
  <c r="BK167"/>
  <c r="N167"/>
  <c r="BF167"/>
  <c r="BI166"/>
  <c r="BH166"/>
  <c r="BG166"/>
  <c r="BE166"/>
  <c r="AA166"/>
  <c r="Y166"/>
  <c r="W166"/>
  <c r="BK166"/>
  <c r="N166"/>
  <c r="BF166"/>
  <c r="BI165"/>
  <c r="BH165"/>
  <c r="BG165"/>
  <c r="BE165"/>
  <c r="AA165"/>
  <c r="Y165"/>
  <c r="W165"/>
  <c r="BK165"/>
  <c r="N165"/>
  <c r="BF165"/>
  <c r="BI164"/>
  <c r="BH164"/>
  <c r="BG164"/>
  <c r="BE164"/>
  <c r="AA164"/>
  <c r="Y164"/>
  <c r="W164"/>
  <c r="BK164"/>
  <c r="N164"/>
  <c r="BF164"/>
  <c r="BI163"/>
  <c r="BH163"/>
  <c r="BG163"/>
  <c r="BE163"/>
  <c r="AA163"/>
  <c r="Y163"/>
  <c r="W163"/>
  <c r="BK163"/>
  <c r="N163"/>
  <c r="BF163"/>
  <c r="BI162"/>
  <c r="BH162"/>
  <c r="BG162"/>
  <c r="BE162"/>
  <c r="AA162"/>
  <c r="Y162"/>
  <c r="W162"/>
  <c r="BK162"/>
  <c r="N162"/>
  <c r="BF162"/>
  <c r="BI161"/>
  <c r="BH161"/>
  <c r="BG161"/>
  <c r="BE161"/>
  <c r="AA161"/>
  <c r="Y161"/>
  <c r="W161"/>
  <c r="BK161"/>
  <c r="N161"/>
  <c r="BF161"/>
  <c r="BI160"/>
  <c r="BH160"/>
  <c r="BG160"/>
  <c r="BE160"/>
  <c r="AA160"/>
  <c r="Y160"/>
  <c r="W160"/>
  <c r="BK160"/>
  <c r="N160"/>
  <c r="BF160"/>
  <c r="BI159"/>
  <c r="BH159"/>
  <c r="BG159"/>
  <c r="BE159"/>
  <c r="AA159"/>
  <c r="Y159"/>
  <c r="W159"/>
  <c r="BK159"/>
  <c r="N159"/>
  <c r="BF159"/>
  <c r="BI158"/>
  <c r="BH158"/>
  <c r="BG158"/>
  <c r="BE158"/>
  <c r="AA158"/>
  <c r="Y158"/>
  <c r="W158"/>
  <c r="BK158"/>
  <c r="N158"/>
  <c r="BF158"/>
  <c r="BI157"/>
  <c r="BH157"/>
  <c r="BG157"/>
  <c r="BE157"/>
  <c r="AA157"/>
  <c r="Y157"/>
  <c r="W157"/>
  <c r="BK157"/>
  <c r="N157"/>
  <c r="BF157"/>
  <c r="BI156"/>
  <c r="BH156"/>
  <c r="BG156"/>
  <c r="BE156"/>
  <c r="AA156"/>
  <c r="Y156"/>
  <c r="W156"/>
  <c r="BK156"/>
  <c r="N156"/>
  <c r="BF156"/>
  <c r="BI155"/>
  <c r="BH155"/>
  <c r="BG155"/>
  <c r="BE155"/>
  <c r="AA155"/>
  <c r="Y155"/>
  <c r="W155"/>
  <c r="BK155"/>
  <c r="N155"/>
  <c r="BF155"/>
  <c r="BI154"/>
  <c r="BH154"/>
  <c r="BG154"/>
  <c r="BE154"/>
  <c r="AA154"/>
  <c r="Y154"/>
  <c r="W154"/>
  <c r="BK154"/>
  <c r="N154"/>
  <c r="BF154"/>
  <c r="BI153"/>
  <c r="BH153"/>
  <c r="BG153"/>
  <c r="BE153"/>
  <c r="AA153"/>
  <c r="Y153"/>
  <c r="W153"/>
  <c r="BK153"/>
  <c r="N153"/>
  <c r="BF153"/>
  <c r="BI152"/>
  <c r="BH152"/>
  <c r="BG152"/>
  <c r="BE152"/>
  <c r="AA152"/>
  <c r="Y152"/>
  <c r="W152"/>
  <c r="BK152"/>
  <c r="N152"/>
  <c r="BF152"/>
  <c r="BI151"/>
  <c r="BH151"/>
  <c r="BG151"/>
  <c r="BE151"/>
  <c r="AA151"/>
  <c r="Y151"/>
  <c r="W151"/>
  <c r="BK151"/>
  <c r="N151"/>
  <c r="BF151"/>
  <c r="BI150"/>
  <c r="BH150"/>
  <c r="BG150"/>
  <c r="BE150"/>
  <c r="AA150"/>
  <c r="Y150"/>
  <c r="W150"/>
  <c r="BK150"/>
  <c r="N150"/>
  <c r="BF150"/>
  <c r="BI149"/>
  <c r="BH149"/>
  <c r="BG149"/>
  <c r="BE149"/>
  <c r="AA149"/>
  <c r="Y149"/>
  <c r="W149"/>
  <c r="BK149"/>
  <c r="N149"/>
  <c r="BF149"/>
  <c r="BI148"/>
  <c r="BH148"/>
  <c r="BG148"/>
  <c r="BE148"/>
  <c r="AA148"/>
  <c r="Y148"/>
  <c r="W148"/>
  <c r="BK148"/>
  <c r="N148"/>
  <c r="BF148"/>
  <c r="BI147"/>
  <c r="BH147"/>
  <c r="BG147"/>
  <c r="BE147"/>
  <c r="AA147"/>
  <c r="Y147"/>
  <c r="W147"/>
  <c r="BK147"/>
  <c r="N147"/>
  <c r="BF147"/>
  <c r="BI146"/>
  <c r="BH146"/>
  <c r="BG146"/>
  <c r="BE146"/>
  <c r="AA146"/>
  <c r="Y146"/>
  <c r="W146"/>
  <c r="BK146"/>
  <c r="N146"/>
  <c r="BF146"/>
  <c r="BI145"/>
  <c r="BH145"/>
  <c r="BG145"/>
  <c r="BE145"/>
  <c r="AA145"/>
  <c r="Y145"/>
  <c r="W145"/>
  <c r="BK145"/>
  <c r="N145"/>
  <c r="BF145"/>
  <c r="BI144"/>
  <c r="BH144"/>
  <c r="BG144"/>
  <c r="BE144"/>
  <c r="AA144"/>
  <c r="Y144"/>
  <c r="W144"/>
  <c r="BK144"/>
  <c r="N144"/>
  <c r="BF144"/>
  <c r="BI143"/>
  <c r="BH143"/>
  <c r="BG143"/>
  <c r="BE143"/>
  <c r="AA143"/>
  <c r="Y143"/>
  <c r="W143"/>
  <c r="BK143"/>
  <c r="N143"/>
  <c r="BF143"/>
  <c r="BI142"/>
  <c r="BH142"/>
  <c r="BG142"/>
  <c r="BE142"/>
  <c r="AA142"/>
  <c r="Y142"/>
  <c r="W142"/>
  <c r="BK142"/>
  <c r="N142"/>
  <c r="BF142"/>
  <c r="BI141"/>
  <c r="BH141"/>
  <c r="BG141"/>
  <c r="BE141"/>
  <c r="AA141"/>
  <c r="Y141"/>
  <c r="W141"/>
  <c r="BK141"/>
  <c r="N141"/>
  <c r="BF141"/>
  <c r="BI140"/>
  <c r="BH140"/>
  <c r="BG140"/>
  <c r="BE140"/>
  <c r="AA140"/>
  <c r="Y140"/>
  <c r="W140"/>
  <c r="BK140"/>
  <c r="N140"/>
  <c r="BF140"/>
  <c r="BI139"/>
  <c r="BH139"/>
  <c r="BG139"/>
  <c r="BE139"/>
  <c r="AA139"/>
  <c r="Y139"/>
  <c r="W139"/>
  <c r="BK139"/>
  <c r="N139"/>
  <c r="BF139"/>
  <c r="BI138"/>
  <c r="BH138"/>
  <c r="BG138"/>
  <c r="BE138"/>
  <c r="AA138"/>
  <c r="Y138"/>
  <c r="W138"/>
  <c r="BK138"/>
  <c r="N138"/>
  <c r="BF138"/>
  <c r="BI137"/>
  <c r="BH137"/>
  <c r="BG137"/>
  <c r="BE137"/>
  <c r="AA137"/>
  <c r="Y137"/>
  <c r="W137"/>
  <c r="BK137"/>
  <c r="N137"/>
  <c r="BF137"/>
  <c r="BI136"/>
  <c r="BH136"/>
  <c r="BG136"/>
  <c r="BE136"/>
  <c r="AA136"/>
  <c r="Y136"/>
  <c r="W136"/>
  <c r="BK136"/>
  <c r="N136"/>
  <c r="BF136"/>
  <c r="BI135"/>
  <c r="BH135"/>
  <c r="BG135"/>
  <c r="BE135"/>
  <c r="AA135"/>
  <c r="Y135"/>
  <c r="W135"/>
  <c r="BK135"/>
  <c r="N135"/>
  <c r="BF135"/>
  <c r="BI134"/>
  <c r="BH134"/>
  <c r="BG134"/>
  <c r="BE134"/>
  <c r="AA134"/>
  <c r="Y134"/>
  <c r="W134"/>
  <c r="BK134"/>
  <c r="N134"/>
  <c r="BF134"/>
  <c r="BI133"/>
  <c r="BH133"/>
  <c r="BG133"/>
  <c r="BE133"/>
  <c r="AA133"/>
  <c r="Y133"/>
  <c r="W133"/>
  <c r="BK133"/>
  <c r="N133"/>
  <c r="BF133"/>
  <c r="BI132"/>
  <c r="BH132"/>
  <c r="BG132"/>
  <c r="BE132"/>
  <c r="AA132"/>
  <c r="AA131"/>
  <c r="Y132"/>
  <c r="Y131"/>
  <c r="W132"/>
  <c r="W131"/>
  <c r="BK132"/>
  <c r="BK131"/>
  <c r="N131"/>
  <c r="N132"/>
  <c r="BF132"/>
  <c r="N90"/>
  <c r="BI130"/>
  <c r="BH130"/>
  <c r="BG130"/>
  <c r="BE130"/>
  <c r="AA130"/>
  <c r="Y130"/>
  <c r="W130"/>
  <c r="BK130"/>
  <c r="N130"/>
  <c r="BF130"/>
  <c r="BI129"/>
  <c r="BH129"/>
  <c r="BG129"/>
  <c r="BE129"/>
  <c r="AA129"/>
  <c r="Y129"/>
  <c r="W129"/>
  <c r="BK129"/>
  <c r="N129"/>
  <c r="BF129"/>
  <c r="BI128"/>
  <c r="BH128"/>
  <c r="BG128"/>
  <c r="BE128"/>
  <c r="AA128"/>
  <c r="Y128"/>
  <c r="W128"/>
  <c r="BK128"/>
  <c r="N128"/>
  <c r="BF128"/>
  <c r="BI127"/>
  <c r="BH127"/>
  <c r="BG127"/>
  <c r="BE127"/>
  <c r="AA127"/>
  <c r="Y127"/>
  <c r="W127"/>
  <c r="BK127"/>
  <c r="N127"/>
  <c r="BF127"/>
  <c r="BI126"/>
  <c r="BH126"/>
  <c r="BG126"/>
  <c r="BE126"/>
  <c r="AA126"/>
  <c r="Y126"/>
  <c r="W126"/>
  <c r="BK126"/>
  <c r="N126"/>
  <c r="BF126"/>
  <c r="BI125"/>
  <c r="BH125"/>
  <c r="BG125"/>
  <c r="BE125"/>
  <c r="AA125"/>
  <c r="Y125"/>
  <c r="W125"/>
  <c r="BK125"/>
  <c r="N125"/>
  <c r="BF125"/>
  <c r="BI124"/>
  <c r="BH124"/>
  <c r="BG124"/>
  <c r="BE124"/>
  <c r="AA124"/>
  <c r="Y124"/>
  <c r="W124"/>
  <c r="BK124"/>
  <c r="N124"/>
  <c r="BF124"/>
  <c r="BI123"/>
  <c r="BH123"/>
  <c r="BG123"/>
  <c r="BE123"/>
  <c r="AA123"/>
  <c r="Y123"/>
  <c r="W123"/>
  <c r="BK123"/>
  <c r="N123"/>
  <c r="BF123"/>
  <c r="BI122"/>
  <c r="BH122"/>
  <c r="BG122"/>
  <c r="BE122"/>
  <c r="AA122"/>
  <c r="Y122"/>
  <c r="W122"/>
  <c r="BK122"/>
  <c r="N122"/>
  <c r="BF122"/>
  <c r="BI121"/>
  <c r="BH121"/>
  <c r="BG121"/>
  <c r="BE121"/>
  <c r="AA121"/>
  <c r="Y121"/>
  <c r="W121"/>
  <c r="BK121"/>
  <c r="N121"/>
  <c r="BF121"/>
  <c r="BI120"/>
  <c r="BH120"/>
  <c r="BG120"/>
  <c r="BE120"/>
  <c r="AA120"/>
  <c r="AA119"/>
  <c r="AA118"/>
  <c r="Y120"/>
  <c r="Y119"/>
  <c r="Y118"/>
  <c r="W120"/>
  <c r="W119"/>
  <c r="W118"/>
  <c i="1" r="AU93"/>
  <c i="7" r="BK120"/>
  <c r="BK119"/>
  <c r="N119"/>
  <c r="BK118"/>
  <c r="N118"/>
  <c r="N88"/>
  <c r="N120"/>
  <c r="BF120"/>
  <c r="N89"/>
  <c r="M114"/>
  <c r="F114"/>
  <c r="F112"/>
  <c r="F110"/>
  <c r="BI99"/>
  <c r="BH99"/>
  <c r="BG99"/>
  <c r="BE99"/>
  <c r="N99"/>
  <c r="BF99"/>
  <c r="BI98"/>
  <c r="BH98"/>
  <c r="BG98"/>
  <c r="BE98"/>
  <c r="N98"/>
  <c r="BF98"/>
  <c r="BI97"/>
  <c r="BH97"/>
  <c r="BG97"/>
  <c r="BE97"/>
  <c r="N97"/>
  <c r="BF97"/>
  <c r="BI96"/>
  <c r="BH96"/>
  <c r="BG96"/>
  <c r="BE96"/>
  <c r="N96"/>
  <c r="BF96"/>
  <c r="BI95"/>
  <c r="BH95"/>
  <c r="BG95"/>
  <c r="BE95"/>
  <c r="N95"/>
  <c r="BF95"/>
  <c r="BI94"/>
  <c r="H36"/>
  <c i="1" r="BD93"/>
  <c i="7" r="BH94"/>
  <c r="H35"/>
  <c i="1" r="BC93"/>
  <c i="7" r="BG94"/>
  <c r="H34"/>
  <c i="1" r="BB93"/>
  <c i="7" r="BE94"/>
  <c r="M32"/>
  <c i="1" r="AV93"/>
  <c i="7" r="H32"/>
  <c i="1" r="AZ93"/>
  <c i="7" r="N94"/>
  <c r="N93"/>
  <c r="L101"/>
  <c r="BF94"/>
  <c r="M33"/>
  <c i="1" r="AW93"/>
  <c i="7" r="H33"/>
  <c i="1" r="BA93"/>
  <c i="7" r="M28"/>
  <c i="1" r="AS93"/>
  <c i="7" r="M27"/>
  <c r="M83"/>
  <c r="F83"/>
  <c r="F81"/>
  <c r="F79"/>
  <c r="M30"/>
  <c i="1" r="AG93"/>
  <c i="7" r="L38"/>
  <c r="O21"/>
  <c r="E21"/>
  <c r="M115"/>
  <c r="M84"/>
  <c r="O20"/>
  <c r="O15"/>
  <c r="E15"/>
  <c r="F115"/>
  <c r="F84"/>
  <c r="O14"/>
  <c r="O9"/>
  <c r="M112"/>
  <c r="M81"/>
  <c r="F6"/>
  <c r="F109"/>
  <c r="F78"/>
  <c i="1" r="AY92"/>
  <c r="AX92"/>
  <c i="6" r="BI161"/>
  <c r="BH161"/>
  <c r="BG161"/>
  <c r="BE161"/>
  <c r="BK161"/>
  <c r="N161"/>
  <c r="BF161"/>
  <c r="BI160"/>
  <c r="BH160"/>
  <c r="BG160"/>
  <c r="BE160"/>
  <c r="BK160"/>
  <c r="N160"/>
  <c r="BF160"/>
  <c r="BI159"/>
  <c r="BH159"/>
  <c r="BG159"/>
  <c r="BE159"/>
  <c r="BK159"/>
  <c r="N159"/>
  <c r="BF159"/>
  <c r="BI158"/>
  <c r="BH158"/>
  <c r="BG158"/>
  <c r="BE158"/>
  <c r="BK158"/>
  <c r="N158"/>
  <c r="BF158"/>
  <c r="BI157"/>
  <c r="BH157"/>
  <c r="BG157"/>
  <c r="BE157"/>
  <c r="BK157"/>
  <c r="BK156"/>
  <c r="N156"/>
  <c r="N157"/>
  <c r="BF157"/>
  <c r="N92"/>
  <c r="BI155"/>
  <c r="BH155"/>
  <c r="BG155"/>
  <c r="BE155"/>
  <c r="AA155"/>
  <c r="Y155"/>
  <c r="W155"/>
  <c r="BK155"/>
  <c r="N155"/>
  <c r="BF155"/>
  <c r="BI154"/>
  <c r="BH154"/>
  <c r="BG154"/>
  <c r="BE154"/>
  <c r="AA154"/>
  <c r="Y154"/>
  <c r="W154"/>
  <c r="BK154"/>
  <c r="N154"/>
  <c r="BF154"/>
  <c r="BI153"/>
  <c r="BH153"/>
  <c r="BG153"/>
  <c r="BE153"/>
  <c r="AA153"/>
  <c r="Y153"/>
  <c r="W153"/>
  <c r="BK153"/>
  <c r="N153"/>
  <c r="BF153"/>
  <c r="BI152"/>
  <c r="BH152"/>
  <c r="BG152"/>
  <c r="BE152"/>
  <c r="AA152"/>
  <c r="AA151"/>
  <c r="Y152"/>
  <c r="Y151"/>
  <c r="W152"/>
  <c r="W151"/>
  <c r="BK152"/>
  <c r="BK151"/>
  <c r="N151"/>
  <c r="N152"/>
  <c r="BF152"/>
  <c r="N91"/>
  <c r="BI150"/>
  <c r="BH150"/>
  <c r="BG150"/>
  <c r="BE150"/>
  <c r="AA150"/>
  <c r="Y150"/>
  <c r="W150"/>
  <c r="BK150"/>
  <c r="N150"/>
  <c r="BF150"/>
  <c r="BI149"/>
  <c r="BH149"/>
  <c r="BG149"/>
  <c r="BE149"/>
  <c r="AA149"/>
  <c r="Y149"/>
  <c r="W149"/>
  <c r="BK149"/>
  <c r="N149"/>
  <c r="BF149"/>
  <c r="BI148"/>
  <c r="BH148"/>
  <c r="BG148"/>
  <c r="BE148"/>
  <c r="AA148"/>
  <c r="Y148"/>
  <c r="W148"/>
  <c r="BK148"/>
  <c r="N148"/>
  <c r="BF148"/>
  <c r="BI147"/>
  <c r="BH147"/>
  <c r="BG147"/>
  <c r="BE147"/>
  <c r="AA147"/>
  <c r="Y147"/>
  <c r="W147"/>
  <c r="BK147"/>
  <c r="N147"/>
  <c r="BF147"/>
  <c r="BI146"/>
  <c r="BH146"/>
  <c r="BG146"/>
  <c r="BE146"/>
  <c r="AA146"/>
  <c r="Y146"/>
  <c r="W146"/>
  <c r="BK146"/>
  <c r="N146"/>
  <c r="BF146"/>
  <c r="BI145"/>
  <c r="BH145"/>
  <c r="BG145"/>
  <c r="BE145"/>
  <c r="AA145"/>
  <c r="Y145"/>
  <c r="W145"/>
  <c r="BK145"/>
  <c r="N145"/>
  <c r="BF145"/>
  <c r="BI144"/>
  <c r="BH144"/>
  <c r="BG144"/>
  <c r="BE144"/>
  <c r="AA144"/>
  <c r="Y144"/>
  <c r="W144"/>
  <c r="BK144"/>
  <c r="N144"/>
  <c r="BF144"/>
  <c r="BI143"/>
  <c r="BH143"/>
  <c r="BG143"/>
  <c r="BE143"/>
  <c r="AA143"/>
  <c r="Y143"/>
  <c r="W143"/>
  <c r="BK143"/>
  <c r="N143"/>
  <c r="BF143"/>
  <c r="BI142"/>
  <c r="BH142"/>
  <c r="BG142"/>
  <c r="BE142"/>
  <c r="AA142"/>
  <c r="Y142"/>
  <c r="W142"/>
  <c r="BK142"/>
  <c r="N142"/>
  <c r="BF142"/>
  <c r="BI141"/>
  <c r="BH141"/>
  <c r="BG141"/>
  <c r="BE141"/>
  <c r="AA141"/>
  <c r="AA140"/>
  <c r="Y141"/>
  <c r="Y140"/>
  <c r="W141"/>
  <c r="W140"/>
  <c r="BK141"/>
  <c r="BK140"/>
  <c r="N140"/>
  <c r="N141"/>
  <c r="BF141"/>
  <c r="N90"/>
  <c r="BI139"/>
  <c r="BH139"/>
  <c r="BG139"/>
  <c r="BE139"/>
  <c r="AA139"/>
  <c r="Y139"/>
  <c r="W139"/>
  <c r="BK139"/>
  <c r="N139"/>
  <c r="BF139"/>
  <c r="BI138"/>
  <c r="BH138"/>
  <c r="BG138"/>
  <c r="BE138"/>
  <c r="AA138"/>
  <c r="Y138"/>
  <c r="W138"/>
  <c r="BK138"/>
  <c r="N138"/>
  <c r="BF138"/>
  <c r="BI137"/>
  <c r="BH137"/>
  <c r="BG137"/>
  <c r="BE137"/>
  <c r="AA137"/>
  <c r="Y137"/>
  <c r="W137"/>
  <c r="BK137"/>
  <c r="N137"/>
  <c r="BF137"/>
  <c r="BI136"/>
  <c r="BH136"/>
  <c r="BG136"/>
  <c r="BE136"/>
  <c r="AA136"/>
  <c r="Y136"/>
  <c r="W136"/>
  <c r="BK136"/>
  <c r="N136"/>
  <c r="BF136"/>
  <c r="BI135"/>
  <c r="BH135"/>
  <c r="BG135"/>
  <c r="BE135"/>
  <c r="AA135"/>
  <c r="Y135"/>
  <c r="W135"/>
  <c r="BK135"/>
  <c r="N135"/>
  <c r="BF135"/>
  <c r="BI134"/>
  <c r="BH134"/>
  <c r="BG134"/>
  <c r="BE134"/>
  <c r="AA134"/>
  <c r="Y134"/>
  <c r="W134"/>
  <c r="BK134"/>
  <c r="N134"/>
  <c r="BF134"/>
  <c r="BI133"/>
  <c r="BH133"/>
  <c r="BG133"/>
  <c r="BE133"/>
  <c r="AA133"/>
  <c r="Y133"/>
  <c r="W133"/>
  <c r="BK133"/>
  <c r="N133"/>
  <c r="BF133"/>
  <c r="BI132"/>
  <c r="BH132"/>
  <c r="BG132"/>
  <c r="BE132"/>
  <c r="AA132"/>
  <c r="Y132"/>
  <c r="W132"/>
  <c r="BK132"/>
  <c r="N132"/>
  <c r="BF132"/>
  <c r="BI131"/>
  <c r="BH131"/>
  <c r="BG131"/>
  <c r="BE131"/>
  <c r="AA131"/>
  <c r="Y131"/>
  <c r="W131"/>
  <c r="BK131"/>
  <c r="N131"/>
  <c r="BF131"/>
  <c r="BI130"/>
  <c r="BH130"/>
  <c r="BG130"/>
  <c r="BE130"/>
  <c r="AA130"/>
  <c r="Y130"/>
  <c r="W130"/>
  <c r="BK130"/>
  <c r="N130"/>
  <c r="BF130"/>
  <c r="BI129"/>
  <c r="BH129"/>
  <c r="BG129"/>
  <c r="BE129"/>
  <c r="AA129"/>
  <c r="Y129"/>
  <c r="W129"/>
  <c r="BK129"/>
  <c r="N129"/>
  <c r="BF129"/>
  <c r="BI127"/>
  <c r="BH127"/>
  <c r="BG127"/>
  <c r="BE127"/>
  <c r="AA127"/>
  <c r="Y127"/>
  <c r="W127"/>
  <c r="BK127"/>
  <c r="N127"/>
  <c r="BF127"/>
  <c r="BI126"/>
  <c r="BH126"/>
  <c r="BG126"/>
  <c r="BE126"/>
  <c r="AA126"/>
  <c r="Y126"/>
  <c r="W126"/>
  <c r="BK126"/>
  <c r="N126"/>
  <c r="BF126"/>
  <c r="BI125"/>
  <c r="BH125"/>
  <c r="BG125"/>
  <c r="BE125"/>
  <c r="AA125"/>
  <c r="Y125"/>
  <c r="W125"/>
  <c r="BK125"/>
  <c r="N125"/>
  <c r="BF125"/>
  <c r="BI123"/>
  <c r="BH123"/>
  <c r="BG123"/>
  <c r="BE123"/>
  <c r="AA123"/>
  <c r="Y123"/>
  <c r="W123"/>
  <c r="BK123"/>
  <c r="N123"/>
  <c r="BF123"/>
  <c r="BI121"/>
  <c r="BH121"/>
  <c r="BG121"/>
  <c r="BE121"/>
  <c r="AA121"/>
  <c r="AA120"/>
  <c r="AA119"/>
  <c r="Y121"/>
  <c r="Y120"/>
  <c r="Y119"/>
  <c r="W121"/>
  <c r="W120"/>
  <c r="W119"/>
  <c i="1" r="AU92"/>
  <c i="6" r="BK121"/>
  <c r="BK120"/>
  <c r="N120"/>
  <c r="BK119"/>
  <c r="N119"/>
  <c r="N88"/>
  <c r="N121"/>
  <c r="BF121"/>
  <c r="N89"/>
  <c r="M115"/>
  <c r="F115"/>
  <c r="F113"/>
  <c r="F111"/>
  <c r="BI100"/>
  <c r="BH100"/>
  <c r="BG100"/>
  <c r="BE100"/>
  <c r="N100"/>
  <c r="BF100"/>
  <c r="BI99"/>
  <c r="BH99"/>
  <c r="BG99"/>
  <c r="BE99"/>
  <c r="N99"/>
  <c r="BF99"/>
  <c r="BI98"/>
  <c r="BH98"/>
  <c r="BG98"/>
  <c r="BE98"/>
  <c r="N98"/>
  <c r="BF98"/>
  <c r="BI97"/>
  <c r="BH97"/>
  <c r="BG97"/>
  <c r="BE97"/>
  <c r="N97"/>
  <c r="BF97"/>
  <c r="BI96"/>
  <c r="BH96"/>
  <c r="BG96"/>
  <c r="BE96"/>
  <c r="N96"/>
  <c r="BF96"/>
  <c r="BI95"/>
  <c r="H36"/>
  <c i="1" r="BD92"/>
  <c i="6" r="BH95"/>
  <c r="H35"/>
  <c i="1" r="BC92"/>
  <c i="6" r="BG95"/>
  <c r="H34"/>
  <c i="1" r="BB92"/>
  <c i="6" r="BE95"/>
  <c r="M32"/>
  <c i="1" r="AV92"/>
  <c i="6" r="H32"/>
  <c i="1" r="AZ92"/>
  <c i="6" r="N95"/>
  <c r="N94"/>
  <c r="L102"/>
  <c r="BF95"/>
  <c r="M33"/>
  <c i="1" r="AW92"/>
  <c i="6" r="H33"/>
  <c i="1" r="BA92"/>
  <c i="6" r="M28"/>
  <c i="1" r="AS92"/>
  <c i="6" r="M27"/>
  <c r="M83"/>
  <c r="F83"/>
  <c r="F81"/>
  <c r="F79"/>
  <c r="M30"/>
  <c i="1" r="AG92"/>
  <c i="6" r="L38"/>
  <c r="O21"/>
  <c r="E21"/>
  <c r="M116"/>
  <c r="M84"/>
  <c r="O20"/>
  <c r="O15"/>
  <c r="E15"/>
  <c r="F116"/>
  <c r="F84"/>
  <c r="O14"/>
  <c r="O9"/>
  <c r="M113"/>
  <c r="M81"/>
  <c r="F6"/>
  <c r="F110"/>
  <c r="F78"/>
  <c i="1" r="AY91"/>
  <c r="AX91"/>
  <c i="5" r="BI248"/>
  <c r="BH248"/>
  <c r="BG248"/>
  <c r="BE248"/>
  <c r="BK248"/>
  <c r="N248"/>
  <c r="BF248"/>
  <c r="BI247"/>
  <c r="BH247"/>
  <c r="BG247"/>
  <c r="BE247"/>
  <c r="BK247"/>
  <c r="N247"/>
  <c r="BF247"/>
  <c r="BI246"/>
  <c r="BH246"/>
  <c r="BG246"/>
  <c r="BE246"/>
  <c r="BK246"/>
  <c r="N246"/>
  <c r="BF246"/>
  <c r="BI245"/>
  <c r="BH245"/>
  <c r="BG245"/>
  <c r="BE245"/>
  <c r="BK245"/>
  <c r="N245"/>
  <c r="BF245"/>
  <c r="BI244"/>
  <c r="BH244"/>
  <c r="BG244"/>
  <c r="BE244"/>
  <c r="BK244"/>
  <c r="BK243"/>
  <c r="N243"/>
  <c r="N244"/>
  <c r="BF244"/>
  <c r="N99"/>
  <c r="BI242"/>
  <c r="BH242"/>
  <c r="BG242"/>
  <c r="BE242"/>
  <c r="AA242"/>
  <c r="AA241"/>
  <c r="Y242"/>
  <c r="Y241"/>
  <c r="W242"/>
  <c r="W241"/>
  <c r="BK242"/>
  <c r="BK241"/>
  <c r="N241"/>
  <c r="N242"/>
  <c r="BF242"/>
  <c r="N98"/>
  <c r="BI240"/>
  <c r="BH240"/>
  <c r="BG240"/>
  <c r="BE240"/>
  <c r="AA240"/>
  <c r="Y240"/>
  <c r="W240"/>
  <c r="BK240"/>
  <c r="N240"/>
  <c r="BF240"/>
  <c r="BI239"/>
  <c r="BH239"/>
  <c r="BG239"/>
  <c r="BE239"/>
  <c r="AA239"/>
  <c r="Y239"/>
  <c r="W239"/>
  <c r="BK239"/>
  <c r="N239"/>
  <c r="BF239"/>
  <c r="BI238"/>
  <c r="BH238"/>
  <c r="BG238"/>
  <c r="BE238"/>
  <c r="AA238"/>
  <c r="Y238"/>
  <c r="W238"/>
  <c r="BK238"/>
  <c r="N238"/>
  <c r="BF238"/>
  <c r="BI237"/>
  <c r="BH237"/>
  <c r="BG237"/>
  <c r="BE237"/>
  <c r="AA237"/>
  <c r="Y237"/>
  <c r="W237"/>
  <c r="BK237"/>
  <c r="N237"/>
  <c r="BF237"/>
  <c r="BI236"/>
  <c r="BH236"/>
  <c r="BG236"/>
  <c r="BE236"/>
  <c r="AA236"/>
  <c r="Y236"/>
  <c r="W236"/>
  <c r="BK236"/>
  <c r="N236"/>
  <c r="BF236"/>
  <c r="BI235"/>
  <c r="BH235"/>
  <c r="BG235"/>
  <c r="BE235"/>
  <c r="AA235"/>
  <c r="Y235"/>
  <c r="W235"/>
  <c r="BK235"/>
  <c r="N235"/>
  <c r="BF235"/>
  <c r="BI234"/>
  <c r="BH234"/>
  <c r="BG234"/>
  <c r="BE234"/>
  <c r="AA234"/>
  <c r="Y234"/>
  <c r="W234"/>
  <c r="BK234"/>
  <c r="N234"/>
  <c r="BF234"/>
  <c r="BI233"/>
  <c r="BH233"/>
  <c r="BG233"/>
  <c r="BE233"/>
  <c r="AA233"/>
  <c r="Y233"/>
  <c r="W233"/>
  <c r="BK233"/>
  <c r="N233"/>
  <c r="BF233"/>
  <c r="BI232"/>
  <c r="BH232"/>
  <c r="BG232"/>
  <c r="BE232"/>
  <c r="AA232"/>
  <c r="Y232"/>
  <c r="W232"/>
  <c r="BK232"/>
  <c r="N232"/>
  <c r="BF232"/>
  <c r="BI231"/>
  <c r="BH231"/>
  <c r="BG231"/>
  <c r="BE231"/>
  <c r="AA231"/>
  <c r="Y231"/>
  <c r="W231"/>
  <c r="BK231"/>
  <c r="N231"/>
  <c r="BF231"/>
  <c r="BI230"/>
  <c r="BH230"/>
  <c r="BG230"/>
  <c r="BE230"/>
  <c r="AA230"/>
  <c r="Y230"/>
  <c r="W230"/>
  <c r="BK230"/>
  <c r="N230"/>
  <c r="BF230"/>
  <c r="BI229"/>
  <c r="BH229"/>
  <c r="BG229"/>
  <c r="BE229"/>
  <c r="AA229"/>
  <c r="Y229"/>
  <c r="W229"/>
  <c r="BK229"/>
  <c r="N229"/>
  <c r="BF229"/>
  <c r="BI228"/>
  <c r="BH228"/>
  <c r="BG228"/>
  <c r="BE228"/>
  <c r="AA228"/>
  <c r="Y228"/>
  <c r="W228"/>
  <c r="BK228"/>
  <c r="N228"/>
  <c r="BF228"/>
  <c r="BI227"/>
  <c r="BH227"/>
  <c r="BG227"/>
  <c r="BE227"/>
  <c r="AA227"/>
  <c r="Y227"/>
  <c r="W227"/>
  <c r="BK227"/>
  <c r="N227"/>
  <c r="BF227"/>
  <c r="BI226"/>
  <c r="BH226"/>
  <c r="BG226"/>
  <c r="BE226"/>
  <c r="AA226"/>
  <c r="Y226"/>
  <c r="W226"/>
  <c r="BK226"/>
  <c r="N226"/>
  <c r="BF226"/>
  <c r="BI225"/>
  <c r="BH225"/>
  <c r="BG225"/>
  <c r="BE225"/>
  <c r="AA225"/>
  <c r="Y225"/>
  <c r="W225"/>
  <c r="BK225"/>
  <c r="N225"/>
  <c r="BF225"/>
  <c r="BI224"/>
  <c r="BH224"/>
  <c r="BG224"/>
  <c r="BE224"/>
  <c r="AA224"/>
  <c r="AA223"/>
  <c r="AA222"/>
  <c r="Y224"/>
  <c r="Y223"/>
  <c r="Y222"/>
  <c r="W224"/>
  <c r="W223"/>
  <c r="W222"/>
  <c r="BK224"/>
  <c r="BK223"/>
  <c r="N223"/>
  <c r="BK222"/>
  <c r="N222"/>
  <c r="N224"/>
  <c r="BF224"/>
  <c r="N97"/>
  <c r="N96"/>
  <c r="BI221"/>
  <c r="BH221"/>
  <c r="BG221"/>
  <c r="BE221"/>
  <c r="AA221"/>
  <c r="Y221"/>
  <c r="W221"/>
  <c r="BK221"/>
  <c r="N221"/>
  <c r="BF221"/>
  <c r="BI220"/>
  <c r="BH220"/>
  <c r="BG220"/>
  <c r="BE220"/>
  <c r="AA220"/>
  <c r="Y220"/>
  <c r="W220"/>
  <c r="BK220"/>
  <c r="N220"/>
  <c r="BF220"/>
  <c r="BI219"/>
  <c r="BH219"/>
  <c r="BG219"/>
  <c r="BE219"/>
  <c r="AA219"/>
  <c r="Y219"/>
  <c r="W219"/>
  <c r="BK219"/>
  <c r="N219"/>
  <c r="BF219"/>
  <c r="BI218"/>
  <c r="BH218"/>
  <c r="BG218"/>
  <c r="BE218"/>
  <c r="AA218"/>
  <c r="Y218"/>
  <c r="W218"/>
  <c r="BK218"/>
  <c r="N218"/>
  <c r="BF218"/>
  <c r="BI217"/>
  <c r="BH217"/>
  <c r="BG217"/>
  <c r="BE217"/>
  <c r="AA217"/>
  <c r="AA216"/>
  <c r="Y217"/>
  <c r="Y216"/>
  <c r="W217"/>
  <c r="W216"/>
  <c r="BK217"/>
  <c r="BK216"/>
  <c r="N216"/>
  <c r="N217"/>
  <c r="BF217"/>
  <c r="N95"/>
  <c r="BI215"/>
  <c r="BH215"/>
  <c r="BG215"/>
  <c r="BE215"/>
  <c r="AA215"/>
  <c r="Y215"/>
  <c r="W215"/>
  <c r="BK215"/>
  <c r="N215"/>
  <c r="BF215"/>
  <c r="BI214"/>
  <c r="BH214"/>
  <c r="BG214"/>
  <c r="BE214"/>
  <c r="AA214"/>
  <c r="Y214"/>
  <c r="W214"/>
  <c r="BK214"/>
  <c r="N214"/>
  <c r="BF214"/>
  <c r="BI213"/>
  <c r="BH213"/>
  <c r="BG213"/>
  <c r="BE213"/>
  <c r="AA213"/>
  <c r="Y213"/>
  <c r="W213"/>
  <c r="BK213"/>
  <c r="N213"/>
  <c r="BF213"/>
  <c r="BI212"/>
  <c r="BH212"/>
  <c r="BG212"/>
  <c r="BE212"/>
  <c r="AA212"/>
  <c r="Y212"/>
  <c r="W212"/>
  <c r="BK212"/>
  <c r="N212"/>
  <c r="BF212"/>
  <c r="BI211"/>
  <c r="BH211"/>
  <c r="BG211"/>
  <c r="BE211"/>
  <c r="AA211"/>
  <c r="Y211"/>
  <c r="W211"/>
  <c r="BK211"/>
  <c r="N211"/>
  <c r="BF211"/>
  <c r="BI210"/>
  <c r="BH210"/>
  <c r="BG210"/>
  <c r="BE210"/>
  <c r="AA210"/>
  <c r="Y210"/>
  <c r="W210"/>
  <c r="BK210"/>
  <c r="N210"/>
  <c r="BF210"/>
  <c r="BI209"/>
  <c r="BH209"/>
  <c r="BG209"/>
  <c r="BE209"/>
  <c r="AA209"/>
  <c r="Y209"/>
  <c r="W209"/>
  <c r="BK209"/>
  <c r="N209"/>
  <c r="BF209"/>
  <c r="BI208"/>
  <c r="BH208"/>
  <c r="BG208"/>
  <c r="BE208"/>
  <c r="AA208"/>
  <c r="Y208"/>
  <c r="W208"/>
  <c r="BK208"/>
  <c r="N208"/>
  <c r="BF208"/>
  <c r="BI207"/>
  <c r="BH207"/>
  <c r="BG207"/>
  <c r="BE207"/>
  <c r="AA207"/>
  <c r="Y207"/>
  <c r="W207"/>
  <c r="BK207"/>
  <c r="N207"/>
  <c r="BF207"/>
  <c r="BI206"/>
  <c r="BH206"/>
  <c r="BG206"/>
  <c r="BE206"/>
  <c r="AA206"/>
  <c r="Y206"/>
  <c r="W206"/>
  <c r="BK206"/>
  <c r="N206"/>
  <c r="BF206"/>
  <c r="BI205"/>
  <c r="BH205"/>
  <c r="BG205"/>
  <c r="BE205"/>
  <c r="AA205"/>
  <c r="Y205"/>
  <c r="W205"/>
  <c r="BK205"/>
  <c r="N205"/>
  <c r="BF205"/>
  <c r="BI204"/>
  <c r="BH204"/>
  <c r="BG204"/>
  <c r="BE204"/>
  <c r="AA204"/>
  <c r="Y204"/>
  <c r="W204"/>
  <c r="BK204"/>
  <c r="N204"/>
  <c r="BF204"/>
  <c r="BI203"/>
  <c r="BH203"/>
  <c r="BG203"/>
  <c r="BE203"/>
  <c r="AA203"/>
  <c r="Y203"/>
  <c r="W203"/>
  <c r="BK203"/>
  <c r="N203"/>
  <c r="BF203"/>
  <c r="BI202"/>
  <c r="BH202"/>
  <c r="BG202"/>
  <c r="BE202"/>
  <c r="AA202"/>
  <c r="Y202"/>
  <c r="W202"/>
  <c r="BK202"/>
  <c r="N202"/>
  <c r="BF202"/>
  <c r="BI201"/>
  <c r="BH201"/>
  <c r="BG201"/>
  <c r="BE201"/>
  <c r="AA201"/>
  <c r="Y201"/>
  <c r="W201"/>
  <c r="BK201"/>
  <c r="N201"/>
  <c r="BF201"/>
  <c r="BI199"/>
  <c r="BH199"/>
  <c r="BG199"/>
  <c r="BE199"/>
  <c r="AA199"/>
  <c r="Y199"/>
  <c r="W199"/>
  <c r="BK199"/>
  <c r="N199"/>
  <c r="BF199"/>
  <c r="BI198"/>
  <c r="BH198"/>
  <c r="BG198"/>
  <c r="BE198"/>
  <c r="AA198"/>
  <c r="Y198"/>
  <c r="W198"/>
  <c r="BK198"/>
  <c r="N198"/>
  <c r="BF198"/>
  <c r="BI197"/>
  <c r="BH197"/>
  <c r="BG197"/>
  <c r="BE197"/>
  <c r="AA197"/>
  <c r="Y197"/>
  <c r="W197"/>
  <c r="BK197"/>
  <c r="N197"/>
  <c r="BF197"/>
  <c r="BI196"/>
  <c r="BH196"/>
  <c r="BG196"/>
  <c r="BE196"/>
  <c r="AA196"/>
  <c r="Y196"/>
  <c r="W196"/>
  <c r="BK196"/>
  <c r="N196"/>
  <c r="BF196"/>
  <c r="BI195"/>
  <c r="BH195"/>
  <c r="BG195"/>
  <c r="BE195"/>
  <c r="AA195"/>
  <c r="AA194"/>
  <c r="Y195"/>
  <c r="Y194"/>
  <c r="W195"/>
  <c r="W194"/>
  <c r="BK195"/>
  <c r="BK194"/>
  <c r="N194"/>
  <c r="N195"/>
  <c r="BF195"/>
  <c r="N94"/>
  <c r="BI193"/>
  <c r="BH193"/>
  <c r="BG193"/>
  <c r="BE193"/>
  <c r="AA193"/>
  <c r="Y193"/>
  <c r="W193"/>
  <c r="BK193"/>
  <c r="N193"/>
  <c r="BF193"/>
  <c r="BI192"/>
  <c r="BH192"/>
  <c r="BG192"/>
  <c r="BE192"/>
  <c r="AA192"/>
  <c r="Y192"/>
  <c r="W192"/>
  <c r="BK192"/>
  <c r="N192"/>
  <c r="BF192"/>
  <c r="BI191"/>
  <c r="BH191"/>
  <c r="BG191"/>
  <c r="BE191"/>
  <c r="AA191"/>
  <c r="Y191"/>
  <c r="W191"/>
  <c r="BK191"/>
  <c r="N191"/>
  <c r="BF191"/>
  <c r="BI190"/>
  <c r="BH190"/>
  <c r="BG190"/>
  <c r="BE190"/>
  <c r="AA190"/>
  <c r="Y190"/>
  <c r="W190"/>
  <c r="BK190"/>
  <c r="N190"/>
  <c r="BF190"/>
  <c r="BI189"/>
  <c r="BH189"/>
  <c r="BG189"/>
  <c r="BE189"/>
  <c r="AA189"/>
  <c r="Y189"/>
  <c r="W189"/>
  <c r="BK189"/>
  <c r="N189"/>
  <c r="BF189"/>
  <c r="BI188"/>
  <c r="BH188"/>
  <c r="BG188"/>
  <c r="BE188"/>
  <c r="AA188"/>
  <c r="Y188"/>
  <c r="W188"/>
  <c r="BK188"/>
  <c r="N188"/>
  <c r="BF188"/>
  <c r="BI187"/>
  <c r="BH187"/>
  <c r="BG187"/>
  <c r="BE187"/>
  <c r="AA187"/>
  <c r="Y187"/>
  <c r="W187"/>
  <c r="BK187"/>
  <c r="N187"/>
  <c r="BF187"/>
  <c r="BI186"/>
  <c r="BH186"/>
  <c r="BG186"/>
  <c r="BE186"/>
  <c r="AA186"/>
  <c r="Y186"/>
  <c r="W186"/>
  <c r="BK186"/>
  <c r="N186"/>
  <c r="BF186"/>
  <c r="BI185"/>
  <c r="BH185"/>
  <c r="BG185"/>
  <c r="BE185"/>
  <c r="AA185"/>
  <c r="Y185"/>
  <c r="W185"/>
  <c r="BK185"/>
  <c r="N185"/>
  <c r="BF185"/>
  <c r="BI184"/>
  <c r="BH184"/>
  <c r="BG184"/>
  <c r="BE184"/>
  <c r="AA184"/>
  <c r="Y184"/>
  <c r="W184"/>
  <c r="BK184"/>
  <c r="N184"/>
  <c r="BF184"/>
  <c r="BI183"/>
  <c r="BH183"/>
  <c r="BG183"/>
  <c r="BE183"/>
  <c r="AA183"/>
  <c r="Y183"/>
  <c r="W183"/>
  <c r="BK183"/>
  <c r="N183"/>
  <c r="BF183"/>
  <c r="BI182"/>
  <c r="BH182"/>
  <c r="BG182"/>
  <c r="BE182"/>
  <c r="AA182"/>
  <c r="Y182"/>
  <c r="W182"/>
  <c r="BK182"/>
  <c r="N182"/>
  <c r="BF182"/>
  <c r="BI181"/>
  <c r="BH181"/>
  <c r="BG181"/>
  <c r="BE181"/>
  <c r="AA181"/>
  <c r="Y181"/>
  <c r="W181"/>
  <c r="BK181"/>
  <c r="N181"/>
  <c r="BF181"/>
  <c r="BI180"/>
  <c r="BH180"/>
  <c r="BG180"/>
  <c r="BE180"/>
  <c r="AA180"/>
  <c r="Y180"/>
  <c r="W180"/>
  <c r="BK180"/>
  <c r="N180"/>
  <c r="BF180"/>
  <c r="BI179"/>
  <c r="BH179"/>
  <c r="BG179"/>
  <c r="BE179"/>
  <c r="AA179"/>
  <c r="Y179"/>
  <c r="W179"/>
  <c r="BK179"/>
  <c r="N179"/>
  <c r="BF179"/>
  <c r="BI178"/>
  <c r="BH178"/>
  <c r="BG178"/>
  <c r="BE178"/>
  <c r="AA178"/>
  <c r="Y178"/>
  <c r="W178"/>
  <c r="BK178"/>
  <c r="N178"/>
  <c r="BF178"/>
  <c r="BI177"/>
  <c r="BH177"/>
  <c r="BG177"/>
  <c r="BE177"/>
  <c r="AA177"/>
  <c r="Y177"/>
  <c r="W177"/>
  <c r="BK177"/>
  <c r="N177"/>
  <c r="BF177"/>
  <c r="BI176"/>
  <c r="BH176"/>
  <c r="BG176"/>
  <c r="BE176"/>
  <c r="AA176"/>
  <c r="Y176"/>
  <c r="W176"/>
  <c r="BK176"/>
  <c r="N176"/>
  <c r="BF176"/>
  <c r="BI175"/>
  <c r="BH175"/>
  <c r="BG175"/>
  <c r="BE175"/>
  <c r="AA175"/>
  <c r="Y175"/>
  <c r="W175"/>
  <c r="BK175"/>
  <c r="N175"/>
  <c r="BF175"/>
  <c r="BI174"/>
  <c r="BH174"/>
  <c r="BG174"/>
  <c r="BE174"/>
  <c r="AA174"/>
  <c r="AA173"/>
  <c r="Y174"/>
  <c r="Y173"/>
  <c r="W174"/>
  <c r="W173"/>
  <c r="BK174"/>
  <c r="BK173"/>
  <c r="N173"/>
  <c r="N174"/>
  <c r="BF174"/>
  <c r="N93"/>
  <c r="BI172"/>
  <c r="BH172"/>
  <c r="BG172"/>
  <c r="BE172"/>
  <c r="AA172"/>
  <c r="Y172"/>
  <c r="W172"/>
  <c r="BK172"/>
  <c r="N172"/>
  <c r="BF172"/>
  <c r="BI171"/>
  <c r="BH171"/>
  <c r="BG171"/>
  <c r="BE171"/>
  <c r="AA171"/>
  <c r="Y171"/>
  <c r="W171"/>
  <c r="BK171"/>
  <c r="N171"/>
  <c r="BF171"/>
  <c r="BI170"/>
  <c r="BH170"/>
  <c r="BG170"/>
  <c r="BE170"/>
  <c r="AA170"/>
  <c r="Y170"/>
  <c r="W170"/>
  <c r="BK170"/>
  <c r="N170"/>
  <c r="BF170"/>
  <c r="BI169"/>
  <c r="BH169"/>
  <c r="BG169"/>
  <c r="BE169"/>
  <c r="AA169"/>
  <c r="Y169"/>
  <c r="W169"/>
  <c r="BK169"/>
  <c r="N169"/>
  <c r="BF169"/>
  <c r="BI168"/>
  <c r="BH168"/>
  <c r="BG168"/>
  <c r="BE168"/>
  <c r="AA168"/>
  <c r="Y168"/>
  <c r="W168"/>
  <c r="BK168"/>
  <c r="N168"/>
  <c r="BF168"/>
  <c r="BI167"/>
  <c r="BH167"/>
  <c r="BG167"/>
  <c r="BE167"/>
  <c r="AA167"/>
  <c r="Y167"/>
  <c r="W167"/>
  <c r="BK167"/>
  <c r="N167"/>
  <c r="BF167"/>
  <c r="BI166"/>
  <c r="BH166"/>
  <c r="BG166"/>
  <c r="BE166"/>
  <c r="AA166"/>
  <c r="Y166"/>
  <c r="W166"/>
  <c r="BK166"/>
  <c r="N166"/>
  <c r="BF166"/>
  <c r="BI165"/>
  <c r="BH165"/>
  <c r="BG165"/>
  <c r="BE165"/>
  <c r="AA165"/>
  <c r="Y165"/>
  <c r="W165"/>
  <c r="BK165"/>
  <c r="N165"/>
  <c r="BF165"/>
  <c r="BI164"/>
  <c r="BH164"/>
  <c r="BG164"/>
  <c r="BE164"/>
  <c r="AA164"/>
  <c r="Y164"/>
  <c r="W164"/>
  <c r="BK164"/>
  <c r="N164"/>
  <c r="BF164"/>
  <c r="BI163"/>
  <c r="BH163"/>
  <c r="BG163"/>
  <c r="BE163"/>
  <c r="AA163"/>
  <c r="Y163"/>
  <c r="W163"/>
  <c r="BK163"/>
  <c r="N163"/>
  <c r="BF163"/>
  <c r="BI162"/>
  <c r="BH162"/>
  <c r="BG162"/>
  <c r="BE162"/>
  <c r="AA162"/>
  <c r="Y162"/>
  <c r="W162"/>
  <c r="BK162"/>
  <c r="N162"/>
  <c r="BF162"/>
  <c r="BI161"/>
  <c r="BH161"/>
  <c r="BG161"/>
  <c r="BE161"/>
  <c r="AA161"/>
  <c r="Y161"/>
  <c r="W161"/>
  <c r="BK161"/>
  <c r="N161"/>
  <c r="BF161"/>
  <c r="BI160"/>
  <c r="BH160"/>
  <c r="BG160"/>
  <c r="BE160"/>
  <c r="AA160"/>
  <c r="Y160"/>
  <c r="W160"/>
  <c r="BK160"/>
  <c r="N160"/>
  <c r="BF160"/>
  <c r="BI159"/>
  <c r="BH159"/>
  <c r="BG159"/>
  <c r="BE159"/>
  <c r="AA159"/>
  <c r="Y159"/>
  <c r="W159"/>
  <c r="BK159"/>
  <c r="N159"/>
  <c r="BF159"/>
  <c r="BI158"/>
  <c r="BH158"/>
  <c r="BG158"/>
  <c r="BE158"/>
  <c r="AA158"/>
  <c r="Y158"/>
  <c r="W158"/>
  <c r="BK158"/>
  <c r="N158"/>
  <c r="BF158"/>
  <c r="BI157"/>
  <c r="BH157"/>
  <c r="BG157"/>
  <c r="BE157"/>
  <c r="AA157"/>
  <c r="Y157"/>
  <c r="W157"/>
  <c r="BK157"/>
  <c r="N157"/>
  <c r="BF157"/>
  <c r="BI156"/>
  <c r="BH156"/>
  <c r="BG156"/>
  <c r="BE156"/>
  <c r="AA156"/>
  <c r="Y156"/>
  <c r="W156"/>
  <c r="BK156"/>
  <c r="N156"/>
  <c r="BF156"/>
  <c r="BI155"/>
  <c r="BH155"/>
  <c r="BG155"/>
  <c r="BE155"/>
  <c r="AA155"/>
  <c r="Y155"/>
  <c r="W155"/>
  <c r="BK155"/>
  <c r="N155"/>
  <c r="BF155"/>
  <c r="BI154"/>
  <c r="BH154"/>
  <c r="BG154"/>
  <c r="BE154"/>
  <c r="AA154"/>
  <c r="Y154"/>
  <c r="W154"/>
  <c r="BK154"/>
  <c r="N154"/>
  <c r="BF154"/>
  <c r="BI153"/>
  <c r="BH153"/>
  <c r="BG153"/>
  <c r="BE153"/>
  <c r="AA153"/>
  <c r="Y153"/>
  <c r="W153"/>
  <c r="BK153"/>
  <c r="N153"/>
  <c r="BF153"/>
  <c r="BI152"/>
  <c r="BH152"/>
  <c r="BG152"/>
  <c r="BE152"/>
  <c r="AA152"/>
  <c r="Y152"/>
  <c r="W152"/>
  <c r="BK152"/>
  <c r="N152"/>
  <c r="BF152"/>
  <c r="BI151"/>
  <c r="BH151"/>
  <c r="BG151"/>
  <c r="BE151"/>
  <c r="AA151"/>
  <c r="Y151"/>
  <c r="W151"/>
  <c r="BK151"/>
  <c r="N151"/>
  <c r="BF151"/>
  <c r="BI150"/>
  <c r="BH150"/>
  <c r="BG150"/>
  <c r="BE150"/>
  <c r="AA150"/>
  <c r="Y150"/>
  <c r="W150"/>
  <c r="BK150"/>
  <c r="N150"/>
  <c r="BF150"/>
  <c r="BI149"/>
  <c r="BH149"/>
  <c r="BG149"/>
  <c r="BE149"/>
  <c r="AA149"/>
  <c r="Y149"/>
  <c r="W149"/>
  <c r="BK149"/>
  <c r="N149"/>
  <c r="BF149"/>
  <c r="BI148"/>
  <c r="BH148"/>
  <c r="BG148"/>
  <c r="BE148"/>
  <c r="AA148"/>
  <c r="Y148"/>
  <c r="W148"/>
  <c r="BK148"/>
  <c r="N148"/>
  <c r="BF148"/>
  <c r="BI147"/>
  <c r="BH147"/>
  <c r="BG147"/>
  <c r="BE147"/>
  <c r="AA147"/>
  <c r="AA146"/>
  <c r="Y147"/>
  <c r="Y146"/>
  <c r="W147"/>
  <c r="W146"/>
  <c r="BK147"/>
  <c r="BK146"/>
  <c r="N146"/>
  <c r="N147"/>
  <c r="BF147"/>
  <c r="N92"/>
  <c r="BI145"/>
  <c r="BH145"/>
  <c r="BG145"/>
  <c r="BE145"/>
  <c r="AA145"/>
  <c r="Y145"/>
  <c r="W145"/>
  <c r="BK145"/>
  <c r="N145"/>
  <c r="BF145"/>
  <c r="BI144"/>
  <c r="BH144"/>
  <c r="BG144"/>
  <c r="BE144"/>
  <c r="AA144"/>
  <c r="Y144"/>
  <c r="W144"/>
  <c r="BK144"/>
  <c r="N144"/>
  <c r="BF144"/>
  <c r="BI143"/>
  <c r="BH143"/>
  <c r="BG143"/>
  <c r="BE143"/>
  <c r="AA143"/>
  <c r="Y143"/>
  <c r="W143"/>
  <c r="BK143"/>
  <c r="N143"/>
  <c r="BF143"/>
  <c r="BI142"/>
  <c r="BH142"/>
  <c r="BG142"/>
  <c r="BE142"/>
  <c r="AA142"/>
  <c r="Y142"/>
  <c r="W142"/>
  <c r="BK142"/>
  <c r="N142"/>
  <c r="BF142"/>
  <c r="BI141"/>
  <c r="BH141"/>
  <c r="BG141"/>
  <c r="BE141"/>
  <c r="AA141"/>
  <c r="Y141"/>
  <c r="W141"/>
  <c r="BK141"/>
  <c r="N141"/>
  <c r="BF141"/>
  <c r="BI140"/>
  <c r="BH140"/>
  <c r="BG140"/>
  <c r="BE140"/>
  <c r="AA140"/>
  <c r="Y140"/>
  <c r="W140"/>
  <c r="BK140"/>
  <c r="N140"/>
  <c r="BF140"/>
  <c r="BI139"/>
  <c r="BH139"/>
  <c r="BG139"/>
  <c r="BE139"/>
  <c r="AA139"/>
  <c r="Y139"/>
  <c r="W139"/>
  <c r="BK139"/>
  <c r="N139"/>
  <c r="BF139"/>
  <c r="BI138"/>
  <c r="BH138"/>
  <c r="BG138"/>
  <c r="BE138"/>
  <c r="AA138"/>
  <c r="Y138"/>
  <c r="W138"/>
  <c r="BK138"/>
  <c r="N138"/>
  <c r="BF138"/>
  <c r="BI137"/>
  <c r="BH137"/>
  <c r="BG137"/>
  <c r="BE137"/>
  <c r="AA137"/>
  <c r="AA136"/>
  <c r="Y137"/>
  <c r="Y136"/>
  <c r="W137"/>
  <c r="W136"/>
  <c r="BK137"/>
  <c r="BK136"/>
  <c r="N136"/>
  <c r="N137"/>
  <c r="BF137"/>
  <c r="N91"/>
  <c r="BI135"/>
  <c r="BH135"/>
  <c r="BG135"/>
  <c r="BE135"/>
  <c r="AA135"/>
  <c r="Y135"/>
  <c r="W135"/>
  <c r="BK135"/>
  <c r="N135"/>
  <c r="BF135"/>
  <c r="BI134"/>
  <c r="BH134"/>
  <c r="BG134"/>
  <c r="BE134"/>
  <c r="AA134"/>
  <c r="Y134"/>
  <c r="W134"/>
  <c r="BK134"/>
  <c r="N134"/>
  <c r="BF134"/>
  <c r="BI133"/>
  <c r="BH133"/>
  <c r="BG133"/>
  <c r="BE133"/>
  <c r="AA133"/>
  <c r="Y133"/>
  <c r="W133"/>
  <c r="BK133"/>
  <c r="N133"/>
  <c r="BF133"/>
  <c r="BI132"/>
  <c r="BH132"/>
  <c r="BG132"/>
  <c r="BE132"/>
  <c r="AA132"/>
  <c r="Y132"/>
  <c r="W132"/>
  <c r="BK132"/>
  <c r="N132"/>
  <c r="BF132"/>
  <c r="BI131"/>
  <c r="BH131"/>
  <c r="BG131"/>
  <c r="BE131"/>
  <c r="AA131"/>
  <c r="Y131"/>
  <c r="W131"/>
  <c r="BK131"/>
  <c r="N131"/>
  <c r="BF131"/>
  <c r="BI130"/>
  <c r="BH130"/>
  <c r="BG130"/>
  <c r="BE130"/>
  <c r="AA130"/>
  <c r="Y130"/>
  <c r="W130"/>
  <c r="BK130"/>
  <c r="N130"/>
  <c r="BF130"/>
  <c r="BI129"/>
  <c r="BH129"/>
  <c r="BG129"/>
  <c r="BE129"/>
  <c r="AA129"/>
  <c r="AA128"/>
  <c r="AA127"/>
  <c r="AA126"/>
  <c r="Y129"/>
  <c r="Y128"/>
  <c r="Y127"/>
  <c r="Y126"/>
  <c r="W129"/>
  <c r="W128"/>
  <c r="W127"/>
  <c r="W126"/>
  <c i="1" r="AU91"/>
  <c i="5" r="BK129"/>
  <c r="BK128"/>
  <c r="N128"/>
  <c r="BK127"/>
  <c r="N127"/>
  <c r="BK126"/>
  <c r="N126"/>
  <c r="N88"/>
  <c r="N129"/>
  <c r="BF129"/>
  <c r="N90"/>
  <c r="N89"/>
  <c r="M122"/>
  <c r="F122"/>
  <c r="F120"/>
  <c r="F118"/>
  <c r="BI107"/>
  <c r="BH107"/>
  <c r="BG107"/>
  <c r="BE107"/>
  <c r="N107"/>
  <c r="BF107"/>
  <c r="BI106"/>
  <c r="BH106"/>
  <c r="BG106"/>
  <c r="BE106"/>
  <c r="N106"/>
  <c r="BF106"/>
  <c r="BI105"/>
  <c r="BH105"/>
  <c r="BG105"/>
  <c r="BE105"/>
  <c r="N105"/>
  <c r="BF105"/>
  <c r="BI104"/>
  <c r="BH104"/>
  <c r="BG104"/>
  <c r="BE104"/>
  <c r="N104"/>
  <c r="BF104"/>
  <c r="BI103"/>
  <c r="BH103"/>
  <c r="BG103"/>
  <c r="BE103"/>
  <c r="N103"/>
  <c r="BF103"/>
  <c r="BI102"/>
  <c r="H36"/>
  <c i="1" r="BD91"/>
  <c i="5" r="BH102"/>
  <c r="H35"/>
  <c i="1" r="BC91"/>
  <c i="5" r="BG102"/>
  <c r="H34"/>
  <c i="1" r="BB91"/>
  <c i="5" r="BE102"/>
  <c r="M32"/>
  <c i="1" r="AV91"/>
  <c i="5" r="H32"/>
  <c i="1" r="AZ91"/>
  <c i="5" r="N102"/>
  <c r="N101"/>
  <c r="L109"/>
  <c r="BF102"/>
  <c r="M33"/>
  <c i="1" r="AW91"/>
  <c i="5" r="H33"/>
  <c i="1" r="BA91"/>
  <c i="5" r="M28"/>
  <c i="1" r="AS91"/>
  <c i="5" r="M27"/>
  <c r="M83"/>
  <c r="F83"/>
  <c r="F81"/>
  <c r="F79"/>
  <c r="M30"/>
  <c i="1" r="AG91"/>
  <c i="5" r="L38"/>
  <c r="O21"/>
  <c r="E21"/>
  <c r="M123"/>
  <c r="M84"/>
  <c r="O20"/>
  <c r="O15"/>
  <c r="E15"/>
  <c r="F123"/>
  <c r="F84"/>
  <c r="O14"/>
  <c r="O9"/>
  <c r="M120"/>
  <c r="M81"/>
  <c r="F6"/>
  <c r="F117"/>
  <c r="F78"/>
  <c i="1" r="AY90"/>
  <c r="AX90"/>
  <c i="4" r="BI244"/>
  <c r="BH244"/>
  <c r="BG244"/>
  <c r="BE244"/>
  <c r="BK244"/>
  <c r="N244"/>
  <c r="BF244"/>
  <c r="BI243"/>
  <c r="BH243"/>
  <c r="BG243"/>
  <c r="BE243"/>
  <c r="BK243"/>
  <c r="N243"/>
  <c r="BF243"/>
  <c r="BI242"/>
  <c r="BH242"/>
  <c r="BG242"/>
  <c r="BE242"/>
  <c r="BK242"/>
  <c r="N242"/>
  <c r="BF242"/>
  <c r="BI241"/>
  <c r="BH241"/>
  <c r="BG241"/>
  <c r="BE241"/>
  <c r="BK241"/>
  <c r="N241"/>
  <c r="BF241"/>
  <c r="BI240"/>
  <c r="BH240"/>
  <c r="BG240"/>
  <c r="BE240"/>
  <c r="BK240"/>
  <c r="BK239"/>
  <c r="N239"/>
  <c r="N240"/>
  <c r="BF240"/>
  <c r="N95"/>
  <c r="BI238"/>
  <c r="BH238"/>
  <c r="BG238"/>
  <c r="BE238"/>
  <c r="AA238"/>
  <c r="Y238"/>
  <c r="W238"/>
  <c r="BK238"/>
  <c r="N238"/>
  <c r="BF238"/>
  <c r="BI237"/>
  <c r="BH237"/>
  <c r="BG237"/>
  <c r="BE237"/>
  <c r="AA237"/>
  <c r="Y237"/>
  <c r="W237"/>
  <c r="BK237"/>
  <c r="N237"/>
  <c r="BF237"/>
  <c r="BI236"/>
  <c r="BH236"/>
  <c r="BG236"/>
  <c r="BE236"/>
  <c r="AA236"/>
  <c r="Y236"/>
  <c r="W236"/>
  <c r="BK236"/>
  <c r="N236"/>
  <c r="BF236"/>
  <c r="BI235"/>
  <c r="BH235"/>
  <c r="BG235"/>
  <c r="BE235"/>
  <c r="AA235"/>
  <c r="AA234"/>
  <c r="Y235"/>
  <c r="Y234"/>
  <c r="W235"/>
  <c r="W234"/>
  <c r="BK235"/>
  <c r="BK234"/>
  <c r="N234"/>
  <c r="N235"/>
  <c r="BF235"/>
  <c r="N94"/>
  <c r="BI233"/>
  <c r="BH233"/>
  <c r="BG233"/>
  <c r="BE233"/>
  <c r="AA233"/>
  <c r="Y233"/>
  <c r="W233"/>
  <c r="BK233"/>
  <c r="N233"/>
  <c r="BF233"/>
  <c r="BI232"/>
  <c r="BH232"/>
  <c r="BG232"/>
  <c r="BE232"/>
  <c r="AA232"/>
  <c r="Y232"/>
  <c r="W232"/>
  <c r="BK232"/>
  <c r="N232"/>
  <c r="BF232"/>
  <c r="BI231"/>
  <c r="BH231"/>
  <c r="BG231"/>
  <c r="BE231"/>
  <c r="AA231"/>
  <c r="AA230"/>
  <c r="Y231"/>
  <c r="Y230"/>
  <c r="W231"/>
  <c r="W230"/>
  <c r="BK231"/>
  <c r="BK230"/>
  <c r="N230"/>
  <c r="N231"/>
  <c r="BF231"/>
  <c r="N93"/>
  <c r="BI229"/>
  <c r="BH229"/>
  <c r="BG229"/>
  <c r="BE229"/>
  <c r="AA229"/>
  <c r="Y229"/>
  <c r="W229"/>
  <c r="BK229"/>
  <c r="N229"/>
  <c r="BF229"/>
  <c r="BI228"/>
  <c r="BH228"/>
  <c r="BG228"/>
  <c r="BE228"/>
  <c r="AA228"/>
  <c r="Y228"/>
  <c r="W228"/>
  <c r="BK228"/>
  <c r="N228"/>
  <c r="BF228"/>
  <c r="BI227"/>
  <c r="BH227"/>
  <c r="BG227"/>
  <c r="BE227"/>
  <c r="AA227"/>
  <c r="AA226"/>
  <c r="Y227"/>
  <c r="Y226"/>
  <c r="W227"/>
  <c r="W226"/>
  <c r="BK227"/>
  <c r="BK226"/>
  <c r="N226"/>
  <c r="N227"/>
  <c r="BF227"/>
  <c r="N92"/>
  <c r="BI225"/>
  <c r="BH225"/>
  <c r="BG225"/>
  <c r="BE225"/>
  <c r="AA225"/>
  <c r="Y225"/>
  <c r="W225"/>
  <c r="BK225"/>
  <c r="N225"/>
  <c r="BF225"/>
  <c r="BI224"/>
  <c r="BH224"/>
  <c r="BG224"/>
  <c r="BE224"/>
  <c r="AA224"/>
  <c r="Y224"/>
  <c r="W224"/>
  <c r="BK224"/>
  <c r="N224"/>
  <c r="BF224"/>
  <c r="BI223"/>
  <c r="BH223"/>
  <c r="BG223"/>
  <c r="BE223"/>
  <c r="AA223"/>
  <c r="Y223"/>
  <c r="W223"/>
  <c r="BK223"/>
  <c r="N223"/>
  <c r="BF223"/>
  <c r="BI222"/>
  <c r="BH222"/>
  <c r="BG222"/>
  <c r="BE222"/>
  <c r="AA222"/>
  <c r="Y222"/>
  <c r="W222"/>
  <c r="BK222"/>
  <c r="N222"/>
  <c r="BF222"/>
  <c r="BI221"/>
  <c r="BH221"/>
  <c r="BG221"/>
  <c r="BE221"/>
  <c r="AA221"/>
  <c r="Y221"/>
  <c r="W221"/>
  <c r="BK221"/>
  <c r="N221"/>
  <c r="BF221"/>
  <c r="BI220"/>
  <c r="BH220"/>
  <c r="BG220"/>
  <c r="BE220"/>
  <c r="AA220"/>
  <c r="Y220"/>
  <c r="W220"/>
  <c r="BK220"/>
  <c r="N220"/>
  <c r="BF220"/>
  <c r="BI219"/>
  <c r="BH219"/>
  <c r="BG219"/>
  <c r="BE219"/>
  <c r="AA219"/>
  <c r="Y219"/>
  <c r="W219"/>
  <c r="BK219"/>
  <c r="N219"/>
  <c r="BF219"/>
  <c r="BI218"/>
  <c r="BH218"/>
  <c r="BG218"/>
  <c r="BE218"/>
  <c r="AA218"/>
  <c r="Y218"/>
  <c r="W218"/>
  <c r="BK218"/>
  <c r="N218"/>
  <c r="BF218"/>
  <c r="BI217"/>
  <c r="BH217"/>
  <c r="BG217"/>
  <c r="BE217"/>
  <c r="AA217"/>
  <c r="Y217"/>
  <c r="W217"/>
  <c r="BK217"/>
  <c r="N217"/>
  <c r="BF217"/>
  <c r="BI216"/>
  <c r="BH216"/>
  <c r="BG216"/>
  <c r="BE216"/>
  <c r="AA216"/>
  <c r="AA215"/>
  <c r="Y216"/>
  <c r="Y215"/>
  <c r="W216"/>
  <c r="W215"/>
  <c r="BK216"/>
  <c r="BK215"/>
  <c r="N215"/>
  <c r="N216"/>
  <c r="BF216"/>
  <c r="N91"/>
  <c r="BI214"/>
  <c r="BH214"/>
  <c r="BG214"/>
  <c r="BE214"/>
  <c r="AA214"/>
  <c r="Y214"/>
  <c r="W214"/>
  <c r="BK214"/>
  <c r="N214"/>
  <c r="BF214"/>
  <c r="BI213"/>
  <c r="BH213"/>
  <c r="BG213"/>
  <c r="BE213"/>
  <c r="AA213"/>
  <c r="Y213"/>
  <c r="W213"/>
  <c r="BK213"/>
  <c r="N213"/>
  <c r="BF213"/>
  <c r="BI212"/>
  <c r="BH212"/>
  <c r="BG212"/>
  <c r="BE212"/>
  <c r="AA212"/>
  <c r="Y212"/>
  <c r="W212"/>
  <c r="BK212"/>
  <c r="N212"/>
  <c r="BF212"/>
  <c r="BI211"/>
  <c r="BH211"/>
  <c r="BG211"/>
  <c r="BE211"/>
  <c r="AA211"/>
  <c r="Y211"/>
  <c r="W211"/>
  <c r="BK211"/>
  <c r="N211"/>
  <c r="BF211"/>
  <c r="BI210"/>
  <c r="BH210"/>
  <c r="BG210"/>
  <c r="BE210"/>
  <c r="AA210"/>
  <c r="Y210"/>
  <c r="W210"/>
  <c r="BK210"/>
  <c r="N210"/>
  <c r="BF210"/>
  <c r="BI209"/>
  <c r="BH209"/>
  <c r="BG209"/>
  <c r="BE209"/>
  <c r="AA209"/>
  <c r="Y209"/>
  <c r="W209"/>
  <c r="BK209"/>
  <c r="N209"/>
  <c r="BF209"/>
  <c r="BI208"/>
  <c r="BH208"/>
  <c r="BG208"/>
  <c r="BE208"/>
  <c r="AA208"/>
  <c r="Y208"/>
  <c r="W208"/>
  <c r="BK208"/>
  <c r="N208"/>
  <c r="BF208"/>
  <c r="BI207"/>
  <c r="BH207"/>
  <c r="BG207"/>
  <c r="BE207"/>
  <c r="AA207"/>
  <c r="Y207"/>
  <c r="W207"/>
  <c r="BK207"/>
  <c r="N207"/>
  <c r="BF207"/>
  <c r="BI206"/>
  <c r="BH206"/>
  <c r="BG206"/>
  <c r="BE206"/>
  <c r="AA206"/>
  <c r="Y206"/>
  <c r="W206"/>
  <c r="BK206"/>
  <c r="N206"/>
  <c r="BF206"/>
  <c r="BI205"/>
  <c r="BH205"/>
  <c r="BG205"/>
  <c r="BE205"/>
  <c r="AA205"/>
  <c r="Y205"/>
  <c r="W205"/>
  <c r="BK205"/>
  <c r="N205"/>
  <c r="BF205"/>
  <c r="BI204"/>
  <c r="BH204"/>
  <c r="BG204"/>
  <c r="BE204"/>
  <c r="AA204"/>
  <c r="Y204"/>
  <c r="W204"/>
  <c r="BK204"/>
  <c r="N204"/>
  <c r="BF204"/>
  <c r="BI203"/>
  <c r="BH203"/>
  <c r="BG203"/>
  <c r="BE203"/>
  <c r="AA203"/>
  <c r="Y203"/>
  <c r="W203"/>
  <c r="BK203"/>
  <c r="N203"/>
  <c r="BF203"/>
  <c r="BI202"/>
  <c r="BH202"/>
  <c r="BG202"/>
  <c r="BE202"/>
  <c r="AA202"/>
  <c r="Y202"/>
  <c r="W202"/>
  <c r="BK202"/>
  <c r="N202"/>
  <c r="BF202"/>
  <c r="BI201"/>
  <c r="BH201"/>
  <c r="BG201"/>
  <c r="BE201"/>
  <c r="AA201"/>
  <c r="Y201"/>
  <c r="W201"/>
  <c r="BK201"/>
  <c r="N201"/>
  <c r="BF201"/>
  <c r="BI200"/>
  <c r="BH200"/>
  <c r="BG200"/>
  <c r="BE200"/>
  <c r="AA200"/>
  <c r="Y200"/>
  <c r="W200"/>
  <c r="BK200"/>
  <c r="N200"/>
  <c r="BF200"/>
  <c r="BI199"/>
  <c r="BH199"/>
  <c r="BG199"/>
  <c r="BE199"/>
  <c r="AA199"/>
  <c r="Y199"/>
  <c r="W199"/>
  <c r="BK199"/>
  <c r="N199"/>
  <c r="BF199"/>
  <c r="BI198"/>
  <c r="BH198"/>
  <c r="BG198"/>
  <c r="BE198"/>
  <c r="AA198"/>
  <c r="Y198"/>
  <c r="W198"/>
  <c r="BK198"/>
  <c r="N198"/>
  <c r="BF198"/>
  <c r="BI197"/>
  <c r="BH197"/>
  <c r="BG197"/>
  <c r="BE197"/>
  <c r="AA197"/>
  <c r="Y197"/>
  <c r="W197"/>
  <c r="BK197"/>
  <c r="N197"/>
  <c r="BF197"/>
  <c r="BI196"/>
  <c r="BH196"/>
  <c r="BG196"/>
  <c r="BE196"/>
  <c r="AA196"/>
  <c r="Y196"/>
  <c r="W196"/>
  <c r="BK196"/>
  <c r="N196"/>
  <c r="BF196"/>
  <c r="BI195"/>
  <c r="BH195"/>
  <c r="BG195"/>
  <c r="BE195"/>
  <c r="AA195"/>
  <c r="Y195"/>
  <c r="W195"/>
  <c r="BK195"/>
  <c r="N195"/>
  <c r="BF195"/>
  <c r="BI194"/>
  <c r="BH194"/>
  <c r="BG194"/>
  <c r="BE194"/>
  <c r="AA194"/>
  <c r="Y194"/>
  <c r="W194"/>
  <c r="BK194"/>
  <c r="N194"/>
  <c r="BF194"/>
  <c r="BI193"/>
  <c r="BH193"/>
  <c r="BG193"/>
  <c r="BE193"/>
  <c r="AA193"/>
  <c r="Y193"/>
  <c r="W193"/>
  <c r="BK193"/>
  <c r="N193"/>
  <c r="BF193"/>
  <c r="BI192"/>
  <c r="BH192"/>
  <c r="BG192"/>
  <c r="BE192"/>
  <c r="AA192"/>
  <c r="Y192"/>
  <c r="W192"/>
  <c r="BK192"/>
  <c r="N192"/>
  <c r="BF192"/>
  <c r="BI191"/>
  <c r="BH191"/>
  <c r="BG191"/>
  <c r="BE191"/>
  <c r="AA191"/>
  <c r="Y191"/>
  <c r="W191"/>
  <c r="BK191"/>
  <c r="N191"/>
  <c r="BF191"/>
  <c r="BI190"/>
  <c r="BH190"/>
  <c r="BG190"/>
  <c r="BE190"/>
  <c r="AA190"/>
  <c r="Y190"/>
  <c r="W190"/>
  <c r="BK190"/>
  <c r="N190"/>
  <c r="BF190"/>
  <c r="BI189"/>
  <c r="BH189"/>
  <c r="BG189"/>
  <c r="BE189"/>
  <c r="AA189"/>
  <c r="Y189"/>
  <c r="W189"/>
  <c r="BK189"/>
  <c r="N189"/>
  <c r="BF189"/>
  <c r="BI188"/>
  <c r="BH188"/>
  <c r="BG188"/>
  <c r="BE188"/>
  <c r="AA188"/>
  <c r="Y188"/>
  <c r="W188"/>
  <c r="BK188"/>
  <c r="N188"/>
  <c r="BF188"/>
  <c r="BI187"/>
  <c r="BH187"/>
  <c r="BG187"/>
  <c r="BE187"/>
  <c r="AA187"/>
  <c r="Y187"/>
  <c r="W187"/>
  <c r="BK187"/>
  <c r="N187"/>
  <c r="BF187"/>
  <c r="BI186"/>
  <c r="BH186"/>
  <c r="BG186"/>
  <c r="BE186"/>
  <c r="AA186"/>
  <c r="Y186"/>
  <c r="W186"/>
  <c r="BK186"/>
  <c r="N186"/>
  <c r="BF186"/>
  <c r="BI185"/>
  <c r="BH185"/>
  <c r="BG185"/>
  <c r="BE185"/>
  <c r="AA185"/>
  <c r="Y185"/>
  <c r="W185"/>
  <c r="BK185"/>
  <c r="N185"/>
  <c r="BF185"/>
  <c r="BI184"/>
  <c r="BH184"/>
  <c r="BG184"/>
  <c r="BE184"/>
  <c r="AA184"/>
  <c r="Y184"/>
  <c r="W184"/>
  <c r="BK184"/>
  <c r="N184"/>
  <c r="BF184"/>
  <c r="BI183"/>
  <c r="BH183"/>
  <c r="BG183"/>
  <c r="BE183"/>
  <c r="AA183"/>
  <c r="Y183"/>
  <c r="W183"/>
  <c r="BK183"/>
  <c r="N183"/>
  <c r="BF183"/>
  <c r="BI182"/>
  <c r="BH182"/>
  <c r="BG182"/>
  <c r="BE182"/>
  <c r="AA182"/>
  <c r="Y182"/>
  <c r="W182"/>
  <c r="BK182"/>
  <c r="N182"/>
  <c r="BF182"/>
  <c r="BI181"/>
  <c r="BH181"/>
  <c r="BG181"/>
  <c r="BE181"/>
  <c r="AA181"/>
  <c r="Y181"/>
  <c r="W181"/>
  <c r="BK181"/>
  <c r="N181"/>
  <c r="BF181"/>
  <c r="BI180"/>
  <c r="BH180"/>
  <c r="BG180"/>
  <c r="BE180"/>
  <c r="AA180"/>
  <c r="Y180"/>
  <c r="W180"/>
  <c r="BK180"/>
  <c r="N180"/>
  <c r="BF180"/>
  <c r="BI179"/>
  <c r="BH179"/>
  <c r="BG179"/>
  <c r="BE179"/>
  <c r="AA179"/>
  <c r="Y179"/>
  <c r="W179"/>
  <c r="BK179"/>
  <c r="N179"/>
  <c r="BF179"/>
  <c r="BI178"/>
  <c r="BH178"/>
  <c r="BG178"/>
  <c r="BE178"/>
  <c r="AA178"/>
  <c r="Y178"/>
  <c r="W178"/>
  <c r="BK178"/>
  <c r="N178"/>
  <c r="BF178"/>
  <c r="BI177"/>
  <c r="BH177"/>
  <c r="BG177"/>
  <c r="BE177"/>
  <c r="AA177"/>
  <c r="Y177"/>
  <c r="W177"/>
  <c r="BK177"/>
  <c r="N177"/>
  <c r="BF177"/>
  <c r="BI176"/>
  <c r="BH176"/>
  <c r="BG176"/>
  <c r="BE176"/>
  <c r="AA176"/>
  <c r="Y176"/>
  <c r="W176"/>
  <c r="BK176"/>
  <c r="N176"/>
  <c r="BF176"/>
  <c r="BI175"/>
  <c r="BH175"/>
  <c r="BG175"/>
  <c r="BE175"/>
  <c r="AA175"/>
  <c r="Y175"/>
  <c r="W175"/>
  <c r="BK175"/>
  <c r="N175"/>
  <c r="BF175"/>
  <c r="BI174"/>
  <c r="BH174"/>
  <c r="BG174"/>
  <c r="BE174"/>
  <c r="AA174"/>
  <c r="Y174"/>
  <c r="W174"/>
  <c r="BK174"/>
  <c r="N174"/>
  <c r="BF174"/>
  <c r="BI173"/>
  <c r="BH173"/>
  <c r="BG173"/>
  <c r="BE173"/>
  <c r="AA173"/>
  <c r="Y173"/>
  <c r="W173"/>
  <c r="BK173"/>
  <c r="N173"/>
  <c r="BF173"/>
  <c r="BI172"/>
  <c r="BH172"/>
  <c r="BG172"/>
  <c r="BE172"/>
  <c r="AA172"/>
  <c r="Y172"/>
  <c r="W172"/>
  <c r="BK172"/>
  <c r="N172"/>
  <c r="BF172"/>
  <c r="BI171"/>
  <c r="BH171"/>
  <c r="BG171"/>
  <c r="BE171"/>
  <c r="AA171"/>
  <c r="Y171"/>
  <c r="W171"/>
  <c r="BK171"/>
  <c r="N171"/>
  <c r="BF171"/>
  <c r="BI170"/>
  <c r="BH170"/>
  <c r="BG170"/>
  <c r="BE170"/>
  <c r="AA170"/>
  <c r="Y170"/>
  <c r="W170"/>
  <c r="BK170"/>
  <c r="N170"/>
  <c r="BF170"/>
  <c r="BI169"/>
  <c r="BH169"/>
  <c r="BG169"/>
  <c r="BE169"/>
  <c r="AA169"/>
  <c r="Y169"/>
  <c r="W169"/>
  <c r="BK169"/>
  <c r="N169"/>
  <c r="BF169"/>
  <c r="BI168"/>
  <c r="BH168"/>
  <c r="BG168"/>
  <c r="BE168"/>
  <c r="AA168"/>
  <c r="Y168"/>
  <c r="W168"/>
  <c r="BK168"/>
  <c r="N168"/>
  <c r="BF168"/>
  <c r="BI167"/>
  <c r="BH167"/>
  <c r="BG167"/>
  <c r="BE167"/>
  <c r="AA167"/>
  <c r="Y167"/>
  <c r="W167"/>
  <c r="BK167"/>
  <c r="N167"/>
  <c r="BF167"/>
  <c r="BI166"/>
  <c r="BH166"/>
  <c r="BG166"/>
  <c r="BE166"/>
  <c r="AA166"/>
  <c r="Y166"/>
  <c r="W166"/>
  <c r="BK166"/>
  <c r="N166"/>
  <c r="BF166"/>
  <c r="BI165"/>
  <c r="BH165"/>
  <c r="BG165"/>
  <c r="BE165"/>
  <c r="AA165"/>
  <c r="Y165"/>
  <c r="W165"/>
  <c r="BK165"/>
  <c r="N165"/>
  <c r="BF165"/>
  <c r="BI164"/>
  <c r="BH164"/>
  <c r="BG164"/>
  <c r="BE164"/>
  <c r="AA164"/>
  <c r="Y164"/>
  <c r="W164"/>
  <c r="BK164"/>
  <c r="N164"/>
  <c r="BF164"/>
  <c r="BI163"/>
  <c r="BH163"/>
  <c r="BG163"/>
  <c r="BE163"/>
  <c r="AA163"/>
  <c r="Y163"/>
  <c r="W163"/>
  <c r="BK163"/>
  <c r="N163"/>
  <c r="BF163"/>
  <c r="BI162"/>
  <c r="BH162"/>
  <c r="BG162"/>
  <c r="BE162"/>
  <c r="AA162"/>
  <c r="Y162"/>
  <c r="W162"/>
  <c r="BK162"/>
  <c r="N162"/>
  <c r="BF162"/>
  <c r="BI161"/>
  <c r="BH161"/>
  <c r="BG161"/>
  <c r="BE161"/>
  <c r="AA161"/>
  <c r="Y161"/>
  <c r="W161"/>
  <c r="BK161"/>
  <c r="N161"/>
  <c r="BF161"/>
  <c r="BI160"/>
  <c r="BH160"/>
  <c r="BG160"/>
  <c r="BE160"/>
  <c r="AA160"/>
  <c r="Y160"/>
  <c r="W160"/>
  <c r="BK160"/>
  <c r="N160"/>
  <c r="BF160"/>
  <c r="BI159"/>
  <c r="BH159"/>
  <c r="BG159"/>
  <c r="BE159"/>
  <c r="AA159"/>
  <c r="Y159"/>
  <c r="W159"/>
  <c r="BK159"/>
  <c r="N159"/>
  <c r="BF159"/>
  <c r="BI158"/>
  <c r="BH158"/>
  <c r="BG158"/>
  <c r="BE158"/>
  <c r="AA158"/>
  <c r="Y158"/>
  <c r="W158"/>
  <c r="BK158"/>
  <c r="N158"/>
  <c r="BF158"/>
  <c r="BI157"/>
  <c r="BH157"/>
  <c r="BG157"/>
  <c r="BE157"/>
  <c r="AA157"/>
  <c r="Y157"/>
  <c r="W157"/>
  <c r="BK157"/>
  <c r="N157"/>
  <c r="BF157"/>
  <c r="BI156"/>
  <c r="BH156"/>
  <c r="BG156"/>
  <c r="BE156"/>
  <c r="AA156"/>
  <c r="Y156"/>
  <c r="W156"/>
  <c r="BK156"/>
  <c r="N156"/>
  <c r="BF156"/>
  <c r="BI155"/>
  <c r="BH155"/>
  <c r="BG155"/>
  <c r="BE155"/>
  <c r="AA155"/>
  <c r="Y155"/>
  <c r="W155"/>
  <c r="BK155"/>
  <c r="N155"/>
  <c r="BF155"/>
  <c r="BI154"/>
  <c r="BH154"/>
  <c r="BG154"/>
  <c r="BE154"/>
  <c r="AA154"/>
  <c r="Y154"/>
  <c r="W154"/>
  <c r="BK154"/>
  <c r="N154"/>
  <c r="BF154"/>
  <c r="BI153"/>
  <c r="BH153"/>
  <c r="BG153"/>
  <c r="BE153"/>
  <c r="AA153"/>
  <c r="Y153"/>
  <c r="W153"/>
  <c r="BK153"/>
  <c r="N153"/>
  <c r="BF153"/>
  <c r="BI152"/>
  <c r="BH152"/>
  <c r="BG152"/>
  <c r="BE152"/>
  <c r="AA152"/>
  <c r="Y152"/>
  <c r="W152"/>
  <c r="BK152"/>
  <c r="N152"/>
  <c r="BF152"/>
  <c r="BI151"/>
  <c r="BH151"/>
  <c r="BG151"/>
  <c r="BE151"/>
  <c r="AA151"/>
  <c r="Y151"/>
  <c r="W151"/>
  <c r="BK151"/>
  <c r="N151"/>
  <c r="BF151"/>
  <c r="BI150"/>
  <c r="BH150"/>
  <c r="BG150"/>
  <c r="BE150"/>
  <c r="AA150"/>
  <c r="Y150"/>
  <c r="W150"/>
  <c r="BK150"/>
  <c r="N150"/>
  <c r="BF150"/>
  <c r="BI149"/>
  <c r="BH149"/>
  <c r="BG149"/>
  <c r="BE149"/>
  <c r="AA149"/>
  <c r="Y149"/>
  <c r="W149"/>
  <c r="BK149"/>
  <c r="N149"/>
  <c r="BF149"/>
  <c r="BI148"/>
  <c r="BH148"/>
  <c r="BG148"/>
  <c r="BE148"/>
  <c r="AA148"/>
  <c r="Y148"/>
  <c r="W148"/>
  <c r="BK148"/>
  <c r="N148"/>
  <c r="BF148"/>
  <c r="BI147"/>
  <c r="BH147"/>
  <c r="BG147"/>
  <c r="BE147"/>
  <c r="AA147"/>
  <c r="Y147"/>
  <c r="W147"/>
  <c r="BK147"/>
  <c r="N147"/>
  <c r="BF147"/>
  <c r="BI146"/>
  <c r="BH146"/>
  <c r="BG146"/>
  <c r="BE146"/>
  <c r="AA146"/>
  <c r="Y146"/>
  <c r="W146"/>
  <c r="BK146"/>
  <c r="N146"/>
  <c r="BF146"/>
  <c r="BI145"/>
  <c r="BH145"/>
  <c r="BG145"/>
  <c r="BE145"/>
  <c r="AA145"/>
  <c r="Y145"/>
  <c r="W145"/>
  <c r="BK145"/>
  <c r="N145"/>
  <c r="BF145"/>
  <c r="BI144"/>
  <c r="BH144"/>
  <c r="BG144"/>
  <c r="BE144"/>
  <c r="AA144"/>
  <c r="Y144"/>
  <c r="W144"/>
  <c r="BK144"/>
  <c r="N144"/>
  <c r="BF144"/>
  <c r="BI143"/>
  <c r="BH143"/>
  <c r="BG143"/>
  <c r="BE143"/>
  <c r="AA143"/>
  <c r="Y143"/>
  <c r="W143"/>
  <c r="BK143"/>
  <c r="N143"/>
  <c r="BF143"/>
  <c r="BI142"/>
  <c r="BH142"/>
  <c r="BG142"/>
  <c r="BE142"/>
  <c r="AA142"/>
  <c r="Y142"/>
  <c r="W142"/>
  <c r="BK142"/>
  <c r="N142"/>
  <c r="BF142"/>
  <c r="BI141"/>
  <c r="BH141"/>
  <c r="BG141"/>
  <c r="BE141"/>
  <c r="AA141"/>
  <c r="Y141"/>
  <c r="W141"/>
  <c r="BK141"/>
  <c r="N141"/>
  <c r="BF141"/>
  <c r="BI140"/>
  <c r="BH140"/>
  <c r="BG140"/>
  <c r="BE140"/>
  <c r="AA140"/>
  <c r="Y140"/>
  <c r="W140"/>
  <c r="BK140"/>
  <c r="N140"/>
  <c r="BF140"/>
  <c r="BI139"/>
  <c r="BH139"/>
  <c r="BG139"/>
  <c r="BE139"/>
  <c r="AA139"/>
  <c r="Y139"/>
  <c r="W139"/>
  <c r="BK139"/>
  <c r="N139"/>
  <c r="BF139"/>
  <c r="BI138"/>
  <c r="BH138"/>
  <c r="BG138"/>
  <c r="BE138"/>
  <c r="AA138"/>
  <c r="Y138"/>
  <c r="W138"/>
  <c r="BK138"/>
  <c r="N138"/>
  <c r="BF138"/>
  <c r="BI137"/>
  <c r="BH137"/>
  <c r="BG137"/>
  <c r="BE137"/>
  <c r="AA137"/>
  <c r="Y137"/>
  <c r="W137"/>
  <c r="BK137"/>
  <c r="N137"/>
  <c r="BF137"/>
  <c r="BI136"/>
  <c r="BH136"/>
  <c r="BG136"/>
  <c r="BE136"/>
  <c r="AA136"/>
  <c r="Y136"/>
  <c r="W136"/>
  <c r="BK136"/>
  <c r="N136"/>
  <c r="BF136"/>
  <c r="BI135"/>
  <c r="BH135"/>
  <c r="BG135"/>
  <c r="BE135"/>
  <c r="AA135"/>
  <c r="Y135"/>
  <c r="W135"/>
  <c r="BK135"/>
  <c r="N135"/>
  <c r="BF135"/>
  <c r="BI134"/>
  <c r="BH134"/>
  <c r="BG134"/>
  <c r="BE134"/>
  <c r="AA134"/>
  <c r="Y134"/>
  <c r="W134"/>
  <c r="BK134"/>
  <c r="N134"/>
  <c r="BF134"/>
  <c r="BI133"/>
  <c r="BH133"/>
  <c r="BG133"/>
  <c r="BE133"/>
  <c r="AA133"/>
  <c r="Y133"/>
  <c r="W133"/>
  <c r="BK133"/>
  <c r="N133"/>
  <c r="BF133"/>
  <c r="BI132"/>
  <c r="BH132"/>
  <c r="BG132"/>
  <c r="BE132"/>
  <c r="AA132"/>
  <c r="Y132"/>
  <c r="W132"/>
  <c r="BK132"/>
  <c r="N132"/>
  <c r="BF132"/>
  <c r="BI131"/>
  <c r="BH131"/>
  <c r="BG131"/>
  <c r="BE131"/>
  <c r="AA131"/>
  <c r="Y131"/>
  <c r="W131"/>
  <c r="BK131"/>
  <c r="N131"/>
  <c r="BF131"/>
  <c r="BI130"/>
  <c r="BH130"/>
  <c r="BG130"/>
  <c r="BE130"/>
  <c r="AA130"/>
  <c r="Y130"/>
  <c r="W130"/>
  <c r="BK130"/>
  <c r="N130"/>
  <c r="BF130"/>
  <c r="BI129"/>
  <c r="BH129"/>
  <c r="BG129"/>
  <c r="BE129"/>
  <c r="AA129"/>
  <c r="Y129"/>
  <c r="W129"/>
  <c r="BK129"/>
  <c r="N129"/>
  <c r="BF129"/>
  <c r="BI128"/>
  <c r="BH128"/>
  <c r="BG128"/>
  <c r="BE128"/>
  <c r="AA128"/>
  <c r="Y128"/>
  <c r="W128"/>
  <c r="BK128"/>
  <c r="N128"/>
  <c r="BF128"/>
  <c r="BI127"/>
  <c r="BH127"/>
  <c r="BG127"/>
  <c r="BE127"/>
  <c r="AA127"/>
  <c r="Y127"/>
  <c r="W127"/>
  <c r="BK127"/>
  <c r="N127"/>
  <c r="BF127"/>
  <c r="BI126"/>
  <c r="BH126"/>
  <c r="BG126"/>
  <c r="BE126"/>
  <c r="AA126"/>
  <c r="Y126"/>
  <c r="W126"/>
  <c r="BK126"/>
  <c r="N126"/>
  <c r="BF126"/>
  <c r="BI125"/>
  <c r="BH125"/>
  <c r="BG125"/>
  <c r="BE125"/>
  <c r="AA125"/>
  <c r="AA124"/>
  <c r="AA123"/>
  <c r="AA122"/>
  <c r="Y125"/>
  <c r="Y124"/>
  <c r="Y123"/>
  <c r="Y122"/>
  <c r="W125"/>
  <c r="W124"/>
  <c r="W123"/>
  <c r="W122"/>
  <c i="1" r="AU90"/>
  <c i="4" r="BK125"/>
  <c r="BK124"/>
  <c r="N124"/>
  <c r="BK123"/>
  <c r="N123"/>
  <c r="BK122"/>
  <c r="N122"/>
  <c r="N88"/>
  <c r="N125"/>
  <c r="BF125"/>
  <c r="N90"/>
  <c r="N89"/>
  <c r="M118"/>
  <c r="F118"/>
  <c r="F116"/>
  <c r="F114"/>
  <c r="BI103"/>
  <c r="BH103"/>
  <c r="BG103"/>
  <c r="BE103"/>
  <c r="N103"/>
  <c r="BF103"/>
  <c r="BI102"/>
  <c r="BH102"/>
  <c r="BG102"/>
  <c r="BE102"/>
  <c r="N102"/>
  <c r="BF102"/>
  <c r="BI101"/>
  <c r="BH101"/>
  <c r="BG101"/>
  <c r="BE101"/>
  <c r="N101"/>
  <c r="BF101"/>
  <c r="BI100"/>
  <c r="BH100"/>
  <c r="BG100"/>
  <c r="BE100"/>
  <c r="N100"/>
  <c r="BF100"/>
  <c r="BI99"/>
  <c r="BH99"/>
  <c r="BG99"/>
  <c r="BE99"/>
  <c r="N99"/>
  <c r="BF99"/>
  <c r="BI98"/>
  <c r="H36"/>
  <c i="1" r="BD90"/>
  <c i="4" r="BH98"/>
  <c r="H35"/>
  <c i="1" r="BC90"/>
  <c i="4" r="BG98"/>
  <c r="H34"/>
  <c i="1" r="BB90"/>
  <c i="4" r="BE98"/>
  <c r="M32"/>
  <c i="1" r="AV90"/>
  <c i="4" r="H32"/>
  <c i="1" r="AZ90"/>
  <c i="4" r="N98"/>
  <c r="N97"/>
  <c r="L105"/>
  <c r="BF98"/>
  <c r="M33"/>
  <c i="1" r="AW90"/>
  <c i="4" r="H33"/>
  <c i="1" r="BA90"/>
  <c i="4" r="M28"/>
  <c i="1" r="AS90"/>
  <c i="4" r="M27"/>
  <c r="M83"/>
  <c r="F83"/>
  <c r="F81"/>
  <c r="F79"/>
  <c r="M30"/>
  <c i="1" r="AG90"/>
  <c i="4" r="L38"/>
  <c r="O21"/>
  <c r="E21"/>
  <c r="M119"/>
  <c r="M84"/>
  <c r="O20"/>
  <c r="O15"/>
  <c r="E15"/>
  <c r="F119"/>
  <c r="F84"/>
  <c r="O14"/>
  <c r="O9"/>
  <c r="M116"/>
  <c r="M81"/>
  <c r="F6"/>
  <c r="F113"/>
  <c r="F78"/>
  <c i="1" r="AY89"/>
  <c r="AX89"/>
  <c i="3" r="BI352"/>
  <c r="BH352"/>
  <c r="BG352"/>
  <c r="BE352"/>
  <c r="BK352"/>
  <c r="N352"/>
  <c r="BF352"/>
  <c r="BI351"/>
  <c r="BH351"/>
  <c r="BG351"/>
  <c r="BE351"/>
  <c r="BK351"/>
  <c r="N351"/>
  <c r="BF351"/>
  <c r="BI350"/>
  <c r="BH350"/>
  <c r="BG350"/>
  <c r="BE350"/>
  <c r="BK350"/>
  <c r="N350"/>
  <c r="BF350"/>
  <c r="BI349"/>
  <c r="BH349"/>
  <c r="BG349"/>
  <c r="BE349"/>
  <c r="BK349"/>
  <c r="N349"/>
  <c r="BF349"/>
  <c r="BI348"/>
  <c r="BH348"/>
  <c r="BG348"/>
  <c r="BE348"/>
  <c r="BK348"/>
  <c r="BK347"/>
  <c r="N347"/>
  <c r="N348"/>
  <c r="BF348"/>
  <c r="N106"/>
  <c r="BI346"/>
  <c r="BH346"/>
  <c r="BG346"/>
  <c r="BE346"/>
  <c r="AA346"/>
  <c r="AA345"/>
  <c r="Y346"/>
  <c r="Y345"/>
  <c r="W346"/>
  <c r="W345"/>
  <c r="BK346"/>
  <c r="BK345"/>
  <c r="N345"/>
  <c r="N346"/>
  <c r="BF346"/>
  <c r="N105"/>
  <c r="BI344"/>
  <c r="BH344"/>
  <c r="BG344"/>
  <c r="BE344"/>
  <c r="AA344"/>
  <c r="Y344"/>
  <c r="W344"/>
  <c r="BK344"/>
  <c r="N344"/>
  <c r="BF344"/>
  <c r="BI343"/>
  <c r="BH343"/>
  <c r="BG343"/>
  <c r="BE343"/>
  <c r="AA343"/>
  <c r="Y343"/>
  <c r="W343"/>
  <c r="BK343"/>
  <c r="N343"/>
  <c r="BF343"/>
  <c r="BI342"/>
  <c r="BH342"/>
  <c r="BG342"/>
  <c r="BE342"/>
  <c r="AA342"/>
  <c r="Y342"/>
  <c r="W342"/>
  <c r="BK342"/>
  <c r="N342"/>
  <c r="BF342"/>
  <c r="BI341"/>
  <c r="BH341"/>
  <c r="BG341"/>
  <c r="BE341"/>
  <c r="AA341"/>
  <c r="Y341"/>
  <c r="W341"/>
  <c r="BK341"/>
  <c r="N341"/>
  <c r="BF341"/>
  <c r="BI340"/>
  <c r="BH340"/>
  <c r="BG340"/>
  <c r="BE340"/>
  <c r="AA340"/>
  <c r="Y340"/>
  <c r="W340"/>
  <c r="BK340"/>
  <c r="N340"/>
  <c r="BF340"/>
  <c r="BI339"/>
  <c r="BH339"/>
  <c r="BG339"/>
  <c r="BE339"/>
  <c r="AA339"/>
  <c r="Y339"/>
  <c r="W339"/>
  <c r="BK339"/>
  <c r="N339"/>
  <c r="BF339"/>
  <c r="BI338"/>
  <c r="BH338"/>
  <c r="BG338"/>
  <c r="BE338"/>
  <c r="AA338"/>
  <c r="AA337"/>
  <c r="AA336"/>
  <c r="Y338"/>
  <c r="Y337"/>
  <c r="Y336"/>
  <c r="W338"/>
  <c r="W337"/>
  <c r="W336"/>
  <c r="BK338"/>
  <c r="BK337"/>
  <c r="N337"/>
  <c r="BK336"/>
  <c r="N336"/>
  <c r="N338"/>
  <c r="BF338"/>
  <c r="N104"/>
  <c r="N103"/>
  <c r="BI335"/>
  <c r="BH335"/>
  <c r="BG335"/>
  <c r="BE335"/>
  <c r="AA335"/>
  <c r="Y335"/>
  <c r="W335"/>
  <c r="BK335"/>
  <c r="N335"/>
  <c r="BF335"/>
  <c r="BI331"/>
  <c r="BH331"/>
  <c r="BG331"/>
  <c r="BE331"/>
  <c r="AA331"/>
  <c r="Y331"/>
  <c r="W331"/>
  <c r="BK331"/>
  <c r="N331"/>
  <c r="BF331"/>
  <c r="BI327"/>
  <c r="BH327"/>
  <c r="BG327"/>
  <c r="BE327"/>
  <c r="AA327"/>
  <c r="Y327"/>
  <c r="W327"/>
  <c r="BK327"/>
  <c r="N327"/>
  <c r="BF327"/>
  <c r="BI321"/>
  <c r="BH321"/>
  <c r="BG321"/>
  <c r="BE321"/>
  <c r="AA321"/>
  <c r="AA320"/>
  <c r="Y321"/>
  <c r="Y320"/>
  <c r="W321"/>
  <c r="W320"/>
  <c r="BK321"/>
  <c r="BK320"/>
  <c r="N320"/>
  <c r="N321"/>
  <c r="BF321"/>
  <c r="N102"/>
  <c r="BI316"/>
  <c r="BH316"/>
  <c r="BG316"/>
  <c r="BE316"/>
  <c r="AA316"/>
  <c r="Y316"/>
  <c r="W316"/>
  <c r="BK316"/>
  <c r="N316"/>
  <c r="BF316"/>
  <c r="BI309"/>
  <c r="BH309"/>
  <c r="BG309"/>
  <c r="BE309"/>
  <c r="AA309"/>
  <c r="Y309"/>
  <c r="W309"/>
  <c r="BK309"/>
  <c r="N309"/>
  <c r="BF309"/>
  <c r="BI305"/>
  <c r="BH305"/>
  <c r="BG305"/>
  <c r="BE305"/>
  <c r="AA305"/>
  <c r="Y305"/>
  <c r="W305"/>
  <c r="BK305"/>
  <c r="N305"/>
  <c r="BF305"/>
  <c r="BI301"/>
  <c r="BH301"/>
  <c r="BG301"/>
  <c r="BE301"/>
  <c r="AA301"/>
  <c r="Y301"/>
  <c r="W301"/>
  <c r="BK301"/>
  <c r="N301"/>
  <c r="BF301"/>
  <c r="BI297"/>
  <c r="BH297"/>
  <c r="BG297"/>
  <c r="BE297"/>
  <c r="AA297"/>
  <c r="Y297"/>
  <c r="W297"/>
  <c r="BK297"/>
  <c r="N297"/>
  <c r="BF297"/>
  <c r="BI293"/>
  <c r="BH293"/>
  <c r="BG293"/>
  <c r="BE293"/>
  <c r="AA293"/>
  <c r="Y293"/>
  <c r="W293"/>
  <c r="BK293"/>
  <c r="N293"/>
  <c r="BF293"/>
  <c r="BI289"/>
  <c r="BH289"/>
  <c r="BG289"/>
  <c r="BE289"/>
  <c r="AA289"/>
  <c r="AA288"/>
  <c r="Y289"/>
  <c r="Y288"/>
  <c r="W289"/>
  <c r="W288"/>
  <c r="BK289"/>
  <c r="BK288"/>
  <c r="N288"/>
  <c r="N289"/>
  <c r="BF289"/>
  <c r="N101"/>
  <c r="BI287"/>
  <c r="BH287"/>
  <c r="BG287"/>
  <c r="BE287"/>
  <c r="AA287"/>
  <c r="Y287"/>
  <c r="W287"/>
  <c r="BK287"/>
  <c r="N287"/>
  <c r="BF287"/>
  <c r="BI281"/>
  <c r="BH281"/>
  <c r="BG281"/>
  <c r="BE281"/>
  <c r="AA281"/>
  <c r="Y281"/>
  <c r="W281"/>
  <c r="BK281"/>
  <c r="N281"/>
  <c r="BF281"/>
  <c r="BI276"/>
  <c r="BH276"/>
  <c r="BG276"/>
  <c r="BE276"/>
  <c r="AA276"/>
  <c r="Y276"/>
  <c r="W276"/>
  <c r="BK276"/>
  <c r="N276"/>
  <c r="BF276"/>
  <c r="BI271"/>
  <c r="BH271"/>
  <c r="BG271"/>
  <c r="BE271"/>
  <c r="AA271"/>
  <c r="Y271"/>
  <c r="W271"/>
  <c r="BK271"/>
  <c r="N271"/>
  <c r="BF271"/>
  <c r="BI266"/>
  <c r="BH266"/>
  <c r="BG266"/>
  <c r="BE266"/>
  <c r="AA266"/>
  <c r="AA265"/>
  <c r="Y266"/>
  <c r="Y265"/>
  <c r="W266"/>
  <c r="W265"/>
  <c r="BK266"/>
  <c r="BK265"/>
  <c r="N265"/>
  <c r="N266"/>
  <c r="BF266"/>
  <c r="N100"/>
  <c r="BI264"/>
  <c r="BH264"/>
  <c r="BG264"/>
  <c r="BE264"/>
  <c r="AA264"/>
  <c r="Y264"/>
  <c r="W264"/>
  <c r="BK264"/>
  <c r="N264"/>
  <c r="BF264"/>
  <c r="BI263"/>
  <c r="BH263"/>
  <c r="BG263"/>
  <c r="BE263"/>
  <c r="AA263"/>
  <c r="Y263"/>
  <c r="W263"/>
  <c r="BK263"/>
  <c r="N263"/>
  <c r="BF263"/>
  <c r="BI259"/>
  <c r="BH259"/>
  <c r="BG259"/>
  <c r="BE259"/>
  <c r="AA259"/>
  <c r="Y259"/>
  <c r="W259"/>
  <c r="BK259"/>
  <c r="N259"/>
  <c r="BF259"/>
  <c r="BI258"/>
  <c r="BH258"/>
  <c r="BG258"/>
  <c r="BE258"/>
  <c r="AA258"/>
  <c r="Y258"/>
  <c r="W258"/>
  <c r="BK258"/>
  <c r="N258"/>
  <c r="BF258"/>
  <c r="BI252"/>
  <c r="BH252"/>
  <c r="BG252"/>
  <c r="BE252"/>
  <c r="AA252"/>
  <c r="Y252"/>
  <c r="W252"/>
  <c r="BK252"/>
  <c r="N252"/>
  <c r="BF252"/>
  <c r="BI251"/>
  <c r="BH251"/>
  <c r="BG251"/>
  <c r="BE251"/>
  <c r="AA251"/>
  <c r="Y251"/>
  <c r="W251"/>
  <c r="BK251"/>
  <c r="N251"/>
  <c r="BF251"/>
  <c r="BI246"/>
  <c r="BH246"/>
  <c r="BG246"/>
  <c r="BE246"/>
  <c r="AA246"/>
  <c r="AA245"/>
  <c r="Y246"/>
  <c r="Y245"/>
  <c r="W246"/>
  <c r="W245"/>
  <c r="BK246"/>
  <c r="BK245"/>
  <c r="N245"/>
  <c r="N246"/>
  <c r="BF246"/>
  <c r="N99"/>
  <c r="BI244"/>
  <c r="BH244"/>
  <c r="BG244"/>
  <c r="BE244"/>
  <c r="AA244"/>
  <c r="Y244"/>
  <c r="W244"/>
  <c r="BK244"/>
  <c r="N244"/>
  <c r="BF244"/>
  <c r="BI243"/>
  <c r="BH243"/>
  <c r="BG243"/>
  <c r="BE243"/>
  <c r="AA243"/>
  <c r="Y243"/>
  <c r="W243"/>
  <c r="BK243"/>
  <c r="N243"/>
  <c r="BF243"/>
  <c r="BI239"/>
  <c r="BH239"/>
  <c r="BG239"/>
  <c r="BE239"/>
  <c r="AA239"/>
  <c r="Y239"/>
  <c r="W239"/>
  <c r="BK239"/>
  <c r="N239"/>
  <c r="BF239"/>
  <c r="BI238"/>
  <c r="BH238"/>
  <c r="BG238"/>
  <c r="BE238"/>
  <c r="AA238"/>
  <c r="Y238"/>
  <c r="W238"/>
  <c r="BK238"/>
  <c r="N238"/>
  <c r="BF238"/>
  <c r="BI237"/>
  <c r="BH237"/>
  <c r="BG237"/>
  <c r="BE237"/>
  <c r="AA237"/>
  <c r="AA236"/>
  <c r="Y237"/>
  <c r="Y236"/>
  <c r="W237"/>
  <c r="W236"/>
  <c r="BK237"/>
  <c r="BK236"/>
  <c r="N236"/>
  <c r="N237"/>
  <c r="BF237"/>
  <c r="N98"/>
  <c r="BI235"/>
  <c r="BH235"/>
  <c r="BG235"/>
  <c r="BE235"/>
  <c r="AA235"/>
  <c r="Y235"/>
  <c r="W235"/>
  <c r="BK235"/>
  <c r="N235"/>
  <c r="BF235"/>
  <c r="BI234"/>
  <c r="BH234"/>
  <c r="BG234"/>
  <c r="BE234"/>
  <c r="AA234"/>
  <c r="Y234"/>
  <c r="W234"/>
  <c r="BK234"/>
  <c r="N234"/>
  <c r="BF234"/>
  <c r="BI230"/>
  <c r="BH230"/>
  <c r="BG230"/>
  <c r="BE230"/>
  <c r="AA230"/>
  <c r="Y230"/>
  <c r="W230"/>
  <c r="BK230"/>
  <c r="N230"/>
  <c r="BF230"/>
  <c r="BI229"/>
  <c r="BH229"/>
  <c r="BG229"/>
  <c r="BE229"/>
  <c r="AA229"/>
  <c r="Y229"/>
  <c r="W229"/>
  <c r="BK229"/>
  <c r="N229"/>
  <c r="BF229"/>
  <c r="BI228"/>
  <c r="BH228"/>
  <c r="BG228"/>
  <c r="BE228"/>
  <c r="AA228"/>
  <c r="Y228"/>
  <c r="W228"/>
  <c r="BK228"/>
  <c r="N228"/>
  <c r="BF228"/>
  <c r="BI227"/>
  <c r="BH227"/>
  <c r="BG227"/>
  <c r="BE227"/>
  <c r="AA227"/>
  <c r="Y227"/>
  <c r="W227"/>
  <c r="BK227"/>
  <c r="N227"/>
  <c r="BF227"/>
  <c r="BI226"/>
  <c r="BH226"/>
  <c r="BG226"/>
  <c r="BE226"/>
  <c r="AA226"/>
  <c r="Y226"/>
  <c r="W226"/>
  <c r="BK226"/>
  <c r="N226"/>
  <c r="BF226"/>
  <c r="BI225"/>
  <c r="BH225"/>
  <c r="BG225"/>
  <c r="BE225"/>
  <c r="AA225"/>
  <c r="AA224"/>
  <c r="Y225"/>
  <c r="Y224"/>
  <c r="W225"/>
  <c r="W224"/>
  <c r="BK225"/>
  <c r="BK224"/>
  <c r="N224"/>
  <c r="N225"/>
  <c r="BF225"/>
  <c r="N97"/>
  <c r="BI223"/>
  <c r="BH223"/>
  <c r="BG223"/>
  <c r="BE223"/>
  <c r="AA223"/>
  <c r="Y223"/>
  <c r="W223"/>
  <c r="BK223"/>
  <c r="N223"/>
  <c r="BF223"/>
  <c r="BI217"/>
  <c r="BH217"/>
  <c r="BG217"/>
  <c r="BE217"/>
  <c r="AA217"/>
  <c r="Y217"/>
  <c r="W217"/>
  <c r="BK217"/>
  <c r="N217"/>
  <c r="BF217"/>
  <c r="BI213"/>
  <c r="BH213"/>
  <c r="BG213"/>
  <c r="BE213"/>
  <c r="AA213"/>
  <c r="Y213"/>
  <c r="W213"/>
  <c r="BK213"/>
  <c r="N213"/>
  <c r="BF213"/>
  <c r="BI212"/>
  <c r="BH212"/>
  <c r="BG212"/>
  <c r="BE212"/>
  <c r="AA212"/>
  <c r="Y212"/>
  <c r="W212"/>
  <c r="BK212"/>
  <c r="N212"/>
  <c r="BF212"/>
  <c r="BI206"/>
  <c r="BH206"/>
  <c r="BG206"/>
  <c r="BE206"/>
  <c r="AA206"/>
  <c r="Y206"/>
  <c r="W206"/>
  <c r="BK206"/>
  <c r="N206"/>
  <c r="BF206"/>
  <c r="BI205"/>
  <c r="BH205"/>
  <c r="BG205"/>
  <c r="BE205"/>
  <c r="AA205"/>
  <c r="Y205"/>
  <c r="W205"/>
  <c r="BK205"/>
  <c r="N205"/>
  <c r="BF205"/>
  <c r="BI204"/>
  <c r="BH204"/>
  <c r="BG204"/>
  <c r="BE204"/>
  <c r="AA204"/>
  <c r="Y204"/>
  <c r="W204"/>
  <c r="BK204"/>
  <c r="N204"/>
  <c r="BF204"/>
  <c r="BI203"/>
  <c r="BH203"/>
  <c r="BG203"/>
  <c r="BE203"/>
  <c r="AA203"/>
  <c r="Y203"/>
  <c r="W203"/>
  <c r="BK203"/>
  <c r="N203"/>
  <c r="BF203"/>
  <c r="BI202"/>
  <c r="BH202"/>
  <c r="BG202"/>
  <c r="BE202"/>
  <c r="AA202"/>
  <c r="Y202"/>
  <c r="W202"/>
  <c r="BK202"/>
  <c r="N202"/>
  <c r="BF202"/>
  <c r="BI201"/>
  <c r="BH201"/>
  <c r="BG201"/>
  <c r="BE201"/>
  <c r="AA201"/>
  <c r="Y201"/>
  <c r="W201"/>
  <c r="BK201"/>
  <c r="N201"/>
  <c r="BF201"/>
  <c r="BI200"/>
  <c r="BH200"/>
  <c r="BG200"/>
  <c r="BE200"/>
  <c r="AA200"/>
  <c r="Y200"/>
  <c r="W200"/>
  <c r="BK200"/>
  <c r="N200"/>
  <c r="BF200"/>
  <c r="BI199"/>
  <c r="BH199"/>
  <c r="BG199"/>
  <c r="BE199"/>
  <c r="AA199"/>
  <c r="Y199"/>
  <c r="W199"/>
  <c r="BK199"/>
  <c r="N199"/>
  <c r="BF199"/>
  <c r="BI195"/>
  <c r="BH195"/>
  <c r="BG195"/>
  <c r="BE195"/>
  <c r="AA195"/>
  <c r="Y195"/>
  <c r="W195"/>
  <c r="BK195"/>
  <c r="N195"/>
  <c r="BF195"/>
  <c r="BI189"/>
  <c r="BH189"/>
  <c r="BG189"/>
  <c r="BE189"/>
  <c r="AA189"/>
  <c r="Y189"/>
  <c r="W189"/>
  <c r="BK189"/>
  <c r="N189"/>
  <c r="BF189"/>
  <c r="BI188"/>
  <c r="BH188"/>
  <c r="BG188"/>
  <c r="BE188"/>
  <c r="AA188"/>
  <c r="Y188"/>
  <c r="W188"/>
  <c r="BK188"/>
  <c r="N188"/>
  <c r="BF188"/>
  <c r="BI187"/>
  <c r="BH187"/>
  <c r="BG187"/>
  <c r="BE187"/>
  <c r="AA187"/>
  <c r="Y187"/>
  <c r="W187"/>
  <c r="BK187"/>
  <c r="N187"/>
  <c r="BF187"/>
  <c r="BI186"/>
  <c r="BH186"/>
  <c r="BG186"/>
  <c r="BE186"/>
  <c r="AA186"/>
  <c r="Y186"/>
  <c r="W186"/>
  <c r="BK186"/>
  <c r="N186"/>
  <c r="BF186"/>
  <c r="BI179"/>
  <c r="BH179"/>
  <c r="BG179"/>
  <c r="BE179"/>
  <c r="AA179"/>
  <c r="Y179"/>
  <c r="W179"/>
  <c r="BK179"/>
  <c r="N179"/>
  <c r="BF179"/>
  <c r="BI175"/>
  <c r="BH175"/>
  <c r="BG175"/>
  <c r="BE175"/>
  <c r="AA175"/>
  <c r="AA174"/>
  <c r="Y175"/>
  <c r="Y174"/>
  <c r="W175"/>
  <c r="W174"/>
  <c r="BK175"/>
  <c r="BK174"/>
  <c r="N174"/>
  <c r="N175"/>
  <c r="BF175"/>
  <c r="N96"/>
  <c r="BI173"/>
  <c r="BH173"/>
  <c r="BG173"/>
  <c r="BE173"/>
  <c r="AA173"/>
  <c r="Y173"/>
  <c r="W173"/>
  <c r="BK173"/>
  <c r="N173"/>
  <c r="BF173"/>
  <c r="BI169"/>
  <c r="BH169"/>
  <c r="BG169"/>
  <c r="BE169"/>
  <c r="AA169"/>
  <c r="Y169"/>
  <c r="W169"/>
  <c r="BK169"/>
  <c r="N169"/>
  <c r="BF169"/>
  <c r="BI162"/>
  <c r="BH162"/>
  <c r="BG162"/>
  <c r="BE162"/>
  <c r="AA162"/>
  <c r="AA161"/>
  <c r="Y162"/>
  <c r="Y161"/>
  <c r="W162"/>
  <c r="W161"/>
  <c r="BK162"/>
  <c r="BK161"/>
  <c r="N161"/>
  <c r="N162"/>
  <c r="BF162"/>
  <c r="N95"/>
  <c r="BI160"/>
  <c r="BH160"/>
  <c r="BG160"/>
  <c r="BE160"/>
  <c r="AA160"/>
  <c r="Y160"/>
  <c r="W160"/>
  <c r="BK160"/>
  <c r="N160"/>
  <c r="BF160"/>
  <c r="BI159"/>
  <c r="BH159"/>
  <c r="BG159"/>
  <c r="BE159"/>
  <c r="AA159"/>
  <c r="Y159"/>
  <c r="W159"/>
  <c r="BK159"/>
  <c r="N159"/>
  <c r="BF159"/>
  <c r="BI158"/>
  <c r="BH158"/>
  <c r="BG158"/>
  <c r="BE158"/>
  <c r="AA158"/>
  <c r="AA157"/>
  <c r="AA156"/>
  <c r="Y158"/>
  <c r="Y157"/>
  <c r="Y156"/>
  <c r="W158"/>
  <c r="W157"/>
  <c r="W156"/>
  <c r="BK158"/>
  <c r="BK157"/>
  <c r="N157"/>
  <c r="BK156"/>
  <c r="N156"/>
  <c r="N158"/>
  <c r="BF158"/>
  <c r="N94"/>
  <c r="N93"/>
  <c r="BI155"/>
  <c r="BH155"/>
  <c r="BG155"/>
  <c r="BE155"/>
  <c r="AA155"/>
  <c r="AA154"/>
  <c r="Y155"/>
  <c r="Y154"/>
  <c r="W155"/>
  <c r="W154"/>
  <c r="BK155"/>
  <c r="BK154"/>
  <c r="N154"/>
  <c r="N155"/>
  <c r="BF155"/>
  <c r="N92"/>
  <c r="BI153"/>
  <c r="BH153"/>
  <c r="BG153"/>
  <c r="BE153"/>
  <c r="AA153"/>
  <c r="Y153"/>
  <c r="W153"/>
  <c r="BK153"/>
  <c r="N153"/>
  <c r="BF153"/>
  <c r="BI148"/>
  <c r="BH148"/>
  <c r="BG148"/>
  <c r="BE148"/>
  <c r="AA148"/>
  <c r="AA147"/>
  <c r="Y148"/>
  <c r="Y147"/>
  <c r="W148"/>
  <c r="W147"/>
  <c r="BK148"/>
  <c r="BK147"/>
  <c r="N147"/>
  <c r="N148"/>
  <c r="BF148"/>
  <c r="N91"/>
  <c r="BI146"/>
  <c r="BH146"/>
  <c r="BG146"/>
  <c r="BE146"/>
  <c r="AA146"/>
  <c r="Y146"/>
  <c r="W146"/>
  <c r="BK146"/>
  <c r="N146"/>
  <c r="BF146"/>
  <c r="BI145"/>
  <c r="BH145"/>
  <c r="BG145"/>
  <c r="BE145"/>
  <c r="AA145"/>
  <c r="Y145"/>
  <c r="W145"/>
  <c r="BK145"/>
  <c r="N145"/>
  <c r="BF145"/>
  <c r="BI140"/>
  <c r="BH140"/>
  <c r="BG140"/>
  <c r="BE140"/>
  <c r="AA140"/>
  <c r="Y140"/>
  <c r="W140"/>
  <c r="BK140"/>
  <c r="N140"/>
  <c r="BF140"/>
  <c r="BI136"/>
  <c r="BH136"/>
  <c r="BG136"/>
  <c r="BE136"/>
  <c r="AA136"/>
  <c r="AA135"/>
  <c r="AA134"/>
  <c r="AA133"/>
  <c r="Y136"/>
  <c r="Y135"/>
  <c r="Y134"/>
  <c r="Y133"/>
  <c r="W136"/>
  <c r="W135"/>
  <c r="W134"/>
  <c r="W133"/>
  <c i="1" r="AU89"/>
  <c i="3" r="BK136"/>
  <c r="BK135"/>
  <c r="N135"/>
  <c r="BK134"/>
  <c r="N134"/>
  <c r="BK133"/>
  <c r="N133"/>
  <c r="N88"/>
  <c r="N136"/>
  <c r="BF136"/>
  <c r="N90"/>
  <c r="N89"/>
  <c r="M129"/>
  <c r="F129"/>
  <c r="F127"/>
  <c r="F125"/>
  <c r="BI114"/>
  <c r="BH114"/>
  <c r="BG114"/>
  <c r="BE114"/>
  <c r="N114"/>
  <c r="BF114"/>
  <c r="BI113"/>
  <c r="BH113"/>
  <c r="BG113"/>
  <c r="BE113"/>
  <c r="N113"/>
  <c r="BF113"/>
  <c r="BI112"/>
  <c r="BH112"/>
  <c r="BG112"/>
  <c r="BE112"/>
  <c r="N112"/>
  <c r="BF112"/>
  <c r="BI111"/>
  <c r="BH111"/>
  <c r="BG111"/>
  <c r="BE111"/>
  <c r="N111"/>
  <c r="BF111"/>
  <c r="BI110"/>
  <c r="BH110"/>
  <c r="BG110"/>
  <c r="BE110"/>
  <c r="N110"/>
  <c r="BF110"/>
  <c r="BI109"/>
  <c r="H36"/>
  <c i="1" r="BD89"/>
  <c i="3" r="BH109"/>
  <c r="H35"/>
  <c i="1" r="BC89"/>
  <c i="3" r="BG109"/>
  <c r="H34"/>
  <c i="1" r="BB89"/>
  <c i="3" r="BE109"/>
  <c r="M32"/>
  <c i="1" r="AV89"/>
  <c i="3" r="H32"/>
  <c i="1" r="AZ89"/>
  <c i="3" r="N109"/>
  <c r="N108"/>
  <c r="L116"/>
  <c r="BF109"/>
  <c r="M33"/>
  <c i="1" r="AW89"/>
  <c i="3" r="H33"/>
  <c i="1" r="BA89"/>
  <c i="3" r="M28"/>
  <c i="1" r="AS89"/>
  <c i="3" r="M27"/>
  <c r="M83"/>
  <c r="F83"/>
  <c r="F81"/>
  <c r="F79"/>
  <c r="M30"/>
  <c i="1" r="AG89"/>
  <c i="3" r="L38"/>
  <c r="O21"/>
  <c r="E21"/>
  <c r="M130"/>
  <c r="M84"/>
  <c r="O20"/>
  <c r="O15"/>
  <c r="E15"/>
  <c r="F130"/>
  <c r="F84"/>
  <c r="O14"/>
  <c r="O9"/>
  <c r="M127"/>
  <c r="M81"/>
  <c r="F6"/>
  <c r="F124"/>
  <c r="F78"/>
  <c i="1" r="AY88"/>
  <c r="AX88"/>
  <c i="2" r="BI207"/>
  <c r="BH207"/>
  <c r="BG207"/>
  <c r="BE207"/>
  <c r="BK207"/>
  <c r="N207"/>
  <c r="BF207"/>
  <c r="BI206"/>
  <c r="BH206"/>
  <c r="BG206"/>
  <c r="BE206"/>
  <c r="BK206"/>
  <c r="N206"/>
  <c r="BF206"/>
  <c r="BI205"/>
  <c r="BH205"/>
  <c r="BG205"/>
  <c r="BE205"/>
  <c r="BK205"/>
  <c r="N205"/>
  <c r="BF205"/>
  <c r="BI204"/>
  <c r="BH204"/>
  <c r="BG204"/>
  <c r="BE204"/>
  <c r="BK204"/>
  <c r="N204"/>
  <c r="BF204"/>
  <c r="BI203"/>
  <c r="BH203"/>
  <c r="BG203"/>
  <c r="BE203"/>
  <c r="BK203"/>
  <c r="BK202"/>
  <c r="N202"/>
  <c r="N203"/>
  <c r="BF203"/>
  <c r="N100"/>
  <c r="BI201"/>
  <c r="BH201"/>
  <c r="BG201"/>
  <c r="BE201"/>
  <c r="AA201"/>
  <c r="AA200"/>
  <c r="Y201"/>
  <c r="Y200"/>
  <c r="W201"/>
  <c r="W200"/>
  <c r="BK201"/>
  <c r="BK200"/>
  <c r="N200"/>
  <c r="N201"/>
  <c r="BF201"/>
  <c r="N99"/>
  <c r="BI196"/>
  <c r="BH196"/>
  <c r="BG196"/>
  <c r="BE196"/>
  <c r="AA196"/>
  <c r="AA195"/>
  <c r="AA194"/>
  <c r="Y196"/>
  <c r="Y195"/>
  <c r="Y194"/>
  <c r="W196"/>
  <c r="W195"/>
  <c r="W194"/>
  <c r="BK196"/>
  <c r="BK195"/>
  <c r="N195"/>
  <c r="BK194"/>
  <c r="N194"/>
  <c r="N196"/>
  <c r="BF196"/>
  <c r="N98"/>
  <c r="N97"/>
  <c r="BI186"/>
  <c r="BH186"/>
  <c r="BG186"/>
  <c r="BE186"/>
  <c r="AA186"/>
  <c r="AA185"/>
  <c r="Y186"/>
  <c r="Y185"/>
  <c r="W186"/>
  <c r="W185"/>
  <c r="BK186"/>
  <c r="BK185"/>
  <c r="N185"/>
  <c r="N186"/>
  <c r="BF186"/>
  <c r="N96"/>
  <c r="BI184"/>
  <c r="BH184"/>
  <c r="BG184"/>
  <c r="BE184"/>
  <c r="AA184"/>
  <c r="Y184"/>
  <c r="W184"/>
  <c r="BK184"/>
  <c r="N184"/>
  <c r="BF184"/>
  <c r="BI183"/>
  <c r="BH183"/>
  <c r="BG183"/>
  <c r="BE183"/>
  <c r="AA183"/>
  <c r="Y183"/>
  <c r="W183"/>
  <c r="BK183"/>
  <c r="N183"/>
  <c r="BF183"/>
  <c r="BI182"/>
  <c r="BH182"/>
  <c r="BG182"/>
  <c r="BE182"/>
  <c r="AA182"/>
  <c r="AA181"/>
  <c r="Y182"/>
  <c r="Y181"/>
  <c r="W182"/>
  <c r="W181"/>
  <c r="BK182"/>
  <c r="BK181"/>
  <c r="N181"/>
  <c r="N182"/>
  <c r="BF182"/>
  <c r="N95"/>
  <c r="BI180"/>
  <c r="BH180"/>
  <c r="BG180"/>
  <c r="BE180"/>
  <c r="AA180"/>
  <c r="Y180"/>
  <c r="W180"/>
  <c r="BK180"/>
  <c r="N180"/>
  <c r="BF180"/>
  <c r="BI179"/>
  <c r="BH179"/>
  <c r="BG179"/>
  <c r="BE179"/>
  <c r="AA179"/>
  <c r="Y179"/>
  <c r="W179"/>
  <c r="BK179"/>
  <c r="N179"/>
  <c r="BF179"/>
  <c r="BI174"/>
  <c r="BH174"/>
  <c r="BG174"/>
  <c r="BE174"/>
  <c r="AA174"/>
  <c r="Y174"/>
  <c r="W174"/>
  <c r="BK174"/>
  <c r="N174"/>
  <c r="BF174"/>
  <c r="BI173"/>
  <c r="BH173"/>
  <c r="BG173"/>
  <c r="BE173"/>
  <c r="AA173"/>
  <c r="AA172"/>
  <c r="Y173"/>
  <c r="Y172"/>
  <c r="W173"/>
  <c r="W172"/>
  <c r="BK173"/>
  <c r="BK172"/>
  <c r="N172"/>
  <c r="N173"/>
  <c r="BF173"/>
  <c r="N94"/>
  <c r="BI171"/>
  <c r="BH171"/>
  <c r="BG171"/>
  <c r="BE171"/>
  <c r="AA171"/>
  <c r="Y171"/>
  <c r="W171"/>
  <c r="BK171"/>
  <c r="N171"/>
  <c r="BF171"/>
  <c r="BI170"/>
  <c r="BH170"/>
  <c r="BG170"/>
  <c r="BE170"/>
  <c r="AA170"/>
  <c r="AA169"/>
  <c r="Y170"/>
  <c r="Y169"/>
  <c r="W170"/>
  <c r="W169"/>
  <c r="BK170"/>
  <c r="BK169"/>
  <c r="N169"/>
  <c r="N170"/>
  <c r="BF170"/>
  <c r="N93"/>
  <c r="BI168"/>
  <c r="BH168"/>
  <c r="BG168"/>
  <c r="BE168"/>
  <c r="AA168"/>
  <c r="AA167"/>
  <c r="AA166"/>
  <c r="Y168"/>
  <c r="Y167"/>
  <c r="Y166"/>
  <c r="W168"/>
  <c r="W167"/>
  <c r="W166"/>
  <c r="BK168"/>
  <c r="BK167"/>
  <c r="N167"/>
  <c r="BK166"/>
  <c r="N166"/>
  <c r="N168"/>
  <c r="BF168"/>
  <c r="N92"/>
  <c r="N91"/>
  <c r="BI162"/>
  <c r="BH162"/>
  <c r="BG162"/>
  <c r="BE162"/>
  <c r="AA162"/>
  <c r="Y162"/>
  <c r="W162"/>
  <c r="BK162"/>
  <c r="N162"/>
  <c r="BF162"/>
  <c r="BI161"/>
  <c r="BH161"/>
  <c r="BG161"/>
  <c r="BE161"/>
  <c r="AA161"/>
  <c r="Y161"/>
  <c r="W161"/>
  <c r="BK161"/>
  <c r="N161"/>
  <c r="BF161"/>
  <c r="BI156"/>
  <c r="BH156"/>
  <c r="BG156"/>
  <c r="BE156"/>
  <c r="AA156"/>
  <c r="Y156"/>
  <c r="W156"/>
  <c r="BK156"/>
  <c r="N156"/>
  <c r="BF156"/>
  <c r="BI152"/>
  <c r="BH152"/>
  <c r="BG152"/>
  <c r="BE152"/>
  <c r="AA152"/>
  <c r="Y152"/>
  <c r="W152"/>
  <c r="BK152"/>
  <c r="N152"/>
  <c r="BF152"/>
  <c r="BI151"/>
  <c r="BH151"/>
  <c r="BG151"/>
  <c r="BE151"/>
  <c r="AA151"/>
  <c r="Y151"/>
  <c r="W151"/>
  <c r="BK151"/>
  <c r="N151"/>
  <c r="BF151"/>
  <c r="BI150"/>
  <c r="BH150"/>
  <c r="BG150"/>
  <c r="BE150"/>
  <c r="AA150"/>
  <c r="Y150"/>
  <c r="W150"/>
  <c r="BK150"/>
  <c r="N150"/>
  <c r="BF150"/>
  <c r="BI149"/>
  <c r="BH149"/>
  <c r="BG149"/>
  <c r="BE149"/>
  <c r="AA149"/>
  <c r="Y149"/>
  <c r="W149"/>
  <c r="BK149"/>
  <c r="N149"/>
  <c r="BF149"/>
  <c r="BI148"/>
  <c r="BH148"/>
  <c r="BG148"/>
  <c r="BE148"/>
  <c r="AA148"/>
  <c r="Y148"/>
  <c r="W148"/>
  <c r="BK148"/>
  <c r="N148"/>
  <c r="BF148"/>
  <c r="BI143"/>
  <c r="BH143"/>
  <c r="BG143"/>
  <c r="BE143"/>
  <c r="AA143"/>
  <c r="Y143"/>
  <c r="W143"/>
  <c r="BK143"/>
  <c r="N143"/>
  <c r="BF143"/>
  <c r="BI138"/>
  <c r="BH138"/>
  <c r="BG138"/>
  <c r="BE138"/>
  <c r="AA138"/>
  <c r="Y138"/>
  <c r="W138"/>
  <c r="BK138"/>
  <c r="N138"/>
  <c r="BF138"/>
  <c r="BI134"/>
  <c r="BH134"/>
  <c r="BG134"/>
  <c r="BE134"/>
  <c r="AA134"/>
  <c r="Y134"/>
  <c r="W134"/>
  <c r="BK134"/>
  <c r="N134"/>
  <c r="BF134"/>
  <c r="BI130"/>
  <c r="BH130"/>
  <c r="BG130"/>
  <c r="BE130"/>
  <c r="AA130"/>
  <c r="AA129"/>
  <c r="AA128"/>
  <c r="AA127"/>
  <c r="Y130"/>
  <c r="Y129"/>
  <c r="Y128"/>
  <c r="Y127"/>
  <c r="W130"/>
  <c r="W129"/>
  <c r="W128"/>
  <c r="W127"/>
  <c i="1" r="AU88"/>
  <c i="2" r="BK130"/>
  <c r="BK129"/>
  <c r="N129"/>
  <c r="BK128"/>
  <c r="N128"/>
  <c r="BK127"/>
  <c r="N127"/>
  <c r="N88"/>
  <c r="N130"/>
  <c r="BF130"/>
  <c r="N90"/>
  <c r="N89"/>
  <c r="M123"/>
  <c r="F123"/>
  <c r="F121"/>
  <c r="F119"/>
  <c r="BI108"/>
  <c r="BH108"/>
  <c r="BG108"/>
  <c r="BE108"/>
  <c r="N108"/>
  <c r="BF108"/>
  <c r="BI107"/>
  <c r="BH107"/>
  <c r="BG107"/>
  <c r="BE107"/>
  <c r="N107"/>
  <c r="BF107"/>
  <c r="BI106"/>
  <c r="BH106"/>
  <c r="BG106"/>
  <c r="BE106"/>
  <c r="N106"/>
  <c r="BF106"/>
  <c r="BI105"/>
  <c r="BH105"/>
  <c r="BG105"/>
  <c r="BE105"/>
  <c r="N105"/>
  <c r="BF105"/>
  <c r="BI104"/>
  <c r="BH104"/>
  <c r="BG104"/>
  <c r="BE104"/>
  <c r="N104"/>
  <c r="BF104"/>
  <c r="BI103"/>
  <c r="H36"/>
  <c i="1" r="BD88"/>
  <c i="2" r="BH103"/>
  <c r="H35"/>
  <c i="1" r="BC88"/>
  <c i="2" r="BG103"/>
  <c r="H34"/>
  <c i="1" r="BB88"/>
  <c i="2" r="BE103"/>
  <c r="M32"/>
  <c i="1" r="AV88"/>
  <c i="2" r="H32"/>
  <c i="1" r="AZ88"/>
  <c i="2" r="N103"/>
  <c r="N102"/>
  <c r="L110"/>
  <c r="BF103"/>
  <c r="M33"/>
  <c i="1" r="AW88"/>
  <c i="2" r="H33"/>
  <c i="1" r="BA88"/>
  <c i="2" r="M28"/>
  <c i="1" r="AS88"/>
  <c i="2" r="M27"/>
  <c r="M83"/>
  <c r="F83"/>
  <c r="F81"/>
  <c r="F79"/>
  <c r="M30"/>
  <c i="1" r="AG88"/>
  <c i="2" r="L38"/>
  <c r="O21"/>
  <c r="E21"/>
  <c r="M124"/>
  <c r="M84"/>
  <c r="O20"/>
  <c r="O15"/>
  <c r="E15"/>
  <c r="F124"/>
  <c r="F84"/>
  <c r="O14"/>
  <c r="O9"/>
  <c r="M121"/>
  <c r="M81"/>
  <c r="F6"/>
  <c r="F118"/>
  <c r="F78"/>
  <c i="1" r="CK99"/>
  <c r="CJ99"/>
  <c r="CI99"/>
  <c r="CC99"/>
  <c r="CH99"/>
  <c r="CB99"/>
  <c r="CG99"/>
  <c r="CA99"/>
  <c r="CF99"/>
  <c r="BZ99"/>
  <c r="CE99"/>
  <c r="CK98"/>
  <c r="CJ98"/>
  <c r="CI98"/>
  <c r="CC98"/>
  <c r="CH98"/>
  <c r="CB98"/>
  <c r="CG98"/>
  <c r="CA98"/>
  <c r="CF98"/>
  <c r="BZ98"/>
  <c r="CE98"/>
  <c r="CK97"/>
  <c r="CJ97"/>
  <c r="CI97"/>
  <c r="CC97"/>
  <c r="CH97"/>
  <c r="CB97"/>
  <c r="CG97"/>
  <c r="CA97"/>
  <c r="CF97"/>
  <c r="BZ97"/>
  <c r="CE97"/>
  <c r="CK96"/>
  <c r="CJ96"/>
  <c r="CI96"/>
  <c r="CH96"/>
  <c r="CG96"/>
  <c r="CF96"/>
  <c r="BZ96"/>
  <c r="CE96"/>
  <c r="BD87"/>
  <c r="W35"/>
  <c r="BC87"/>
  <c r="W34"/>
  <c r="BB87"/>
  <c r="W33"/>
  <c r="BA87"/>
  <c r="W32"/>
  <c r="AZ87"/>
  <c r="AY87"/>
  <c r="AX87"/>
  <c r="AW87"/>
  <c r="AK32"/>
  <c r="AV87"/>
  <c r="AU87"/>
  <c r="AT87"/>
  <c r="AS87"/>
  <c r="AG87"/>
  <c r="AK26"/>
  <c r="AG99"/>
  <c r="CD99"/>
  <c r="AV99"/>
  <c r="BY99"/>
  <c r="AN99"/>
  <c r="AG98"/>
  <c r="CD98"/>
  <c r="AV98"/>
  <c r="BY98"/>
  <c r="AN98"/>
  <c r="AG97"/>
  <c r="CD97"/>
  <c r="AV97"/>
  <c r="BY97"/>
  <c r="AN97"/>
  <c r="AG96"/>
  <c r="AG95"/>
  <c r="AK27"/>
  <c r="AG101"/>
  <c r="CD96"/>
  <c r="W31"/>
  <c r="AV96"/>
  <c r="BY96"/>
  <c r="AK31"/>
  <c r="AN96"/>
  <c r="AN95"/>
  <c r="AT93"/>
  <c r="AN93"/>
  <c r="AT92"/>
  <c r="AN92"/>
  <c r="AT91"/>
  <c r="AN91"/>
  <c r="AT90"/>
  <c r="AN90"/>
  <c r="AT89"/>
  <c r="AN89"/>
  <c r="AT88"/>
  <c r="AN88"/>
  <c r="AN87"/>
  <c r="AN101"/>
  <c r="AM83"/>
  <c r="L83"/>
  <c r="AM82"/>
  <c r="L82"/>
  <c r="AM80"/>
  <c r="L80"/>
  <c r="L78"/>
  <c r="L77"/>
  <c r="AK29"/>
  <c r="AK37"/>
</calcChain>
</file>

<file path=xl/sharedStrings.xml><?xml version="1.0" encoding="utf-8"?>
<sst xmlns="http://schemas.openxmlformats.org/spreadsheetml/2006/main">
  <si>
    <t>2012</t>
  </si>
  <si>
    <t>Hárok obsahuje:</t>
  </si>
  <si>
    <t>1) Súhrnný list stavby</t>
  </si>
  <si>
    <t>2) Rekapitulácia objektov</t>
  </si>
  <si>
    <t>2.0</t>
  </si>
  <si>
    <t/>
  </si>
  <si>
    <t>False</t>
  </si>
  <si>
    <t>optimalizované pre tlač zostáv vo formáte A4 - na výšku</t>
  </si>
  <si>
    <t xml:space="preserve">&gt;&gt;  skryté stĺpce  &lt;&lt;</t>
  </si>
  <si>
    <t>0,001</t>
  </si>
  <si>
    <t>20</t>
  </si>
  <si>
    <t>SÚHRNNÝ LIST STAVBY</t>
  </si>
  <si>
    <t xml:space="preserve">v ---  nižšie sa nachádzajú doplnkové a pomocné údaje k zostavám  --- v</t>
  </si>
  <si>
    <t>Návod na vyplnenie</t>
  </si>
  <si>
    <t>Kód:</t>
  </si>
  <si>
    <t>01</t>
  </si>
  <si>
    <t xml:space="preserve">Meniť je možné iba bunky so žltým podfarbením!_x000d_
_x000d_
1) na prvom liste Rekapitulácie stavby vyplňte v zostave_x000d_
_x000d_
    a) Súhrnný list_x000d_
       - údaje o Zhotoviteľovi_x000d_
         (prenesú sa do ostatných zostáv aj v iných listoch)_x000d_
_x000d_
    b) Rekapitulácia objektov_x000d_
       - potrebné Ostatné náklady_x000d_
_x000d_
2) na vybraných listoch vyplňte v zostave_x000d_
_x000d_
    a) Krycí list_x000d_
       - údaje o Zhotoviteľovi, pokiaľ sa líšia od údajov o Zhotoviteľovi na Súhrnnom liste_x000d_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</si>
  <si>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</si>
  <si>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Stavebné úpravy a modernizácia prednáškovej miestnosti LAOP01</t>
  </si>
  <si>
    <t>JKSO:</t>
  </si>
  <si>
    <t>KS:</t>
  </si>
  <si>
    <t>Miesto:</t>
  </si>
  <si>
    <t xml:space="preserve"> </t>
  </si>
  <si>
    <t>Dátum:</t>
  </si>
  <si>
    <t>14. 6. 2018</t>
  </si>
  <si>
    <t>Objednávateľ:</t>
  </si>
  <si>
    <t>IČO:</t>
  </si>
  <si>
    <t>Univerzita Pavla Jozefa Šafárika v Košiciach</t>
  </si>
  <si>
    <t>IČO DPH:</t>
  </si>
  <si>
    <t>Zhotoviteľ:</t>
  </si>
  <si>
    <t>Vyplň údaj</t>
  </si>
  <si>
    <t>Projektant:</t>
  </si>
  <si>
    <t>d.g.A. design graphic architecture s.r.o.</t>
  </si>
  <si>
    <t>True</t>
  </si>
  <si>
    <t>0,01</t>
  </si>
  <si>
    <t>Spracovateľ:</t>
  </si>
  <si>
    <t>Poznámka:</t>
  </si>
  <si>
    <t>Náklady z rozpočtov</t>
  </si>
  <si>
    <t>Ostatné náklady zo súhrnného listu</t>
  </si>
  <si>
    <t>Cena bez DPH</t>
  </si>
  <si>
    <t>DPH</t>
  </si>
  <si>
    <t>základná</t>
  </si>
  <si>
    <t>z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</si>
  <si>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</si>
  <si>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</si>
  <si>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</si>
  <si>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</si>
  <si>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</si>
  <si>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</si>
  <si>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</si>
  <si>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</si>
  <si>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</si>
  <si>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</si>
  <si>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</si>
  <si>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</si>
  <si>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</si>
  <si>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</si>
  <si>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</si>
  <si>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</si>
  <si>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Objekt</t>
  </si>
  <si>
    <t>Cena bez DPH [EUR]</t>
  </si>
  <si>
    <t>Cena s DPH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</si>
  <si>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</si>
  <si>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</si>
  <si>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</si>
  <si>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</si>
  <si>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</si>
  <si>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</si>
  <si>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</si>
  <si>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</si>
  <si>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</si>
  <si>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</si>
  <si>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</si>
  <si>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</si>
  <si>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</si>
  <si>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</si>
  <si>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</si>
  <si>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</si>
  <si>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</si>
  <si>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{ca168625-344d-47b7-9a39-339a5dba3ea0}</t>
  </si>
  <si>
    <t>{00000000-0000-0000-0000-000000000000}</t>
  </si>
  <si>
    <t>/</t>
  </si>
  <si>
    <t>A</t>
  </si>
  <si>
    <t>Búracie práce</t>
  </si>
  <si>
    <t>1</t>
  </si>
  <si>
    <t>{3bdb4764-8165-46d2-9f4a-089baa2334d6}</t>
  </si>
  <si>
    <t>B</t>
  </si>
  <si>
    <t>Stavebná časť</t>
  </si>
  <si>
    <t>{623e7554-2ac8-4571-86d8-9746890cf883}</t>
  </si>
  <si>
    <t>C</t>
  </si>
  <si>
    <t>Elektroinštalácia</t>
  </si>
  <si>
    <t>{5dc473a9-36f9-48b0-aa12-196d2a87bd2f}</t>
  </si>
  <si>
    <t>Vykurovanie</t>
  </si>
  <si>
    <t>{8a6e40cb-8113-446d-84d0-f68756a115d1}</t>
  </si>
  <si>
    <t>E</t>
  </si>
  <si>
    <t>Vzduchotechnika</t>
  </si>
  <si>
    <t>{80da0a5c-2f3b-4329-bdc2-6bc1d7be2971}</t>
  </si>
  <si>
    <t>F</t>
  </si>
  <si>
    <t>Audiovizuálna technika</t>
  </si>
  <si>
    <t>{67d7f81b-c6c8-4d42-9eaa-9d18c13e71ee}</t>
  </si>
  <si>
    <t>2) Ostatné náklady zo súhrnného listu</t>
  </si>
  <si>
    <t>Percent. zadanie_x000d_
[% nákladov rozpočtu]</t>
  </si>
  <si>
    <t>Zaradenie nákladov</t>
  </si>
  <si>
    <t>Ostatné náklady</t>
  </si>
  <si>
    <t>stavebná časť</t>
  </si>
  <si>
    <t>OSTATNENAKLADY</t>
  </si>
  <si>
    <t>Vyplň vlastné</t>
  </si>
  <si>
    <t>OSTATNENAKLADYVLASTNE</t>
  </si>
  <si>
    <t>Celkové náklady za stavbu 1) + 2)</t>
  </si>
  <si>
    <t>1) Krycí list rozpočtu</t>
  </si>
  <si>
    <t>2) Rekapitulácia rozpočtu</t>
  </si>
  <si>
    <t>3) Rozpočet</t>
  </si>
  <si>
    <t>Späť na hárok:</t>
  </si>
  <si>
    <t>Rekapitulácia stavby</t>
  </si>
  <si>
    <t>KRYCÍ LIST ROZPOČTU</t>
  </si>
  <si>
    <t>Objekt:</t>
  </si>
  <si>
    <t>A - Búracie práce</t>
  </si>
  <si>
    <t>Náklady z rozpočtu</t>
  </si>
  <si>
    <t>REKAPITULÁCIA ROZPOČTU</t>
  </si>
  <si>
    <t>Kód - Popis</t>
  </si>
  <si>
    <t>Cena celkom [EUR]</t>
  </si>
  <si>
    <t>1) Náklady z rozpočtu</t>
  </si>
  <si>
    <t>-1</t>
  </si>
  <si>
    <t>HSV - Práce a dodávky HSV</t>
  </si>
  <si>
    <t xml:space="preserve">    9 - Ostatné konštrukcie a práce-búranie</t>
  </si>
  <si>
    <t>PSV - Práce a dodávky PSV</t>
  </si>
  <si>
    <t xml:space="preserve">    735 - Ústredné kúrenie, vykurovacie telesá</t>
  </si>
  <si>
    <t xml:space="preserve">    762 - Konštrukcie tesárske</t>
  </si>
  <si>
    <t xml:space="preserve">    766 - Konštrukcie stolárske</t>
  </si>
  <si>
    <t xml:space="preserve">    767 - Konštrukcie doplnkové kovové</t>
  </si>
  <si>
    <t xml:space="preserve">    776 - Podlahy povlakové</t>
  </si>
  <si>
    <t>M - Práce a dodávky M</t>
  </si>
  <si>
    <t xml:space="preserve">    21-M - Elektromontáže</t>
  </si>
  <si>
    <t xml:space="preserve">    22-M - Montáže oznam. a zabezp. zariadení</t>
  </si>
  <si>
    <t xml:space="preserve">VP -   Práce naviac</t>
  </si>
  <si>
    <t>2) Ostatné náklady</t>
  </si>
  <si>
    <t>GZS</t>
  </si>
  <si>
    <t>VRN</t>
  </si>
  <si>
    <t>2</t>
  </si>
  <si>
    <t>Projektové práce</t>
  </si>
  <si>
    <t>Sťažené podmienky</t>
  </si>
  <si>
    <t>Vplyv prostredia</t>
  </si>
  <si>
    <t>Iné VRN</t>
  </si>
  <si>
    <t>Kompletačná činnosť</t>
  </si>
  <si>
    <t>KOMPLETACNA</t>
  </si>
  <si>
    <t>ROZPOČET</t>
  </si>
  <si>
    <t>PČ</t>
  </si>
  <si>
    <t>Typ</t>
  </si>
  <si>
    <t>Popis</t>
  </si>
  <si>
    <t>MJ</t>
  </si>
  <si>
    <t>Množstvo</t>
  </si>
  <si>
    <t>J.cena [EUR]</t>
  </si>
  <si>
    <t>Poznámka</t>
  </si>
  <si>
    <t>J. Nh [h]</t>
  </si>
  <si>
    <t>Nh celkom [h]</t>
  </si>
  <si>
    <t>J. hmotnosť_x000d_
[t]</t>
  </si>
  <si>
    <t>Hmotnosť_x000d_
celkom [t]</t>
  </si>
  <si>
    <t>J. suť [t]</t>
  </si>
  <si>
    <t>Suť Celkom [t]</t>
  </si>
  <si>
    <t>ROZPOCET</t>
  </si>
  <si>
    <t>K</t>
  </si>
  <si>
    <t>962032231</t>
  </si>
  <si>
    <t xml:space="preserve">Búranie muriva nadzákladového z tehál pálených, vápenopieskových,cementových na maltu,  -1,90500t</t>
  </si>
  <si>
    <t>m3</t>
  </si>
  <si>
    <t>4</t>
  </si>
  <si>
    <t>-789415710</t>
  </si>
  <si>
    <t>0,7*1,2*2,1</t>
  </si>
  <si>
    <t>VV</t>
  </si>
  <si>
    <t>Medzisúčet</t>
  </si>
  <si>
    <t>3</t>
  </si>
  <si>
    <t>Súčet</t>
  </si>
  <si>
    <t>963013530</t>
  </si>
  <si>
    <t xml:space="preserve">Búranie stropov s keramickou výplňou akýchkoľvek hr.,  -1,70000t</t>
  </si>
  <si>
    <t>-802729975</t>
  </si>
  <si>
    <t>1*1*0,56</t>
  </si>
  <si>
    <t>968061125</t>
  </si>
  <si>
    <t>Vyvesenie dreveného dverného krídla do suti plochy do 2 m2, -0,02400t</t>
  </si>
  <si>
    <t>ks</t>
  </si>
  <si>
    <t>639242788</t>
  </si>
  <si>
    <t>2*2</t>
  </si>
  <si>
    <t>968062455</t>
  </si>
  <si>
    <t xml:space="preserve">Vybúranie drevených dverových zárubní plochy do 2 m2,  -0,08800t</t>
  </si>
  <si>
    <t>m2</t>
  </si>
  <si>
    <t>1429954316</t>
  </si>
  <si>
    <t>3*0,8*2,05</t>
  </si>
  <si>
    <t>2*1,45*2,5</t>
  </si>
  <si>
    <t>5</t>
  </si>
  <si>
    <t>979081111</t>
  </si>
  <si>
    <t>Odvoz sutiny a vybúraných hmôt na skládku do 1 km</t>
  </si>
  <si>
    <t>t</t>
  </si>
  <si>
    <t>-91659637</t>
  </si>
  <si>
    <t>6</t>
  </si>
  <si>
    <t>979081121</t>
  </si>
  <si>
    <t>Odvoz sutiny a vybúraných hmôt na skládku za každý ďalší 1 km</t>
  </si>
  <si>
    <t>-469927720</t>
  </si>
  <si>
    <t>7</t>
  </si>
  <si>
    <t>979082111</t>
  </si>
  <si>
    <t>Vnútrostavenisková doprava sutiny a vybúraných hmôt do 10 m</t>
  </si>
  <si>
    <t>-1755600541</t>
  </si>
  <si>
    <t>8</t>
  </si>
  <si>
    <t>979082121</t>
  </si>
  <si>
    <t>Vnútrostavenisková doprava sutiny a vybúraných hmôt za každých ďalších 5 m</t>
  </si>
  <si>
    <t>-90868535</t>
  </si>
  <si>
    <t>9</t>
  </si>
  <si>
    <t>979089012</t>
  </si>
  <si>
    <t>Poplatok za skladovanie - betón, tehly, dlaždice (17 01 ), ostatné</t>
  </si>
  <si>
    <t>1753453153</t>
  </si>
  <si>
    <t>3,36+0,952</t>
  </si>
  <si>
    <t>10</t>
  </si>
  <si>
    <t>979089112</t>
  </si>
  <si>
    <t>Poplatok za skladovanie - drevo, sklo, plasty (17 02 ), ostatné</t>
  </si>
  <si>
    <t>-541301237</t>
  </si>
  <si>
    <t>18,37+0,168</t>
  </si>
  <si>
    <t>0,215</t>
  </si>
  <si>
    <t>11</t>
  </si>
  <si>
    <t>979089312</t>
  </si>
  <si>
    <t>Poplatok za skladovanie - kovy (meď, bronz, mosadz atď.) (17 04 ), ostatné</t>
  </si>
  <si>
    <t>-1847271410</t>
  </si>
  <si>
    <t>12</t>
  </si>
  <si>
    <t>979089713</t>
  </si>
  <si>
    <t>Prenájom kontajneru 7 m3</t>
  </si>
  <si>
    <t>-1377558773</t>
  </si>
  <si>
    <t>13</t>
  </si>
  <si>
    <t>735151832R</t>
  </si>
  <si>
    <t>Demontáž radiátora, vrátane pôvodných rozvodov -0,07003t</t>
  </si>
  <si>
    <t>16</t>
  </si>
  <si>
    <t>-492817732</t>
  </si>
  <si>
    <t>14</t>
  </si>
  <si>
    <t>762526811</t>
  </si>
  <si>
    <t xml:space="preserve">Demontáž podláh z dosiek drevotriesk., preglejkových,sololitových do 20 mm bez vankúšov,  -0.03500t</t>
  </si>
  <si>
    <t>1518302325</t>
  </si>
  <si>
    <t>15</t>
  </si>
  <si>
    <t>762812811</t>
  </si>
  <si>
    <t xml:space="preserve">Demontáž záklopov do 32 mm - vyvýšených pódií, kadedry a auditória,  -0.01400t</t>
  </si>
  <si>
    <t>-959113583</t>
  </si>
  <si>
    <t>766-01</t>
  </si>
  <si>
    <t>Odstránenie a likvidácia mobiliáru z posluchárne (lavice, katedra)</t>
  </si>
  <si>
    <t>-876396091</t>
  </si>
  <si>
    <t>17</t>
  </si>
  <si>
    <t>766111820</t>
  </si>
  <si>
    <t xml:space="preserve">Demontáž drevených stien plných,  -0,01695t</t>
  </si>
  <si>
    <t>-1376602362</t>
  </si>
  <si>
    <t>(5,22+0,8)*4,15*2-0,8*1,97*2</t>
  </si>
  <si>
    <t>2,32*4,15-0,8*1,97</t>
  </si>
  <si>
    <t>18</t>
  </si>
  <si>
    <t>766411811</t>
  </si>
  <si>
    <t xml:space="preserve">Demontáž obloženia stien,  -0,02465t</t>
  </si>
  <si>
    <t>846427190</t>
  </si>
  <si>
    <t>19</t>
  </si>
  <si>
    <t>766411822</t>
  </si>
  <si>
    <t xml:space="preserve">Demontáž obloženia stien panelmi, podkladových roštov,  -0,00800t</t>
  </si>
  <si>
    <t>-815270898</t>
  </si>
  <si>
    <t>767996802</t>
  </si>
  <si>
    <t xml:space="preserve">Demontáž ostatných doplnkov stavieb s hmotnosťou jednotlivých dielov konštr. nad 50 do 100 kg,  -0,00100t </t>
  </si>
  <si>
    <t>kg</t>
  </si>
  <si>
    <t>-2035400050</t>
  </si>
  <si>
    <t>21</t>
  </si>
  <si>
    <t>767581802</t>
  </si>
  <si>
    <t xml:space="preserve">Demontáž podhľadov lamiel,  -0,00400t</t>
  </si>
  <si>
    <t>-560775895</t>
  </si>
  <si>
    <t>22</t>
  </si>
  <si>
    <t>767582800</t>
  </si>
  <si>
    <t xml:space="preserve">Demontáž podhľadov roštov  -0,00200t</t>
  </si>
  <si>
    <t>-1787554770</t>
  </si>
  <si>
    <t>23</t>
  </si>
  <si>
    <t>776511820</t>
  </si>
  <si>
    <t xml:space="preserve">Odstránenie povlakových podláh z nášľapnej plochy lepených s podložkou,  -0,00100t</t>
  </si>
  <si>
    <t>2004718833</t>
  </si>
  <si>
    <t>30</t>
  </si>
  <si>
    <t>Medzisúčet koberec</t>
  </si>
  <si>
    <t>127</t>
  </si>
  <si>
    <t>Medzisúčet Pvc</t>
  </si>
  <si>
    <t>58,4</t>
  </si>
  <si>
    <t>Medzisúčet PVC - vyvysene podium, katedra</t>
  </si>
  <si>
    <t>24</t>
  </si>
  <si>
    <t>210962044</t>
  </si>
  <si>
    <t>Demontáž svietidla - žiarivkové stropné, 2 zdroje</t>
  </si>
  <si>
    <t>64</t>
  </si>
  <si>
    <t>-773000762</t>
  </si>
  <si>
    <t>27</t>
  </si>
  <si>
    <t>25</t>
  </si>
  <si>
    <t>220030001R</t>
  </si>
  <si>
    <t xml:space="preserve">Demontáž zariadenia audio-video techniky, vrátane nosných konzol </t>
  </si>
  <si>
    <t>467758248</t>
  </si>
  <si>
    <t>VP - Práce naviac</t>
  </si>
  <si>
    <t>PN</t>
  </si>
  <si>
    <t>B - Stavebná časť</t>
  </si>
  <si>
    <t xml:space="preserve">    3 - Zvislé a kompletné konštrukcie</t>
  </si>
  <si>
    <t xml:space="preserve">    6 - Úpravy povrchov, podlahy, osadenie</t>
  </si>
  <si>
    <t xml:space="preserve">    99 - Presun hmôt HSV</t>
  </si>
  <si>
    <t xml:space="preserve">    760 - Výplne otvorov</t>
  </si>
  <si>
    <t xml:space="preserve">    763 - Konštrukcie - drevostavby</t>
  </si>
  <si>
    <t xml:space="preserve">    775 - Podlahy vlysové a parketové</t>
  </si>
  <si>
    <t xml:space="preserve">    783 - Dokončovacie práce - nátery</t>
  </si>
  <si>
    <t xml:space="preserve">    787 - Zasklievanie</t>
  </si>
  <si>
    <t>HZS - Hodinové zúčtovacie sadzby</t>
  </si>
  <si>
    <t>317321411</t>
  </si>
  <si>
    <t>Betón prekladov železový (bez výstuže) tr. C 25/30</t>
  </si>
  <si>
    <t>248684066</t>
  </si>
  <si>
    <t>0,7*1,1*0,2</t>
  </si>
  <si>
    <t>317351101</t>
  </si>
  <si>
    <t>Debnenie klenbových pásov valcových vrátane podpernej konštrukcie do výšky 4m zhotovenie</t>
  </si>
  <si>
    <t>1719766598</t>
  </si>
  <si>
    <t>0,7*1,1</t>
  </si>
  <si>
    <t>0,2*1,1*2</t>
  </si>
  <si>
    <t>317351102</t>
  </si>
  <si>
    <t>Debnenie klenbových pásov valcových vrátane podpernej konštrukcie do výšky 4m odstránenie</t>
  </si>
  <si>
    <t>337601071</t>
  </si>
  <si>
    <t>317361821</t>
  </si>
  <si>
    <t>Výstuž prekladov z ocele 10505</t>
  </si>
  <si>
    <t>184890176</t>
  </si>
  <si>
    <t>632001011</t>
  </si>
  <si>
    <t>Zhotovenie separačnej fólie v podlahových vrstvách z PE</t>
  </si>
  <si>
    <t>-457798516</t>
  </si>
  <si>
    <t>36,814</t>
  </si>
  <si>
    <t>25,628*0,1</t>
  </si>
  <si>
    <t xml:space="preserve">Medzisúčet  P1</t>
  </si>
  <si>
    <t>M</t>
  </si>
  <si>
    <t>283230007500</t>
  </si>
  <si>
    <t>Oddeľovacia fólia na potery, šxl 1,25x80 m, KNAUF</t>
  </si>
  <si>
    <t>-2046703548</t>
  </si>
  <si>
    <t>998011001</t>
  </si>
  <si>
    <t xml:space="preserve">Presun hmôt pre budovy  (801, 803, 812), zvislá konštr. z tehál, tvárnic, z kovu výšky do 6 m</t>
  </si>
  <si>
    <t>54112873</t>
  </si>
  <si>
    <t>760-01</t>
  </si>
  <si>
    <t>D+M Interiérové kazetové dvere drevené, v drevenej kazetovej zárubni 1000x2150 (viď. PD), D1</t>
  </si>
  <si>
    <t>-1836876999</t>
  </si>
  <si>
    <t>760-02</t>
  </si>
  <si>
    <t>D+M Interiérové kazetové dvere drevené, v drevenej kazetovej zárubni 1400x2300 (viď. PD), D2</t>
  </si>
  <si>
    <t>1666652672</t>
  </si>
  <si>
    <t>760-03</t>
  </si>
  <si>
    <t>D+M Interiérové kazetové dvere drevené, v drevenej kazetovej zárubni 1400x2300 (viď. PD), D3</t>
  </si>
  <si>
    <t>-1417242061</t>
  </si>
  <si>
    <t>762810034R</t>
  </si>
  <si>
    <t>Záklop z dosiek OSB skrutkovaných na OK, hr. dosky 18 mm P2</t>
  </si>
  <si>
    <t>1774993455</t>
  </si>
  <si>
    <t>119,7*3</t>
  </si>
  <si>
    <t>6,265*10*2*0,175"schody posluchareň</t>
  </si>
  <si>
    <t>1,175*0,175*10*2 "schody bočné</t>
  </si>
  <si>
    <t>762810113</t>
  </si>
  <si>
    <t>Záklop stropov z dosiek CETRIS jednovrstvových skrutkovaných na trámy na zraz hr. dosky 16 mm</t>
  </si>
  <si>
    <t>-307211421</t>
  </si>
  <si>
    <t>0,5*4,965*4</t>
  </si>
  <si>
    <t>998762102</t>
  </si>
  <si>
    <t>Presun hmôt pre konštrukcie tesárske v objektoch výšky do 12 m</t>
  </si>
  <si>
    <t>-1933315081</t>
  </si>
  <si>
    <t>763112112</t>
  </si>
  <si>
    <t>Priečka SDK KNAUF W112 hr. 100 mm, jednoduchá kca CW 50, UW 50, dosky 2x GKB hr. 12,5 mm s TI 50 mm, SKS1</t>
  </si>
  <si>
    <t>455406221</t>
  </si>
  <si>
    <t>4,09*(4,557+5,064)</t>
  </si>
  <si>
    <t>763121810</t>
  </si>
  <si>
    <t>Montáž SDK predsadenej steny KNAUF W611 bez nosnej kca lepená celoplošne SKP1</t>
  </si>
  <si>
    <t>2076495109</t>
  </si>
  <si>
    <t>4,09*(6,114+22,55+0,857+3,2)</t>
  </si>
  <si>
    <t>-1,4*2,3-1*2</t>
  </si>
  <si>
    <t>0,2*2,5*9*2+0,35*1,25*9</t>
  </si>
  <si>
    <t>Medzisúčet ostenia</t>
  </si>
  <si>
    <t>236607</t>
  </si>
  <si>
    <t>Doska Knauf DIAMANT 15,0 protipožiarna, impregnovaná tvrdená doska šírky 1250 mm × 2000 mm</t>
  </si>
  <si>
    <t>32</t>
  </si>
  <si>
    <t>1174493550</t>
  </si>
  <si>
    <t>763121820-1</t>
  </si>
  <si>
    <t>Montáž SDK podhľadu KNAUF WHITE hr. 12,5mm bez nosnej kca lepená bodovo na stropnú dosku po obvode miestnosti, S4</t>
  </si>
  <si>
    <t>-2062747739</t>
  </si>
  <si>
    <t>590110000400</t>
  </si>
  <si>
    <t>Doska sadrokartónová Knauf WHITE, GKB hr. 12,5 mm, šxl 1250x2000 mm</t>
  </si>
  <si>
    <t>-1746678412</t>
  </si>
  <si>
    <t>763122311-1</t>
  </si>
  <si>
    <t>Predsadená SDK stena KNAUF W623 hr. 100 mm, jednoduchá kca UD a CD dosky 2x GKB hr. 12,5 mm bez TI, SKP2</t>
  </si>
  <si>
    <t>1151489051</t>
  </si>
  <si>
    <t>4,15*(25,55)-1,25*2,5*9</t>
  </si>
  <si>
    <t>0,15*4,15*18</t>
  </si>
  <si>
    <t>763124112</t>
  </si>
  <si>
    <t>Predsadená SDK stena KNAUF W626 hr. 100 mm, jednoduchá kca UW 75 a CW 75 dosky 2x GKB hr. 12,5 mm, TI 75 mm SKP3</t>
  </si>
  <si>
    <t>-256095093</t>
  </si>
  <si>
    <t>4,15*1</t>
  </si>
  <si>
    <t>763126691R</t>
  </si>
  <si>
    <t>Akustický obklad stien z dosák ECOPHONE AKUSTO WALL C hr. 40mm, nosný systém CONNECT</t>
  </si>
  <si>
    <t>-449821981</t>
  </si>
  <si>
    <t>763-04</t>
  </si>
  <si>
    <t>Príslušenstvo connect, Thinline profil 0971, inštalačná konzola 1632, vsuvka 0219, spojka Thinline 0932, vonkajší roh Thinline, prípadn einé systémové príslušenstvo)</t>
  </si>
  <si>
    <t>2142063115</t>
  </si>
  <si>
    <t>763132110-1</t>
  </si>
  <si>
    <t>SDK podhľad KNAUF, kca profil montažný CD a nosný UD, dosky WHITE hr. 12,5 mm S1</t>
  </si>
  <si>
    <t>1244347675</t>
  </si>
  <si>
    <t>763132110-2</t>
  </si>
  <si>
    <t xml:space="preserve">SDK podhľad KNAUF, kca profil montažný CD a nosný UD, dosky WHITE hr. 12,5 mm  - inštalačný pás pre svietidlá S2</t>
  </si>
  <si>
    <t>775732576</t>
  </si>
  <si>
    <t>763138272-1</t>
  </si>
  <si>
    <t>Akustický podhľad z dosiek ECOPHONE MASTER RIGID DP hr. 20, na syst. nosnej konštrukcii</t>
  </si>
  <si>
    <t>-965589272</t>
  </si>
  <si>
    <t>26</t>
  </si>
  <si>
    <t>763-01</t>
  </si>
  <si>
    <t>Ecophon Extra Bass, 600x1200x50mm</t>
  </si>
  <si>
    <t>1910962857</t>
  </si>
  <si>
    <t>763-02</t>
  </si>
  <si>
    <t>Príslušenstvo connect, profil hlavný T24 80101, vedľajsí T24 8103, závesy, záves klip, stenová konzola, spona Dp, tieňová lišta 8152, prípadne iné systémové príslušenstvo)</t>
  </si>
  <si>
    <t>kpl</t>
  </si>
  <si>
    <t>-1407896331</t>
  </si>
  <si>
    <t>28</t>
  </si>
  <si>
    <t>763153060</t>
  </si>
  <si>
    <t>Montáž sadrovláknitej podlahy KNAUF Brio bez suchého podsypu</t>
  </si>
  <si>
    <t>1978683788</t>
  </si>
  <si>
    <t>36,814*2</t>
  </si>
  <si>
    <t>119,7</t>
  </si>
  <si>
    <t>Medzisúčet P2</t>
  </si>
  <si>
    <t>29</t>
  </si>
  <si>
    <t>590320001500</t>
  </si>
  <si>
    <t>Doska sadrovláknitá, suché podlahy Knauf BRIO 18 F126 lepená na polodrážku, hr. 18 mm, šxl 600x1200 mm</t>
  </si>
  <si>
    <t>-1366769118</t>
  </si>
  <si>
    <t>763158212R</t>
  </si>
  <si>
    <t>SDK suchá podlaha podsypu Knauf, hr. 20, oddilatovať od stien pasikmi KNAUF hr. 10mm</t>
  </si>
  <si>
    <t>-610062233</t>
  </si>
  <si>
    <t>31</t>
  </si>
  <si>
    <t>763159210</t>
  </si>
  <si>
    <t>SDK suchá podlaha povrchová úprava stierkou NIVELLIERSPACHTEL 415 hr. 2 mm</t>
  </si>
  <si>
    <t>1818951750</t>
  </si>
  <si>
    <t>998763301</t>
  </si>
  <si>
    <t>Presun hmôt pre sádrokartónové konštrukcie v objektoch výšky do 7 m</t>
  </si>
  <si>
    <t>1931233684</t>
  </si>
  <si>
    <t>33</t>
  </si>
  <si>
    <t>D+M Systém sklopných sedadiel s pevnými stolíkmi (21 radov), viď PD, M1</t>
  </si>
  <si>
    <t>sedení</t>
  </si>
  <si>
    <t>424907371</t>
  </si>
  <si>
    <t>34</t>
  </si>
  <si>
    <t>766-02</t>
  </si>
  <si>
    <t>D+M Katedra - učiteľský stôl s vyvýšeným pultom a skrinkou pre rack,vrátane vybavenia viď PD, M2</t>
  </si>
  <si>
    <t>909236180</t>
  </si>
  <si>
    <t>35</t>
  </si>
  <si>
    <t>766-03</t>
  </si>
  <si>
    <t xml:space="preserve">Kreslo FORMDESIGN - NUE UNA s područkami z lamelovaného dreva  viď PD, M3</t>
  </si>
  <si>
    <t>-185134559</t>
  </si>
  <si>
    <t>36</t>
  </si>
  <si>
    <t>766-04</t>
  </si>
  <si>
    <t xml:space="preserve">Stolička, stohovateľná, FORMDESIGN - STEP CUATRO, s područkami z lamelovaného dreva  viď PD, M4</t>
  </si>
  <si>
    <t>-1364822627</t>
  </si>
  <si>
    <t>37</t>
  </si>
  <si>
    <t>766-06</t>
  </si>
  <si>
    <t xml:space="preserve">D+M  šatníkový vešiak na stenu - jednoháčik, MINECRAFT WZ-K2201 viď PD, M5</t>
  </si>
  <si>
    <t>-367272371</t>
  </si>
  <si>
    <t>38</t>
  </si>
  <si>
    <t>762431220</t>
  </si>
  <si>
    <t>Montáž obloženia stien doskami z drevovláknitých hmôt tvrdými drevotrieskovými na zraz</t>
  </si>
  <si>
    <t>30572532</t>
  </si>
  <si>
    <t>3,5*(3,105-1,05+0,975+3,105)</t>
  </si>
  <si>
    <t>39</t>
  </si>
  <si>
    <t>766-05</t>
  </si>
  <si>
    <t>DTDL doska, dekor: EGGER Alpská biela W1100 ST9, matná</t>
  </si>
  <si>
    <t>-662152222</t>
  </si>
  <si>
    <t>40</t>
  </si>
  <si>
    <t>998766201</t>
  </si>
  <si>
    <t>Presun hmot pre konštrukcie stolárske v objektoch výšky do 6 m</t>
  </si>
  <si>
    <t>%</t>
  </si>
  <si>
    <t>933601372</t>
  </si>
  <si>
    <t>41</t>
  </si>
  <si>
    <t>767136153R</t>
  </si>
  <si>
    <t>Montáž - lišty rohové</t>
  </si>
  <si>
    <t>m</t>
  </si>
  <si>
    <t>-1791853503</t>
  </si>
  <si>
    <t>42</t>
  </si>
  <si>
    <t>553430005700R</t>
  </si>
  <si>
    <t>Lišta rohová - PROFIL TEAM (Ukončovací profil nerez, L) NEL 201250</t>
  </si>
  <si>
    <t>588958763</t>
  </si>
  <si>
    <t>43</t>
  </si>
  <si>
    <t>767995105</t>
  </si>
  <si>
    <t>Montáž ostatných atypických kovových stavebných doplnkových konštrukcií nad 50 do 100 kg</t>
  </si>
  <si>
    <t>-362989559</t>
  </si>
  <si>
    <t>5439,3</t>
  </si>
  <si>
    <t>44</t>
  </si>
  <si>
    <t>132310001500R</t>
  </si>
  <si>
    <t>OK - podium, podopretie stropu v 1.PP</t>
  </si>
  <si>
    <t>-1867397604</t>
  </si>
  <si>
    <t>45</t>
  </si>
  <si>
    <t>998767101</t>
  </si>
  <si>
    <t>Presun hmôt pre kovové stavebné doplnkové konštrukcie v objektoch výšky do 6 m</t>
  </si>
  <si>
    <t>-941736103</t>
  </si>
  <si>
    <t>46</t>
  </si>
  <si>
    <t>775413130R</t>
  </si>
  <si>
    <t>Montáž podlahových soklíkov alebo líšt</t>
  </si>
  <si>
    <t>1579972894</t>
  </si>
  <si>
    <t>77,086</t>
  </si>
  <si>
    <t>(0,175+0,1)*(10*2+10*2)</t>
  </si>
  <si>
    <t>47</t>
  </si>
  <si>
    <t>6119800951R</t>
  </si>
  <si>
    <t>Lišta soklová, DORIS LINUS 13, 60/13mm</t>
  </si>
  <si>
    <t>-1945610578</t>
  </si>
  <si>
    <t>48</t>
  </si>
  <si>
    <t>775413430R</t>
  </si>
  <si>
    <t xml:space="preserve">Montáž schodovej lišty </t>
  </si>
  <si>
    <t>1331446261</t>
  </si>
  <si>
    <t>1,175*10</t>
  </si>
  <si>
    <t>1,1*10</t>
  </si>
  <si>
    <t>49</t>
  </si>
  <si>
    <t>6119800971R</t>
  </si>
  <si>
    <t>Čierna hliníkováschodová hrana s protišmykovým pásikom ANTISLIP, 53x20 FLOMAT</t>
  </si>
  <si>
    <t>1913898583</t>
  </si>
  <si>
    <t>50</t>
  </si>
  <si>
    <t>775592141R</t>
  </si>
  <si>
    <t>Montáž podložky tlmiacej</t>
  </si>
  <si>
    <t>999071340</t>
  </si>
  <si>
    <t>51</t>
  </si>
  <si>
    <t>283230008600</t>
  </si>
  <si>
    <t>Podložka ELASTON</t>
  </si>
  <si>
    <t>670843290</t>
  </si>
  <si>
    <t>52</t>
  </si>
  <si>
    <t>998775101</t>
  </si>
  <si>
    <t>Presun hmôt pre podlahy vlysové a parketové v objektoch výšky do 6 m</t>
  </si>
  <si>
    <t>1044694532</t>
  </si>
  <si>
    <t>53</t>
  </si>
  <si>
    <t>776220260</t>
  </si>
  <si>
    <t>Lepenie povlakových podláh z linolea na schodiskových stupňoch na podstupnice</t>
  </si>
  <si>
    <t>-1280879163</t>
  </si>
  <si>
    <t>(1,1*2+4,965)*10</t>
  </si>
  <si>
    <t>54</t>
  </si>
  <si>
    <t>284140000400R</t>
  </si>
  <si>
    <t xml:space="preserve">Podlaha prirodne linoleum FORBO WALTON, 123 BLACK  hrúbka 2,5 mm</t>
  </si>
  <si>
    <t>-2005349973</t>
  </si>
  <si>
    <t>1,175*10*0,175</t>
  </si>
  <si>
    <t>(1,1*2+4,965)*10*0,175</t>
  </si>
  <si>
    <t>55</t>
  </si>
  <si>
    <t>776420010R-4</t>
  </si>
  <si>
    <t>Sokel z povlakovej krytiny WALTON 123 BLACK hr. 2,5mm</t>
  </si>
  <si>
    <t>1968926221</t>
  </si>
  <si>
    <t>56</t>
  </si>
  <si>
    <t>776560030R-14</t>
  </si>
  <si>
    <t>Podlaha z prírodného linoea FORBO MARMOLEUM CONCRETE, hr. 2,5mm ,farebný odtieň 3704 SATELLITE, lepen. disperzn. lep. na prír. linoleum</t>
  </si>
  <si>
    <t>-1589133547</t>
  </si>
  <si>
    <t>57</t>
  </si>
  <si>
    <t>998776101</t>
  </si>
  <si>
    <t>Presun hmôt pre podlahy povlakové v objektoch výšky do 6 m</t>
  </si>
  <si>
    <t>-1540663879</t>
  </si>
  <si>
    <t>58</t>
  </si>
  <si>
    <t>783222100</t>
  </si>
  <si>
    <t>Nátery kov.stav.doplnk.konštr. syntetické farby šedej na vzduchu schnúce dvojnásobné - 70µm</t>
  </si>
  <si>
    <t>-520507462</t>
  </si>
  <si>
    <t>25,622+2,295+154,142+24,316+2,961*2+0,061*2+6,241*2+0,652*2</t>
  </si>
  <si>
    <t>59</t>
  </si>
  <si>
    <t>783226100</t>
  </si>
  <si>
    <t>Nátery kov.stav.doplnk.konštr. syntetické na vzduchu schnúce základný - 35µm</t>
  </si>
  <si>
    <t>91794176</t>
  </si>
  <si>
    <t>60</t>
  </si>
  <si>
    <t>783841130R</t>
  </si>
  <si>
    <t>Nátery DULUX farby čiernej SDK stropov</t>
  </si>
  <si>
    <t>2052288493</t>
  </si>
  <si>
    <t>11,5</t>
  </si>
  <si>
    <t>61</t>
  </si>
  <si>
    <t>783841130R-1</t>
  </si>
  <si>
    <t xml:space="preserve">Nátery DULUX farby bielej  SDK stropov</t>
  </si>
  <si>
    <t>590211234</t>
  </si>
  <si>
    <t>9,5+110+40+45,1</t>
  </si>
  <si>
    <t>62</t>
  </si>
  <si>
    <t>783841130R-2</t>
  </si>
  <si>
    <t>Nátery stien iPaint - biela</t>
  </si>
  <si>
    <t>-1066432716</t>
  </si>
  <si>
    <t>4,1*(4,45)</t>
  </si>
  <si>
    <t>63</t>
  </si>
  <si>
    <t>783842110</t>
  </si>
  <si>
    <t xml:space="preserve">Nátery DULUX  biele stien, sdk priecky, predsteny </t>
  </si>
  <si>
    <t>1998335757</t>
  </si>
  <si>
    <t>39,35*2</t>
  </si>
  <si>
    <t>141,547</t>
  </si>
  <si>
    <t>89,113</t>
  </si>
  <si>
    <t>4,15</t>
  </si>
  <si>
    <t>783903811</t>
  </si>
  <si>
    <t>Ostatné práce odmastenie chemickými rozpúšťadlami</t>
  </si>
  <si>
    <t>912075086</t>
  </si>
  <si>
    <t>65</t>
  </si>
  <si>
    <t>787292312R</t>
  </si>
  <si>
    <t>Montáž skleného zábradlia Z1, Z2</t>
  </si>
  <si>
    <t>-1703429771</t>
  </si>
  <si>
    <t>Medzisúčet Z1</t>
  </si>
  <si>
    <t>Medzisúčet Z2</t>
  </si>
  <si>
    <t>66</t>
  </si>
  <si>
    <t>553520003200-1</t>
  </si>
  <si>
    <t>Zábradlie na francúzske okná, výplň bezpečnostné sklo číre, výška 300 mm, kotvenie do fasády Z1</t>
  </si>
  <si>
    <t>773136410</t>
  </si>
  <si>
    <t>1,21*4</t>
  </si>
  <si>
    <t>67</t>
  </si>
  <si>
    <t>553520003200-2</t>
  </si>
  <si>
    <t>Zábradlie na francúzske okná, výplň bezpečnostné sklo číre, výška do 850 mm, kotvenie do fasády Z2</t>
  </si>
  <si>
    <t>-1284834954</t>
  </si>
  <si>
    <t>1,21*7</t>
  </si>
  <si>
    <t>68</t>
  </si>
  <si>
    <t>998787101</t>
  </si>
  <si>
    <t>Presun hmôt pre zasklievanie v objektoch výšky do 6 m</t>
  </si>
  <si>
    <t>-454486421</t>
  </si>
  <si>
    <t>69</t>
  </si>
  <si>
    <t>210201950</t>
  </si>
  <si>
    <t>Montáž svietidla zapusteného do 0,5 kg</t>
  </si>
  <si>
    <t>1749068171</t>
  </si>
  <si>
    <t>70</t>
  </si>
  <si>
    <t>185031215</t>
  </si>
  <si>
    <t>Zápustné led svietidlo ES-S BELLATRIX príkon svietidla 23W, svetelný výkon 2050lm, farba svietidla 4000K, 230V, dn. 140mm, vrátane LED driveru, DALI stievatelné, farba telesa svietidla - čierna</t>
  </si>
  <si>
    <t>256</t>
  </si>
  <si>
    <t>461181514</t>
  </si>
  <si>
    <t>71</t>
  </si>
  <si>
    <t>115035</t>
  </si>
  <si>
    <t>KNX napájací zdroj REG-K/160mA</t>
  </si>
  <si>
    <t>100721260</t>
  </si>
  <si>
    <t>72</t>
  </si>
  <si>
    <t>1155036</t>
  </si>
  <si>
    <t>KNX DALI brána, ovládací prvok pre 64 svietidiel, možnosť vytvoriť DALI skupin, vytvorenie scén, priame stmievanie LED svetelných drojov, integrovaný zdroj pre DALI</t>
  </si>
  <si>
    <t>94340200</t>
  </si>
  <si>
    <t>73</t>
  </si>
  <si>
    <t>115037</t>
  </si>
  <si>
    <t>Dvojnásobné tlačítko pre vyvolávanie scén</t>
  </si>
  <si>
    <t>-1249294553</t>
  </si>
  <si>
    <t>74</t>
  </si>
  <si>
    <t>115038</t>
  </si>
  <si>
    <t xml:space="preserve">Krytka vypínača antracitová farba </t>
  </si>
  <si>
    <t>853647249</t>
  </si>
  <si>
    <t>75</t>
  </si>
  <si>
    <t>00550050</t>
  </si>
  <si>
    <t>Oživenie inštalácie zahřňa vyrvorenie 7 scén, naprogramovanie zvolených scén na vypínače, naprogramovanie DALI brány, vytvorenie okruhov, podľa požiadavky</t>
  </si>
  <si>
    <t>sub</t>
  </si>
  <si>
    <t>676934751</t>
  </si>
  <si>
    <t>76</t>
  </si>
  <si>
    <t>HZS000213</t>
  </si>
  <si>
    <t>Stavebno montážne práce náročné ucelené - odborné, tvorivé remeselné (Tr. 3) v rozsahu viac ako 4 a menej ako 8 hodín - montážne práce príslušenstva svietidiel</t>
  </si>
  <si>
    <t>hod</t>
  </si>
  <si>
    <t>512</t>
  </si>
  <si>
    <t>-23143787</t>
  </si>
  <si>
    <t>C - Elektroinštalácia</t>
  </si>
  <si>
    <t xml:space="preserve">    46-M - Zemné práce pri extr.mont.prácach</t>
  </si>
  <si>
    <t xml:space="preserve">    95-M - Revízie</t>
  </si>
  <si>
    <t>OST - Ostatné</t>
  </si>
  <si>
    <t>210010002</t>
  </si>
  <si>
    <t>Rúrka ohybná elektroinštalačná, uložená pod omietkou, typ 23 - 16 mm</t>
  </si>
  <si>
    <t>3450706900</t>
  </si>
  <si>
    <t>I-Rúrka HFX 25</t>
  </si>
  <si>
    <t>3450705800</t>
  </si>
  <si>
    <t>I-Rúrka FXP 40</t>
  </si>
  <si>
    <t>210010006</t>
  </si>
  <si>
    <t>Rúrka ohybná elektroinštalačná, uložená pod omietkou, typ 23 - 48 mm</t>
  </si>
  <si>
    <t>2100101011</t>
  </si>
  <si>
    <t>Lišta elektroinšt. z PH vč. spojok, ohybov, rohov, bez krabíc, uložená pevne typ L140</t>
  </si>
  <si>
    <t>3451300900</t>
  </si>
  <si>
    <t xml:space="preserve">L3 -Žľab HPK  100X50 PRE STOL alternativa ekvivalent</t>
  </si>
  <si>
    <t>210010106</t>
  </si>
  <si>
    <t>Lišta elektroinšt. z PH vč. spojok, ohybov, rohov, bez krabíc, uložená pevne typ LV 80 - 2780</t>
  </si>
  <si>
    <t>3451308900</t>
  </si>
  <si>
    <t xml:space="preserve">Žľab  60x40 HLP L=2m 9003</t>
  </si>
  <si>
    <t>210010301</t>
  </si>
  <si>
    <t>Škatuľa prístrojová bez zapojenia (1901, KP 68, KZ 3) PRE DVOJTLACITKO</t>
  </si>
  <si>
    <t>3450906510</t>
  </si>
  <si>
    <t xml:space="preserve">Krabica  KU 68-1901 ekvivalent alternativa</t>
  </si>
  <si>
    <t>210010301.1</t>
  </si>
  <si>
    <t>Škatuľa prístrojová bez zapojenia (1901, KU 64 /L2 DVOJNASOBNA</t>
  </si>
  <si>
    <t>3450906510.1</t>
  </si>
  <si>
    <t xml:space="preserve">Krabica  KU 64 L2</t>
  </si>
  <si>
    <t>210010321</t>
  </si>
  <si>
    <t>Škatuľa odbočná s viečkom, svorkovnicou vč. zapojenia (1903, KR 68) kruhová</t>
  </si>
  <si>
    <t>3450907510</t>
  </si>
  <si>
    <t xml:space="preserve">Krabica  KU 68-1903 ekvivalent alternativa</t>
  </si>
  <si>
    <t>210010322</t>
  </si>
  <si>
    <t>Škatuľa odbočná s viečkom, vago svorkamiKR1-3..</t>
  </si>
  <si>
    <t>3450911000</t>
  </si>
  <si>
    <t xml:space="preserve">Krabica  KR1 -S VAGO SVORKAMI  ZAPUSTENA 100X100 ekvivalent alternativa</t>
  </si>
  <si>
    <t>210020012</t>
  </si>
  <si>
    <t>prichytka pre kable Obo beterman individualne kable</t>
  </si>
  <si>
    <t>4241000200</t>
  </si>
  <si>
    <t>Prichytka pre kabel Obo beterman preind kable nad podhladom</t>
  </si>
  <si>
    <t>4241000200.1</t>
  </si>
  <si>
    <t xml:space="preserve">Záves s  obo beterman pre nap kablov sil a slaboprprudove</t>
  </si>
  <si>
    <t>210020012.1</t>
  </si>
  <si>
    <t>Zaves pre kable 1PP Obo beterman kable silove a slaboprudove</t>
  </si>
  <si>
    <t>210020951</t>
  </si>
  <si>
    <t>Výstražná a označovacia tabuľka včítane montáže, smaltovaná, formát A3 - A4</t>
  </si>
  <si>
    <t>5482302100</t>
  </si>
  <si>
    <t>Tabuľka výstražná smaltovaná 297x210 mm A4</t>
  </si>
  <si>
    <t>210040701</t>
  </si>
  <si>
    <t>Drážka pre rúrku alebo kábel do D 29 mm s vysekaním,zamurovaním a začistením</t>
  </si>
  <si>
    <t>210100001</t>
  </si>
  <si>
    <t>Ukončenie vodičov v rozvádzač. vč. zapojenia a vodičovej koncovky do 2.5 mm2</t>
  </si>
  <si>
    <t>3452104200</t>
  </si>
  <si>
    <t xml:space="preserve">G-Káblové oko CU   0,75x3 KU-L</t>
  </si>
  <si>
    <t>210100002</t>
  </si>
  <si>
    <t>Ukončenie vodičov v rozvádzač. vč. zapojenia a vodičovej koncovky do 6 mm2</t>
  </si>
  <si>
    <t>3452104900</t>
  </si>
  <si>
    <t xml:space="preserve">G-Káblové oko CU   4x4  KU-L</t>
  </si>
  <si>
    <t>210100003</t>
  </si>
  <si>
    <t>Ukončenie vodičov v rozvádzač. vč. zapojenia a vodičovej koncovky do 25 mm2</t>
  </si>
  <si>
    <t>3452105500</t>
  </si>
  <si>
    <t xml:space="preserve">G-Káblové oko CU  10x10 KU-L</t>
  </si>
  <si>
    <t>210100003.1</t>
  </si>
  <si>
    <t>Ukončenie vodičov v rozvádzač. vč. zapojenia a vodičovej koncovky do 16 mm2</t>
  </si>
  <si>
    <t>3452105600</t>
  </si>
  <si>
    <t xml:space="preserve">G-Káblové oko CU  10x12 KU-L</t>
  </si>
  <si>
    <t>210100352</t>
  </si>
  <si>
    <t>Upchávka pre káble alebo šnúry do 4 žíl do P 36 zapojenie konvektorov termostatovO</t>
  </si>
  <si>
    <t>210100356</t>
  </si>
  <si>
    <t>Montaž TRANSFORMATORA</t>
  </si>
  <si>
    <t>kus</t>
  </si>
  <si>
    <t>210110082</t>
  </si>
  <si>
    <t>Sporáková prípojka typ 39563 - 23C, pre zapuste nú montáž vč. tlejivky</t>
  </si>
  <si>
    <t>3450663620</t>
  </si>
  <si>
    <t xml:space="preserve">Šporáková prípojka    39563-23    do steny</t>
  </si>
  <si>
    <t>2101204011</t>
  </si>
  <si>
    <t>Montaž ističa s prud chraničom , včetne zapojenia</t>
  </si>
  <si>
    <t>3580587500</t>
  </si>
  <si>
    <t>Istič RI 63 C320A alternativa ekvivalent</t>
  </si>
  <si>
    <t>210110048</t>
  </si>
  <si>
    <t xml:space="preserve">Spínač polozapustený a zapustený vč.zapojenia j1/0 DVOJTLACITKO DODAVKA  OSVETLENIA</t>
  </si>
  <si>
    <t>210111012</t>
  </si>
  <si>
    <t>Domová zásuvka polozapustená alebo zapustená, 10/16 A 250 V 2P + Z 2 x zapojenie</t>
  </si>
  <si>
    <t>78</t>
  </si>
  <si>
    <t>3450328500</t>
  </si>
  <si>
    <t>Z-Zásuvka TANGO B1B1 ekvivalent alternativa</t>
  </si>
  <si>
    <t>80</t>
  </si>
  <si>
    <t>3450328500.1</t>
  </si>
  <si>
    <t xml:space="preserve">Z-Zásuvka TANGO B1B1  S PREP OCHRANOUekvivalent alternativa</t>
  </si>
  <si>
    <t>82</t>
  </si>
  <si>
    <t>3450364480</t>
  </si>
  <si>
    <t xml:space="preserve">Kryt dvojzásuvky    TANGO lesklá biela</t>
  </si>
  <si>
    <t>84</t>
  </si>
  <si>
    <t>210111021</t>
  </si>
  <si>
    <t>Domová zásuvka v krabici obyč. alebo do vlhka, vč. zapojenia 10/16 A 250 V 2P + Z</t>
  </si>
  <si>
    <t>86</t>
  </si>
  <si>
    <t>3450330400P2</t>
  </si>
  <si>
    <t>A- Zásuvka 5598-2929 B S PREP OCHRANOU</t>
  </si>
  <si>
    <t>88</t>
  </si>
  <si>
    <t>3450330400P1</t>
  </si>
  <si>
    <t>ZK- Zásuvka 5518-2929 B</t>
  </si>
  <si>
    <t>90</t>
  </si>
  <si>
    <t>3450330400P7</t>
  </si>
  <si>
    <t>ZS- Zásuvka vstavana vysuvna TWIST DVOJITA</t>
  </si>
  <si>
    <t>92</t>
  </si>
  <si>
    <t>210111021p</t>
  </si>
  <si>
    <t>Domová zásuvka vstavana vysuvna stolova i obyč. alebo do vlhka, vč. zapojenia 10/16 A 250 V 2P + Z</t>
  </si>
  <si>
    <t>94</t>
  </si>
  <si>
    <t>210111031</t>
  </si>
  <si>
    <t>Domová zásuvka v krabici pre vonkajšie prostredie 10/16 A 250 V 2P + Z</t>
  </si>
  <si>
    <t>96</t>
  </si>
  <si>
    <t>3450330400P1.1</t>
  </si>
  <si>
    <t>Zásuvka 5518-2929 B</t>
  </si>
  <si>
    <t>98</t>
  </si>
  <si>
    <t>210190001</t>
  </si>
  <si>
    <t>Montáž oceľolechovej rozvodnice do váhy 20 kg</t>
  </si>
  <si>
    <t>100</t>
  </si>
  <si>
    <t>357023020015</t>
  </si>
  <si>
    <t>Rozvadzač RSP BEZ DODAVKY ZDROJA A VYKONNEJ ARIADICEJ JEDNOTKY OSVETLENIA</t>
  </si>
  <si>
    <t>102</t>
  </si>
  <si>
    <t>357023020015.1</t>
  </si>
  <si>
    <t>Rozvadzač RVZ</t>
  </si>
  <si>
    <t>104</t>
  </si>
  <si>
    <t>357023020035</t>
  </si>
  <si>
    <t>UP</t>
  </si>
  <si>
    <t>106</t>
  </si>
  <si>
    <t>210190003</t>
  </si>
  <si>
    <t>Montáž oceľolechovej rozvodnice do váhy 100 kg</t>
  </si>
  <si>
    <t>108</t>
  </si>
  <si>
    <t>210201042P</t>
  </si>
  <si>
    <t>DEMONTAZ Svietidlo žiarivkové - typ ,strop né, vaničkové</t>
  </si>
  <si>
    <t>110</t>
  </si>
  <si>
    <t>210201063P11</t>
  </si>
  <si>
    <t xml:space="preserve">Montáž Svietidlo  STROPNE</t>
  </si>
  <si>
    <t>112</t>
  </si>
  <si>
    <t>210220321</t>
  </si>
  <si>
    <t>Svorka na potrub."Bernard" včít. pásika(bez vodiča a prípoj. vodiča)</t>
  </si>
  <si>
    <t>114</t>
  </si>
  <si>
    <t>3540201700</t>
  </si>
  <si>
    <t>Svorka BARNARD+ medený pásik dĺžky 750mm</t>
  </si>
  <si>
    <t>Kus</t>
  </si>
  <si>
    <t>116</t>
  </si>
  <si>
    <t>210800549</t>
  </si>
  <si>
    <t xml:space="preserve">Vodič NN a VN pevne uložený CYy zž      25</t>
  </si>
  <si>
    <t>118</t>
  </si>
  <si>
    <t>34104053001</t>
  </si>
  <si>
    <t xml:space="preserve">Vodič medený H2NX 25   /CY25zž/žltozelený ekviv altern.</t>
  </si>
  <si>
    <t>120</t>
  </si>
  <si>
    <t>210810041</t>
  </si>
  <si>
    <t>Silový kábel 750 - 1000 V /mm2/ pevne uložený CYKY-CYKYm 750 V 2x1.5</t>
  </si>
  <si>
    <t>122</t>
  </si>
  <si>
    <t>34170000006</t>
  </si>
  <si>
    <t>Kabel CXKE-R 2Ax1,5 alternativa ekvivalent</t>
  </si>
  <si>
    <t>124</t>
  </si>
  <si>
    <t>210810045</t>
  </si>
  <si>
    <t>Silový kábel 750 - 1000 V /mm2/ pevne uložený CYKY-CYKYm 750 V 3x1.5</t>
  </si>
  <si>
    <t>126</t>
  </si>
  <si>
    <t>34170000002</t>
  </si>
  <si>
    <t>Kabel CXKE-R 3Ax1,5 alternatova ekvivalent</t>
  </si>
  <si>
    <t>128</t>
  </si>
  <si>
    <t>34170000003</t>
  </si>
  <si>
    <t>Kabel CXKE-R 3Cx1,5 alternativa ekvivalent</t>
  </si>
  <si>
    <t>130</t>
  </si>
  <si>
    <t>210810046</t>
  </si>
  <si>
    <t>Silový kábel 750 - 1000 V /mm2/ pevne uložený CYKY-CYKYm 750 V 3x2.5</t>
  </si>
  <si>
    <t>132</t>
  </si>
  <si>
    <t>34170000004</t>
  </si>
  <si>
    <t>Kabel CXKE-R 3Cx2,5 alternativa ekvivalent</t>
  </si>
  <si>
    <t>134</t>
  </si>
  <si>
    <t>210810053</t>
  </si>
  <si>
    <t>Silový kábel 750 - 1000 V /mm2/ pevne uložený CYKY-CYKYm 750 V 4x10</t>
  </si>
  <si>
    <t>136</t>
  </si>
  <si>
    <t>3410109500111</t>
  </si>
  <si>
    <t xml:space="preserve">Kábel silový medený CXKE-R J  5x10</t>
  </si>
  <si>
    <t>138</t>
  </si>
  <si>
    <t>210810056</t>
  </si>
  <si>
    <t>Silový kábel 750 - 1000 V /mm2/ pevne uložený CYKY-CYKYm 750 V 5x2.5</t>
  </si>
  <si>
    <t>140</t>
  </si>
  <si>
    <t>3410109300</t>
  </si>
  <si>
    <t xml:space="preserve">Kábel silový medený CXKE-R  5Cx02,5</t>
  </si>
  <si>
    <t>142</t>
  </si>
  <si>
    <t>34101095001111</t>
  </si>
  <si>
    <t xml:space="preserve">Kábel silový medený CXKE-R J  5x4</t>
  </si>
  <si>
    <t>144</t>
  </si>
  <si>
    <t>3410109200P11</t>
  </si>
  <si>
    <t>Kábel silový medený CXKE-R-J 7x01,5</t>
  </si>
  <si>
    <t>146</t>
  </si>
  <si>
    <t>210810057</t>
  </si>
  <si>
    <t>Silový kábel 750 - 1000 V /mm2/ pevne uložený CYKY-CYKYm 750 V 5x4</t>
  </si>
  <si>
    <t>148</t>
  </si>
  <si>
    <t>210810058</t>
  </si>
  <si>
    <t>Silový kábel 750 - 1000 V /mm2/ pevne uložený CYKY-CYKYm 750 V 7x1.5</t>
  </si>
  <si>
    <t>150</t>
  </si>
  <si>
    <t>2108500411</t>
  </si>
  <si>
    <t xml:space="preserve">Kabelpre reproduktory FRNC  SPK 2X2,5</t>
  </si>
  <si>
    <t>152</t>
  </si>
  <si>
    <t>77</t>
  </si>
  <si>
    <t>3410319900</t>
  </si>
  <si>
    <t xml:space="preserve">KABEL  FRNC SPK 2X2,5</t>
  </si>
  <si>
    <t>154</t>
  </si>
  <si>
    <t>210860202</t>
  </si>
  <si>
    <t xml:space="preserve">Kábel pre riadiace a automatizačné systémy osvetlenia pevne uložený  4x1 mm</t>
  </si>
  <si>
    <t>156</t>
  </si>
  <si>
    <t>79</t>
  </si>
  <si>
    <t>34103015001</t>
  </si>
  <si>
    <t xml:space="preserve">Kábel RIADENIA OSVETLENIA JY /E/   4x1</t>
  </si>
  <si>
    <t>158</t>
  </si>
  <si>
    <t>211010009</t>
  </si>
  <si>
    <t>Osadenie polyamidovej príchytky do muriva z tvrdého kameňa, jednoduchého betónu a železobetónu HM 6</t>
  </si>
  <si>
    <t>160</t>
  </si>
  <si>
    <t>81</t>
  </si>
  <si>
    <t>2830403000</t>
  </si>
  <si>
    <t xml:space="preserve">Hmoždinka klasická 6 mm T6  typ:  T6-PA</t>
  </si>
  <si>
    <t>162</t>
  </si>
  <si>
    <t>211010012</t>
  </si>
  <si>
    <t>Osadenie polyamidovej príchytky do muriva z tvrdého kameňa, jednoduchého betónu a železobetónu HM 12</t>
  </si>
  <si>
    <t>164</t>
  </si>
  <si>
    <t>83</t>
  </si>
  <si>
    <t>2830404500</t>
  </si>
  <si>
    <t xml:space="preserve">Hmoždinka klasická 12 mm T12  typ:  T12-PA</t>
  </si>
  <si>
    <t>166</t>
  </si>
  <si>
    <t>HZS-004</t>
  </si>
  <si>
    <t>Nepredvidane práce</t>
  </si>
  <si>
    <t>168</t>
  </si>
  <si>
    <t>85</t>
  </si>
  <si>
    <t>HZS-004p</t>
  </si>
  <si>
    <t xml:space="preserve">Uprava rozvadzačov  ,R1, R.....</t>
  </si>
  <si>
    <t>170</t>
  </si>
  <si>
    <t>HZS-004p2</t>
  </si>
  <si>
    <t xml:space="preserve">Demontaž   vedenia svorkovnic vypinacov ,zasuvie  , skratovanie nefunkčných káblov demontaž pevne upevnených káblov</t>
  </si>
  <si>
    <t>172</t>
  </si>
  <si>
    <t>87</t>
  </si>
  <si>
    <t>MD</t>
  </si>
  <si>
    <t>Mimostavenisková doprava</t>
  </si>
  <si>
    <t>174</t>
  </si>
  <si>
    <t>PD</t>
  </si>
  <si>
    <t>Presun dodávok</t>
  </si>
  <si>
    <t>176</t>
  </si>
  <si>
    <t>89</t>
  </si>
  <si>
    <t>PM</t>
  </si>
  <si>
    <t>Podružný materiál</t>
  </si>
  <si>
    <t>178</t>
  </si>
  <si>
    <t>PPV</t>
  </si>
  <si>
    <t>Podiel pridružených výkonov</t>
  </si>
  <si>
    <t>180</t>
  </si>
  <si>
    <t>91</t>
  </si>
  <si>
    <t>220280411</t>
  </si>
  <si>
    <t xml:space="preserve">Montaž kábla  FTP 4x2x0,5  LSHO CAT 6A</t>
  </si>
  <si>
    <t>182</t>
  </si>
  <si>
    <t>34121408301</t>
  </si>
  <si>
    <t>KABEL STP 4X2X0,5 LSHO CAT 6A aekvivalentalternativa</t>
  </si>
  <si>
    <t>184</t>
  </si>
  <si>
    <t>93</t>
  </si>
  <si>
    <t>220300001</t>
  </si>
  <si>
    <t xml:space="preserve">Zhotovenie koncovej káblovej formy  do 2 x 2x0,5</t>
  </si>
  <si>
    <t>186</t>
  </si>
  <si>
    <t>220301201</t>
  </si>
  <si>
    <t>Zásuvka počitačova montáž</t>
  </si>
  <si>
    <t>188</t>
  </si>
  <si>
    <t>95</t>
  </si>
  <si>
    <t>3450301600</t>
  </si>
  <si>
    <t xml:space="preserve">PK -Zásuvka 1X RJ 45   NA STENU</t>
  </si>
  <si>
    <t>190</t>
  </si>
  <si>
    <t>220370452a</t>
  </si>
  <si>
    <t>Montáž reproduktora stropneho</t>
  </si>
  <si>
    <t>192</t>
  </si>
  <si>
    <t>97</t>
  </si>
  <si>
    <t>220370471</t>
  </si>
  <si>
    <t>Skúšanie reproduktora 1 programovej ústredni</t>
  </si>
  <si>
    <t>194</t>
  </si>
  <si>
    <t>220730396</t>
  </si>
  <si>
    <t>Meranie kábla obojstranne</t>
  </si>
  <si>
    <t>196</t>
  </si>
  <si>
    <t>99</t>
  </si>
  <si>
    <t>198</t>
  </si>
  <si>
    <t>200</t>
  </si>
  <si>
    <t>101</t>
  </si>
  <si>
    <t>460680023</t>
  </si>
  <si>
    <t xml:space="preserve">Vrtanie  otvoru 0,001-, úprava omietky, v tehlovom múre s hrúbkou 20-45 cm pre kabely</t>
  </si>
  <si>
    <t>202</t>
  </si>
  <si>
    <t>5891255000</t>
  </si>
  <si>
    <t>Malta cementová 15 pre murov poj TPC</t>
  </si>
  <si>
    <t>204</t>
  </si>
  <si>
    <t>103</t>
  </si>
  <si>
    <t>206</t>
  </si>
  <si>
    <t>HZS-001</t>
  </si>
  <si>
    <t>Revízie</t>
  </si>
  <si>
    <t>208</t>
  </si>
  <si>
    <t>105</t>
  </si>
  <si>
    <t>HZS-002</t>
  </si>
  <si>
    <t>Práca montéra pri odpojení zariadenia od siete</t>
  </si>
  <si>
    <t>210</t>
  </si>
  <si>
    <t>HZS-003</t>
  </si>
  <si>
    <t>Práca montéra pri zapojení do siete</t>
  </si>
  <si>
    <t>212</t>
  </si>
  <si>
    <t>107</t>
  </si>
  <si>
    <t>HZS-004.1</t>
  </si>
  <si>
    <t>Nešpecifikované práce</t>
  </si>
  <si>
    <t>214</t>
  </si>
  <si>
    <t>HZS-006</t>
  </si>
  <si>
    <t>Kompletné vyskúšanie</t>
  </si>
  <si>
    <t>216</t>
  </si>
  <si>
    <t>109</t>
  </si>
  <si>
    <t>HZS-007</t>
  </si>
  <si>
    <t xml:space="preserve">Skúšobná prevádzka  -</t>
  </si>
  <si>
    <t>218</t>
  </si>
  <si>
    <t>HZS-007.1</t>
  </si>
  <si>
    <t>Zakreslenie skutkoveho stavu</t>
  </si>
  <si>
    <t>220</t>
  </si>
  <si>
    <t>D - Vykurovanie</t>
  </si>
  <si>
    <t xml:space="preserve">    713 - Izolácie tepelné</t>
  </si>
  <si>
    <t xml:space="preserve">    732 - Ústredné kúrenie, strojovne</t>
  </si>
  <si>
    <t xml:space="preserve">    733 - Ústredné kúrenie, rozvodné potrubie</t>
  </si>
  <si>
    <t xml:space="preserve">    734 - Ústredné kúrenie, armatúry.</t>
  </si>
  <si>
    <t xml:space="preserve">    783 - Nátery</t>
  </si>
  <si>
    <t xml:space="preserve">    23-M - Montáže potrubia</t>
  </si>
  <si>
    <t>713400842</t>
  </si>
  <si>
    <t xml:space="preserve">Odstránenie tepelnej izolácie potrubia s konštrukciou vrátane povrchovej úpravy,  -0,04810t</t>
  </si>
  <si>
    <t>713421111</t>
  </si>
  <si>
    <t>Montáž izolácie tepel.spôsobom Izoma M potrubia, ohybov z vlákn.mater.v čiernom pletive jednovrstv.</t>
  </si>
  <si>
    <t>631470002900</t>
  </si>
  <si>
    <t>Lamelovo skružovaný pás KNAUF NOBASIL LMF 15 AluR (LSP 90), 50x1000x5000 mm, technická čadičová minerálna izolácia s AluR fóliou, do 100°C</t>
  </si>
  <si>
    <t>713482121</t>
  </si>
  <si>
    <t>Montáž trubíc z PE, hr.15-20 mm,vnút.priemer do 38 mm</t>
  </si>
  <si>
    <t>283310004800</t>
  </si>
  <si>
    <t>Izolačná PE trubica TUBOLIT DG 28x20 mm (d potrubia x hr. izolácie), nadrezaná, AZ FLEX</t>
  </si>
  <si>
    <t>283310004700</t>
  </si>
  <si>
    <t>Izolačná PE trubica TUBOLIT DG 22x20 mm (d potrubia x hr. izolácie), nadrezaná, AZ FLEX</t>
  </si>
  <si>
    <t>998713201</t>
  </si>
  <si>
    <t>Presun hmôt pre izolácie tepelné v objektoch výšky do 6 m</t>
  </si>
  <si>
    <t>732320812</t>
  </si>
  <si>
    <t>Demontáž nádrže beztlakovej alebo tlakovej, odpojenie od rozvodov potrubia nádrže objemu do 100 l</t>
  </si>
  <si>
    <t>732320814</t>
  </si>
  <si>
    <t>Demontáž nádrže beztlakovej alebo tlakovej, odpojenie od rozvodov potrubia nádrže objemu do 500 l</t>
  </si>
  <si>
    <t>732324812</t>
  </si>
  <si>
    <t>Demontáž nádrže beztlakovej alebo tlakovej, vypúšťanie vody z nádrže objemu do 100 l</t>
  </si>
  <si>
    <t>732324814</t>
  </si>
  <si>
    <t>Demontáž nádrže beztlakovej alebo tlakovej, vypúšťanie vody z nádrže objemu nad 200 do 500 l</t>
  </si>
  <si>
    <t>732331060</t>
  </si>
  <si>
    <t>Montáž expanznej nádoby tlak 6 barov s membránou 300 l</t>
  </si>
  <si>
    <t>732493810</t>
  </si>
  <si>
    <t>Demontáž ostatného zariadenia strojovne, snímače teploty a tlaku</t>
  </si>
  <si>
    <t>súb.</t>
  </si>
  <si>
    <t>732521201</t>
  </si>
  <si>
    <t>Snímač teploty a tlaku</t>
  </si>
  <si>
    <t>732890801</t>
  </si>
  <si>
    <t>Vnútrostaveniskové premiestnenie vybúraných hmôt strojovní vodorovne 100 m z objektov výšky do 6 m</t>
  </si>
  <si>
    <t>998732201</t>
  </si>
  <si>
    <t>Presun hmôt pre strojovne v objektoch výšky do 6 m</t>
  </si>
  <si>
    <t>733110803</t>
  </si>
  <si>
    <t xml:space="preserve">Demontáž potrubia z oceľových rúrok závitových do DN 15,  -0,00100t</t>
  </si>
  <si>
    <t>733111103</t>
  </si>
  <si>
    <t>Potrubie z rúrok závitových oceľových bezšvových bežných nízkotlakových DN 15</t>
  </si>
  <si>
    <t>733111104</t>
  </si>
  <si>
    <t>Potrubie z rúrok závitových oceľových bezšvových bežných nízkotlakových DN 20</t>
  </si>
  <si>
    <t>733111105</t>
  </si>
  <si>
    <t>Potrubie z rúrok závitových oceľových bezšvových bežných nízkotlakových DN 25</t>
  </si>
  <si>
    <t>733111107</t>
  </si>
  <si>
    <t>Potrubie z rúrok závitových oceľových bezšvových bežných nízkotlakových DN 40</t>
  </si>
  <si>
    <t>733120819</t>
  </si>
  <si>
    <t xml:space="preserve">Demontáž potrubia z oceľových rúrok hladkých nad 38 do D 60,3,  -0,00473t</t>
  </si>
  <si>
    <t>733121118</t>
  </si>
  <si>
    <t>Potrubie z rúrok hladkých bezšvových nízkotlakových priemer 57/2,9</t>
  </si>
  <si>
    <t>733121122</t>
  </si>
  <si>
    <t>Potrubie z rúrok hladkých bezšvových nízkotlakových priemer 76/3,2</t>
  </si>
  <si>
    <t>733167306</t>
  </si>
  <si>
    <t>Montáž plasthliníkového potrubia Herz lisovaním D 20x2</t>
  </si>
  <si>
    <t>286210003900</t>
  </si>
  <si>
    <t>Rúra plasthliníková Herz D 20x2 mm/100 m kotúč,</t>
  </si>
  <si>
    <t>733167309</t>
  </si>
  <si>
    <t>Montáž plasthliníkového potrubia Herz lisovaním D 26x3</t>
  </si>
  <si>
    <t>286210004000</t>
  </si>
  <si>
    <t>Rúra plasthliníková Herz D 26x3 mm/100 m kotúč</t>
  </si>
  <si>
    <t>733167333</t>
  </si>
  <si>
    <t>Montáž plasthliníkovej tvarovky Herz lisovaním D 26-20</t>
  </si>
  <si>
    <t>286220007500</t>
  </si>
  <si>
    <t>Koleno 90° lisované tvarovky pre rozvody plynu D 26x3 mm, HERZ</t>
  </si>
  <si>
    <t>286220007400</t>
  </si>
  <si>
    <t>Koleno 90° lisované tvarovky pre rozvody plynu D 20x2 mm, HERZ</t>
  </si>
  <si>
    <t>286220021200</t>
  </si>
  <si>
    <t>T-kus lisovaná tvarovka D 26x3-20x2-26x3 mm , HERZ</t>
  </si>
  <si>
    <t>286220021200.1</t>
  </si>
  <si>
    <t>T-kus lisovaná tvarovka D 26x3-20x2-20x2 mm , HERZ</t>
  </si>
  <si>
    <t>286220021200.2</t>
  </si>
  <si>
    <t>T-kus lisovaná tvarovka D 20x2-26x3-20x2 mm , HERZ</t>
  </si>
  <si>
    <t>286220036900</t>
  </si>
  <si>
    <t>Prechod s vnútorným závitom lisovaný závitový D 26x3/3/4", HERZ</t>
  </si>
  <si>
    <t>286220036700</t>
  </si>
  <si>
    <t>Prechod s vnútorným závitom lisovaný závitový pre rozvody plynu D 20x2/1/2", HERZ</t>
  </si>
  <si>
    <t>316490000300</t>
  </si>
  <si>
    <t>Nerezový vlnovec DN15 - 1/2", dl.0,5m</t>
  </si>
  <si>
    <t>sada</t>
  </si>
  <si>
    <t>733190107</t>
  </si>
  <si>
    <t>Tlaková skúška potrubia z oceľových rúrok závitových</t>
  </si>
  <si>
    <t>733190217</t>
  </si>
  <si>
    <t>Tlaková skúška potrubia z oceľových rúrok do priem. 89/5</t>
  </si>
  <si>
    <t>733191301</t>
  </si>
  <si>
    <t>Tlaková skúška plastového potrubia do 32 mm</t>
  </si>
  <si>
    <t>733890801</t>
  </si>
  <si>
    <t>Vnútrostav. premiestnenie vybúraných hmôt rozvodov potrubia vodorovne do 100 m z obj. výš. do 6 m</t>
  </si>
  <si>
    <t>998733201</t>
  </si>
  <si>
    <t>Presun hmôt pre rozvody potrubia v objektoch výšky do 6 m</t>
  </si>
  <si>
    <t>734111411</t>
  </si>
  <si>
    <t>Ventil uzatvárací prírubový V 30-111-616, PN 4,0/200st. C normy 13 3514 DN 15</t>
  </si>
  <si>
    <t>551210001700</t>
  </si>
  <si>
    <t>Ventil uzatvárací prírubový DN 15, typ V 30-111-540 III, PN 40 pre vodu a vodnú paru, z ocele</t>
  </si>
  <si>
    <t>734149113</t>
  </si>
  <si>
    <t>Montáž ventilu redukčného prírubového do PN 4, 0 DN 40</t>
  </si>
  <si>
    <t>734162000</t>
  </si>
  <si>
    <t>Montáž filtra prírubového DN 50</t>
  </si>
  <si>
    <t>734200811</t>
  </si>
  <si>
    <t>Demontáž armatúry závitovej s jedným závitom do G 1/2 -0,00045t</t>
  </si>
  <si>
    <t>734209101</t>
  </si>
  <si>
    <t>Montáž závitovej armatúry s 1 závitom do G 1/2</t>
  </si>
  <si>
    <t>5511130110</t>
  </si>
  <si>
    <t>Vypúšťací ventil guľový, DN15</t>
  </si>
  <si>
    <t>734209112</t>
  </si>
  <si>
    <t>Montáž závitovej armatúry s 2 závitmi do G 1/2</t>
  </si>
  <si>
    <t>1372341p</t>
  </si>
  <si>
    <t>Ventil do spiatočky priamy, regulačný Herz RL-5, DN15</t>
  </si>
  <si>
    <t>734213250</t>
  </si>
  <si>
    <t>Montáž ventilu odvzdušňovacieho závitového automatického G 1/2</t>
  </si>
  <si>
    <t>48492285</t>
  </si>
  <si>
    <t>Automatický odvzdušňovací ventil DN15</t>
  </si>
  <si>
    <t>734223010</t>
  </si>
  <si>
    <t>Montáž ventilu závitového regulačného DN15 stupačkového</t>
  </si>
  <si>
    <t>4849231031</t>
  </si>
  <si>
    <t>Vyvažovací stúpačkový ventil Herz Stromax GM, DN15</t>
  </si>
  <si>
    <t>734223120</t>
  </si>
  <si>
    <t>Montáž ventilu závitového termostatického rohového jednoregulačného G 1/2</t>
  </si>
  <si>
    <t>1552321p</t>
  </si>
  <si>
    <t>Ventil termostatický priamy, Herz TS-90, DN15</t>
  </si>
  <si>
    <t>734300814</t>
  </si>
  <si>
    <t xml:space="preserve">Demontáž armatúry horúcovodnej, ventil nad 40 do DN 50,  -0,00532t</t>
  </si>
  <si>
    <t>734315005</t>
  </si>
  <si>
    <t>Montáž oceľového guľového kohúta na horúcu vodu obojstranne závitového DN 20</t>
  </si>
  <si>
    <t>2109372000002</t>
  </si>
  <si>
    <t>Guľový kohút so šrúbením, DN20</t>
  </si>
  <si>
    <t>734890801</t>
  </si>
  <si>
    <t>Vnútrostaveniskové premiestnenie vybúraných hmôt armatúr do 6m</t>
  </si>
  <si>
    <t>998734201</t>
  </si>
  <si>
    <t>Presun hmôt pre armatúry v objektoch výšky do 6 m</t>
  </si>
  <si>
    <t>735111810</t>
  </si>
  <si>
    <t xml:space="preserve">Demontáž radiátorov článkových,  -0,02380t</t>
  </si>
  <si>
    <t>735191904</t>
  </si>
  <si>
    <t>Vyčistenie vykurovacích telies prepláchnutím vodou oceľových alebo liatinových</t>
  </si>
  <si>
    <t>735191910</t>
  </si>
  <si>
    <t>Napustenie vody do vykurovacieho systému vrátane potrubia o v. pl. vykurovacích telies</t>
  </si>
  <si>
    <t>735413050</t>
  </si>
  <si>
    <t xml:space="preserve">Montáž konvektora nástenného výšky  450 mm šírky 120 mm dĺžky 1000-1400 mm</t>
  </si>
  <si>
    <t>484540007500</t>
  </si>
  <si>
    <t>Konvektor nástenný MINIB COIL KZ91, hĺxlxv 90x1250x330 mm s bočným napojením</t>
  </si>
  <si>
    <t>, biela farba, s možnosťou bočného alebo spodného pripojenia</t>
  </si>
  <si>
    <t>P</t>
  </si>
  <si>
    <t>484540007501p</t>
  </si>
  <si>
    <t>Transformátor TT100 230/12V</t>
  </si>
  <si>
    <t>484540007502p</t>
  </si>
  <si>
    <t>Termostat CH 150</t>
  </si>
  <si>
    <t>484540000101p</t>
  </si>
  <si>
    <t>Oceľová konštrukcia pre podlahové konvektory s antivibračnými podložkami</t>
  </si>
  <si>
    <t>735413210</t>
  </si>
  <si>
    <t>Montáž konvektora podlahového hĺbky 110 mm šírky 280 mm dĺžky 800 mm</t>
  </si>
  <si>
    <t>484540000100p</t>
  </si>
  <si>
    <t>Konvektor podlahový s ventilátorom BOKI, F1T-26-090-14-11, šxlxhĺ 260x900x140 mm</t>
  </si>
  <si>
    <t>484540003700</t>
  </si>
  <si>
    <t>Podlahová krycia mriežka BOKI PML-26-090-11-02, dural svetlý bronz, s L krycou lištou</t>
  </si>
  <si>
    <t>735413220</t>
  </si>
  <si>
    <t>Montáž konvektora podlahového hĺbky 110 mm šírky 280 mm dĺžky 1200 mm</t>
  </si>
  <si>
    <t>484540000200</t>
  </si>
  <si>
    <t>Konvektor podlahový s ventilátorom a regulátorom otáčok-RAU trafo, BOKI, F1T-26-125-14 T 11, šxlxhĺ 260x1250x140 mm</t>
  </si>
  <si>
    <t>484540003900p</t>
  </si>
  <si>
    <t>Podlahová krycia mriežka pochôdzna BOKI PML-26-125-11-02, dural svetlý bronz, s L krycou lištou</t>
  </si>
  <si>
    <t>484540001200</t>
  </si>
  <si>
    <t>Priestorový termostat s prepínaním otáčok-digitálny- BOKI PER05</t>
  </si>
  <si>
    <t>484540001202p</t>
  </si>
  <si>
    <t>Sada pre obmedzenie chodu ventilátora pokiaľ nije teplota vykur.vody nad 35st.C- BOKI-PTL-01</t>
  </si>
  <si>
    <t>484540001203p</t>
  </si>
  <si>
    <t>Tepelná izolácia vane podlah.konvektora - Armaflex AC pás, samolepiaci hr.13mm (AC-13-99/EA)</t>
  </si>
  <si>
    <t>735494811</t>
  </si>
  <si>
    <t>Vypúšťanie vody z vykurovacích sústav o v. pl. vykurovacích telies</t>
  </si>
  <si>
    <t>735890801</t>
  </si>
  <si>
    <t>Vnútrostaveniskové premiestnenie vybúraných hmôt vykurovacích telies do 6m</t>
  </si>
  <si>
    <t>998735201</t>
  </si>
  <si>
    <t>Presun hmôt pre vykurovacie telesá v objektoch výšky do 6 m</t>
  </si>
  <si>
    <t>246210000200</t>
  </si>
  <si>
    <t>Email olejový vonkajší šedý Emolex O 2117</t>
  </si>
  <si>
    <t>246210002100</t>
  </si>
  <si>
    <t>Email olejový, vnútorný, šedý Emailit 0 2113</t>
  </si>
  <si>
    <t>246420000100</t>
  </si>
  <si>
    <t>Riedidlo S 6001 do syntetických náterových látok na striekanie, 4,5 l, CHEMOLAK</t>
  </si>
  <si>
    <t>230050001</t>
  </si>
  <si>
    <t>Montáž uloženia - priskrutkovaním: do DN 25</t>
  </si>
  <si>
    <t>335675</t>
  </si>
  <si>
    <t>Objímka dvojdielna Hilty DN15</t>
  </si>
  <si>
    <t>335676</t>
  </si>
  <si>
    <t>Objímka dvojdielna Hilty DN20</t>
  </si>
  <si>
    <t>230050002</t>
  </si>
  <si>
    <t>Montáž uloženia - priskrutkovaním: do DN 50</t>
  </si>
  <si>
    <t>335681</t>
  </si>
  <si>
    <t>Objímka dvojdielna Hilty DN40</t>
  </si>
  <si>
    <t>335683</t>
  </si>
  <si>
    <t>Objímka dvojdielna Hilty DN50</t>
  </si>
  <si>
    <t>230050003</t>
  </si>
  <si>
    <t>Montáž uloženia - priskrutkovaním: do DN 150</t>
  </si>
  <si>
    <t>335685</t>
  </si>
  <si>
    <t>Objímka dvojdielna Hilty DN65</t>
  </si>
  <si>
    <t>376961</t>
  </si>
  <si>
    <t>Úderová kotva HKD M8x40 (bal.100ks)</t>
  </si>
  <si>
    <t>bal</t>
  </si>
  <si>
    <t>407496</t>
  </si>
  <si>
    <t>Závitová tyč M8</t>
  </si>
  <si>
    <t>230050031</t>
  </si>
  <si>
    <t>Montáž doplnkových konštrukcií - z profilov. materiálov</t>
  </si>
  <si>
    <t>133310000100</t>
  </si>
  <si>
    <t>Tyč oceľová prierezu L rovnoramenný uholník 50x50x4 mm, ozn. 10 370</t>
  </si>
  <si>
    <t>Momostavenisková doprava</t>
  </si>
  <si>
    <t>MV</t>
  </si>
  <si>
    <t>Murárske výpomoci</t>
  </si>
  <si>
    <t>HZS000114</t>
  </si>
  <si>
    <t>Stavebno montážne práce najnáročnejšie na odbornosť - prehliadky pracoviska a revízie (Tr. 4) v rozsahu viac ako 8 hodín</t>
  </si>
  <si>
    <t>262144</t>
  </si>
  <si>
    <t>E - Vzduchotechnika</t>
  </si>
  <si>
    <t>D1 - Zariadenie č.1 – Vetranie a klimatizácia posluchárne LAOP01</t>
  </si>
  <si>
    <t xml:space="preserve">    D2 - VZT potrubie sk. I, z pozink.plechu podľa  TP- 01- 99</t>
  </si>
  <si>
    <t xml:space="preserve">    D3 - Presun zo zoznamu strojov a zariadení - spolu</t>
  </si>
  <si>
    <t>Pol1</t>
  </si>
  <si>
    <t>Vnútorná podstropná rekuperačná VZT jednotka DUPLEX 4500 MULTI ECO-V 50/1 vrátane MaR (ErP 2018)</t>
  </si>
  <si>
    <t xml:space="preserve">Vp=3750 m3/h, pc=350 Pa, P=1,2 kW, 400V/50Hz - EC motor; Vo=3750 m3/h, pc=350 Pa, P=1,4 kW, 400V/50Hz - EC motor; protiprúdny rekuperátor, účinnosť rekuperácie 91%, vodný ohrievač Q=5,9kW, 70/50°C, Mw=266l/h; Regulátor RD5, ovládač CP touch, 2x snímač filtra, snímač kvality ovzdušia,  kabeláž ovládača CPA ; By-pass, zmiešavací uzol, priamy výparník, 4x manžeta, 2x klapka so servom, SW vypínač, externý rozvádzač 5m; jednotka v dieloch v rozobratom stave - spätné zostavenie jednotky na mieste</t>
  </si>
  <si>
    <t>Pol2</t>
  </si>
  <si>
    <t>Vonkajšia kondenzačná jednotka PUHZ-ZRP140YHA</t>
  </si>
  <si>
    <t>Qch= 13,4 kW; Qvyk= 16,0 kW; P = 4,4kW; 400V/50Hz;</t>
  </si>
  <si>
    <t>Pol3</t>
  </si>
  <si>
    <t>príslušenstvo: interface PAC IF 012 B-E</t>
  </si>
  <si>
    <t>Pol4</t>
  </si>
  <si>
    <t>Medené izol. potrubie o10/o16mm s izoláciou ARMAFLEX AC hr. 13mm s prepoj. káblom</t>
  </si>
  <si>
    <t>bm</t>
  </si>
  <si>
    <t>Pol5</t>
  </si>
  <si>
    <t>Ukotvenie vonkajšej jednotky - betónové podstavce vrátane silenblokov do 250kg</t>
  </si>
  <si>
    <t>NEOBSADENÁ</t>
  </si>
  <si>
    <t>Pol6</t>
  </si>
  <si>
    <t>Požiarna klapka PKIS3G-600x400-DV1-2</t>
  </si>
  <si>
    <t>Pol7</t>
  </si>
  <si>
    <t>Tlmič hluku s potrubím IMOS THP10-600x600 - 1500mm/ 3ks vložky</t>
  </si>
  <si>
    <t>Pol8</t>
  </si>
  <si>
    <t xml:space="preserve">Štrbinová výustka HELLA-2-1000-W-R-E-W + plenum box PB-HELLA-2-1000-J  (RAL určí architekt)</t>
  </si>
  <si>
    <t>Pol9</t>
  </si>
  <si>
    <t xml:space="preserve">Štrbinová výustka HELLA-2-1000-W-R-M-W + plenum box PB-HELLA-2-1000-J  (RAL určí architekt)</t>
  </si>
  <si>
    <t>Pol10</t>
  </si>
  <si>
    <t xml:space="preserve">Štrbinová výustka HELLA-2-1000-W-0-0-W + montážny mostík MB-HELLA  (RAL určí architekt)</t>
  </si>
  <si>
    <t>Pol11</t>
  </si>
  <si>
    <t>Štvorhranná výustka NOVA-A-1-2-825x325-R1.UR</t>
  </si>
  <si>
    <t>Pol12</t>
  </si>
  <si>
    <t>Protidažďová žalúzia PZAL-630x450-UR.S (RAL určí architekt)</t>
  </si>
  <si>
    <t>Pol13</t>
  </si>
  <si>
    <t>Ohybná hlukovo izolovaná hadica SONOVAC DS457</t>
  </si>
  <si>
    <t>Pol14</t>
  </si>
  <si>
    <t>Ohybná hlukovo izolovaná hadica SONOVAC DS160</t>
  </si>
  <si>
    <t>Pol15</t>
  </si>
  <si>
    <t>Kruhové potrubie SPIRO do O 160 mm</t>
  </si>
  <si>
    <t>Pol16</t>
  </si>
  <si>
    <t>tvarovky jednoduché (mimo T, X-kusov a kolien 60° až 90°)</t>
  </si>
  <si>
    <t>Pol17</t>
  </si>
  <si>
    <t xml:space="preserve">do obvodu     2400 mm   - rúry</t>
  </si>
  <si>
    <t>Pol18</t>
  </si>
  <si>
    <t>- tvarovky</t>
  </si>
  <si>
    <t>Pol19</t>
  </si>
  <si>
    <t xml:space="preserve">do obvodu     1600 mm   - rúry</t>
  </si>
  <si>
    <t>Pol20</t>
  </si>
  <si>
    <t>Pol21</t>
  </si>
  <si>
    <t xml:space="preserve">do obvodu     1000 mm   - rúry</t>
  </si>
  <si>
    <t>Pol22</t>
  </si>
  <si>
    <t>Pol23</t>
  </si>
  <si>
    <t>Samolepiaca kaučuková izolácia Armaflex s AL fóliou hr. 25mm (nasávanie a výfuk vzduchu)</t>
  </si>
  <si>
    <t>Pol24</t>
  </si>
  <si>
    <t>Tepelná izolácia s AL fóliou ROCKWOOL Larock 40 ALS hr. 40mm (prívod vzduchu celý, odvod po tlmiče)</t>
  </si>
  <si>
    <t>Pol25</t>
  </si>
  <si>
    <t>Montážny,závesný, tesniaci a spojovací materiál, prepojovacie káble MaR</t>
  </si>
  <si>
    <t>Pol26</t>
  </si>
  <si>
    <t>MONTÁŽ zariadenia č.1 - porovnaním 20% z ceny dodávky</t>
  </si>
  <si>
    <t>Pol27</t>
  </si>
  <si>
    <t>Doprava</t>
  </si>
  <si>
    <t>1,50%</t>
  </si>
  <si>
    <t>Pol28</t>
  </si>
  <si>
    <t>Zaregulovanie VZT + kompletácia, revízna správa, zaškolenie obsluhy</t>
  </si>
  <si>
    <t>5,00%</t>
  </si>
  <si>
    <t>Pol29</t>
  </si>
  <si>
    <t>Presun materiálu 0,42 €/100kg</t>
  </si>
  <si>
    <t>Pol30</t>
  </si>
  <si>
    <t>PPV + PPIP</t>
  </si>
  <si>
    <t>1,40%</t>
  </si>
  <si>
    <t>F - Audiovizuálna technika</t>
  </si>
  <si>
    <t>D1 - Prednášková miestnosť UPJŠ Košice - I.etapa</t>
  </si>
  <si>
    <t>D2 - Prednášková miestnosť UPJŠ Košice - II.etapa</t>
  </si>
  <si>
    <t>Pol32</t>
  </si>
  <si>
    <t>Crestron® Certified HDMI® Interface Cable, 30 ft</t>
  </si>
  <si>
    <t>Pol33</t>
  </si>
  <si>
    <t>Crestron systémový komunikačný kábel</t>
  </si>
  <si>
    <t>Pol34</t>
  </si>
  <si>
    <t xml:space="preserve">KLOTZ Audio repro kabel  metráž, 2x1.5qmm, FRNC</t>
  </si>
  <si>
    <t>Pol35</t>
  </si>
  <si>
    <t>KLOTZ Audio kabel symetrický, tienený, FRNC</t>
  </si>
  <si>
    <t>Pol36</t>
  </si>
  <si>
    <t>Ostatný inštalačný a spotrebný materiál</t>
  </si>
  <si>
    <t>Pol37</t>
  </si>
  <si>
    <t>Inštálácia kabeléže</t>
  </si>
  <si>
    <t>hod.</t>
  </si>
  <si>
    <t>Pol38</t>
  </si>
  <si>
    <t>Inžinierska činnosť</t>
  </si>
  <si>
    <t>Pol39</t>
  </si>
  <si>
    <t>Presun pracovníkov (1prac./1 hod.)</t>
  </si>
  <si>
    <t>Pol40</t>
  </si>
  <si>
    <t>Dopravné náklady</t>
  </si>
  <si>
    <t>km</t>
  </si>
  <si>
    <t>Pol41</t>
  </si>
  <si>
    <t>Ubytovanie(pracovník/noc)</t>
  </si>
  <si>
    <t>Pol42</t>
  </si>
  <si>
    <t>Projektové práce, zakreslenie trás a pozícií do PD</t>
  </si>
  <si>
    <t>Pol43</t>
  </si>
  <si>
    <t>Epson Projektor s rozlíšením 1920x1200, 16:10, Jas 7000 lumenov.Vstupy: 1xHDMI, 1xDVI-D, 1xVGA, HDBaseT, USB. Výstupy: VGA, RS-232 Ovládanie, certifikovaný pre Crestron connected</t>
  </si>
  <si>
    <t>Pol44</t>
  </si>
  <si>
    <t>Držiak stropný pre projektor</t>
  </si>
  <si>
    <t>Pol45</t>
  </si>
  <si>
    <t>AV Stumpfl motorické plátno 280x175, tubus aplikovateľný do montážneho rámu</t>
  </si>
  <si>
    <t>Pol46</t>
  </si>
  <si>
    <t>AV Stumpfl montážny rám pre zapustenie plátna do SDK</t>
  </si>
  <si>
    <t>Pol47</t>
  </si>
  <si>
    <t>AV Stumpfl montážny záves pre zapustenie plátna do SDK</t>
  </si>
  <si>
    <t>Pol48</t>
  </si>
  <si>
    <t xml:space="preserve">Epson dataprojektor,rozlíšenie:  1920x1200, svetelný výkon: 4200 ANSI Lumenov, pomer stran obrazu: 16:10, Prípojky: Zvukový vstup – stereofónny minikonektor (2x), Zvukový výstup – stereofónny minikonektor, MHL, Výstup RGB, Vstup RGB (2x), Kompozitný vstup</t>
  </si>
  <si>
    <t>pc.</t>
  </si>
  <si>
    <t>Pol49</t>
  </si>
  <si>
    <t>Pol50</t>
  </si>
  <si>
    <t>AV Stumpfl motorické plátno 200x125, tubus aplikovateľný do montážneho rámu</t>
  </si>
  <si>
    <t>Pol51</t>
  </si>
  <si>
    <t>Pol52</t>
  </si>
  <si>
    <t>Atlona konferenčný systém, set, kamera, hub, predlžovačka Complete soft codec conferencing integration solution with enterprise-grade PTZ camera Integrates PCs and touch displays as well as USB mics and speakerphones 5×1 HDBaseTTM switcher and extender ki</t>
  </si>
  <si>
    <t>Pol53</t>
  </si>
  <si>
    <t>Crestron HDMI splitter 1:2</t>
  </si>
  <si>
    <t>Pol54</t>
  </si>
  <si>
    <t>Crestron ovládací procesor pre riadenie a monitorovanie AV systému.</t>
  </si>
  <si>
    <t>Pol55</t>
  </si>
  <si>
    <t>Crestron Modul pre ovládania projekčného plátna</t>
  </si>
  <si>
    <t>Pol56</t>
  </si>
  <si>
    <t>Crestron 7" dotykový ovládací panel s vysokým rozlíšením pre ovládanie Audio Video systému, projekcie</t>
  </si>
  <si>
    <t>Pol57</t>
  </si>
  <si>
    <t>Crestron stolný držiak pre 7" dotykový ovládací panel</t>
  </si>
  <si>
    <t>Pol58</t>
  </si>
  <si>
    <t>Switch s 8 výstupmi, 4 výstupy s možnosťou napájania zariadení cez PoE</t>
  </si>
  <si>
    <t>Pol59</t>
  </si>
  <si>
    <t xml:space="preserve">Audio-Technica bezdrôtový mikrofónny set s mikrofónom do ruky a prijímačom, vysielač s dynamickou mikrofónnou vložkou ATW-T341, dynamická mikrofónna hlava použitá z mikrofónu AE 4100,  frekvenčný rzsah: 90 - 18.000 Hz, citlivosť -55 dB (1,7 mV), vysielací</t>
  </si>
  <si>
    <t>Pol60</t>
  </si>
  <si>
    <t xml:space="preserve">Audio-TechnicaBezdrôtový mikrofónny set s vysielačom za opasok (bez mikrofónu) a prijímačom, vysielací výkon 10 mW alebo 30 mW, diverzitný prijímač ATW-R3100b, frekvenčné skenovanie priestoru pre automatické priradenie čistej frekvencie,  2 frekvenčné sku</t>
  </si>
  <si>
    <t>Pol61</t>
  </si>
  <si>
    <t>Audio-Technica náhlavový mikrofon k opaskovej súprave, mikrofónna vložka s priemerom 2.5 mm ,telová farba Polar pattern: cardioid Frequency response: 20-20,000 Hz Low frequency roll-off 80 Hz, 18 db/octave (wired only) Open circuit sensitivity: –49 dB (3.</t>
  </si>
  <si>
    <t>Pol62</t>
  </si>
  <si>
    <t>Audio-Technica aktívny diverzitný anténny splitter, 1 vstup, 4 výstupy, šírka pásma: 440-900 MHz prepínateľný +12V DC výstup na BNC stredných pinoch</t>
  </si>
  <si>
    <t>Pol63</t>
  </si>
  <si>
    <t>Audio-Technica pár externých smerových logaritmicko-periodických antén pre systémy UHF v pásme 440- 900 MHz, zisk: 6 dB</t>
  </si>
  <si>
    <t>Pol64</t>
  </si>
  <si>
    <t>Audio-Technica montážny adaptér pre osadenie príjmačov do racku</t>
  </si>
  <si>
    <t>Pol65</t>
  </si>
  <si>
    <t xml:space="preserve">Audio-Technica  profesionálny mikrofón na husom krku, celková dĺžka 576 mm, špeciálna mikrofónna vložka MicroLine, ukončený zabudovaným XLR, flexibilný husí krk bez pamäťového efektu, frekvenčný rozsah: 30 - 20.000 Hz, citlivosť -35 dB (17.7 mV), napájani</t>
  </si>
  <si>
    <t>Pol66</t>
  </si>
  <si>
    <t>Audio-Technicaodpružený zabudovateľný panel s XLRF konektorom s vypínačom</t>
  </si>
  <si>
    <t>Pol67</t>
  </si>
  <si>
    <t>BIAMP audio matica TesiraFORTÉ DSP fixed I/O server with 12 analog inputs, 8 analog outputs, 8 channels configurable USB audio, and Acoustic Echo Cancellation (AEC) technology (all 12 inputs)</t>
  </si>
  <si>
    <t>Pol68</t>
  </si>
  <si>
    <t>YAMAHA audio zosilňovač Lo-Z (4? / 120W x 2 Ch.; 3?/8? / 100W - 2 Ch.) Hi-Z (70V/100V / 120W x 2 Ch.; 200W x 1 Ch.)</t>
  </si>
  <si>
    <t>Pol69</t>
  </si>
  <si>
    <t xml:space="preserve">Equipson 2-pásmová stropná reprosústava s akustickým krytom,  osadený 6,5" basový a 1" výškový reproduktor výkon 100V: 3,75W/7,5W/15W/30W výkon 8 ohm: 30W frekvenčný rozsah: 60Hz – 20kHz</t>
  </si>
  <si>
    <t>Pol70</t>
  </si>
  <si>
    <t xml:space="preserve">Pripojny bod do stolu USB  bez prístrojovej krabice</t>
  </si>
  <si>
    <t>Pol71</t>
  </si>
  <si>
    <t>Prípojný bod HDMI do stolu bez prístrojovej krabice</t>
  </si>
  <si>
    <t>Pol72</t>
  </si>
  <si>
    <t>IR Emitter</t>
  </si>
  <si>
    <t>Pol73</t>
  </si>
  <si>
    <t>Crestron® Certified HDMI® Interface Cable 1,8m</t>
  </si>
  <si>
    <t>Pol74</t>
  </si>
  <si>
    <t>Crestron® Certified HDMI® Interface Cable 3,6m</t>
  </si>
  <si>
    <t>Pol75</t>
  </si>
  <si>
    <t>Crestron® Certified HDMI® Interface Cable 6m</t>
  </si>
  <si>
    <t>Pol76</t>
  </si>
  <si>
    <t xml:space="preserve">konektory  potrebné na zapojenie komponentov</t>
  </si>
  <si>
    <t>Pol77</t>
  </si>
  <si>
    <t>interná kabeláž zariadení v skrinke</t>
  </si>
  <si>
    <t>Pol78</t>
  </si>
  <si>
    <t>Kovový nosný profil pre zariadenia do audio skrinky, do 12U</t>
  </si>
  <si>
    <t>Pol79</t>
  </si>
  <si>
    <t>oddelovací audio transformátor</t>
  </si>
  <si>
    <t>Pol80</t>
  </si>
  <si>
    <t>230V rozvodka,centrálne vypínanie,prepäť.ochrana</t>
  </si>
  <si>
    <t>Pol81</t>
  </si>
  <si>
    <t>Pol82</t>
  </si>
  <si>
    <t>Inštálácia zariadení</t>
  </si>
  <si>
    <t>Pol83</t>
  </si>
  <si>
    <t>Nastavenie systému a funkčná skúška</t>
  </si>
  <si>
    <t>Pol84</t>
  </si>
  <si>
    <t>Programovanie systému</t>
  </si>
  <si>
    <t>Pol85</t>
  </si>
  <si>
    <t>Školenie obsluhujúceho personálu v deň inštalácie</t>
  </si>
  <si>
    <t>Pol86</t>
  </si>
  <si>
    <t>Dopravné náklady BA-KE-BA</t>
  </si>
  <si>
    <t>Pol87</t>
  </si>
  <si>
    <t>Projektové práce, pracovné stretnutia v BA, zakreslenie trás a pozícií do PD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</si>
</sst>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505050"/>
      <name val="Trebuchet MS"/>
    </font>
    <font>
      <sz val="8"/>
      <color rgb="FF0000A8"/>
      <name val="Trebuchet MS"/>
    </font>
    <font>
      <sz val="8"/>
      <color rgb="FFFF0000"/>
      <name val="Trebuchet MS"/>
    </font>
    <font>
      <sz val="8"/>
      <color rgb="FFFAE682"/>
      <name val="Trebuchet MS"/>
    </font>
    <font>
      <sz val="10"/>
      <name val="Trebuchet MS"/>
    </font>
    <font>
      <sz val="10"/>
      <color rgb="FF960000"/>
      <name val="Trebuchet MS"/>
    </font>
    <font>
      <u/>
      <sz val="10"/>
      <color theme="10"/>
      <name val="Trebuchet MS"/>
    </font>
    <font>
      <sz val="8"/>
      <color rgb="FF3366FF"/>
      <name val="Trebuchet MS"/>
    </font>
    <font>
      <b/>
      <sz val="16"/>
      <name val="Trebuchet MS"/>
    </font>
    <font>
      <b/>
      <sz val="12"/>
      <color rgb="FF969696"/>
      <name val="Trebuchet MS"/>
    </font>
    <font>
      <sz val="9"/>
      <color rgb="FF969696"/>
      <name val="Trebuchet MS"/>
    </font>
    <font>
      <b/>
      <sz val="8"/>
      <color rgb="FF969696"/>
      <name val="Trebuchet MS"/>
    </font>
    <font>
      <sz val="10"/>
      <color rgb="FF464646"/>
      <name val="Trebuchet MS"/>
    </font>
    <font>
      <b/>
      <sz val="10"/>
      <name val="Trebuchet MS"/>
    </font>
    <font>
      <b/>
      <sz val="10"/>
      <color rgb="FF464646"/>
      <name val="Trebuchet MS"/>
    </font>
    <font>
      <sz val="10"/>
      <color rgb="FF969696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2"/>
      <name val="Trebuchet MS"/>
    </font>
    <font>
      <sz val="18"/>
      <color theme="10"/>
      <name val="Wingdings 2"/>
    </font>
    <font>
      <b/>
      <sz val="11"/>
      <color rgb="FF003366"/>
      <name val="Trebuchet MS"/>
    </font>
    <font>
      <sz val="11"/>
      <color rgb="FF003366"/>
      <name val="Trebuchet MS"/>
    </font>
    <font>
      <sz val="11"/>
      <color rgb="FF969696"/>
      <name val="Trebuchet MS"/>
    </font>
    <font>
      <b/>
      <sz val="12"/>
      <color rgb="FF800000"/>
      <name val="Trebuchet MS"/>
    </font>
    <font>
      <b/>
      <sz val="8"/>
      <color rgb="FF800000"/>
      <name val="Trebuchet MS"/>
    </font>
    <font>
      <sz val="8"/>
      <color rgb="FF960000"/>
      <name val="Trebuchet MS"/>
    </font>
    <font>
      <b/>
      <sz val="8"/>
      <name val="Trebuchet MS"/>
    </font>
    <font>
      <i/>
      <sz val="8"/>
      <color rgb="FF0000FF"/>
      <name val="Trebuchet MS"/>
    </font>
    <font>
      <i/>
      <sz val="7"/>
      <color rgb="FF969696"/>
      <name val="Trebuchet MS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6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75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2" borderId="0" xfId="0" applyFont="1" applyFill="1" applyAlignment="1" applyProtection="1">
      <alignment horizontal="left" vertical="center"/>
    </xf>
    <xf numFmtId="0" fontId="12" fillId="2" borderId="0" xfId="0" applyFont="1" applyFill="1" applyAlignment="1" applyProtection="1">
      <alignment vertical="center"/>
    </xf>
    <xf numFmtId="0" fontId="13" fillId="2" borderId="0" xfId="0" applyFont="1" applyFill="1" applyAlignment="1" applyProtection="1">
      <alignment horizontal="left" vertical="center"/>
    </xf>
    <xf numFmtId="0" fontId="14" fillId="2" borderId="0" xfId="1" applyFont="1" applyFill="1" applyAlignment="1" applyProtection="1">
      <alignment vertical="center"/>
    </xf>
    <xf numFmtId="0" fontId="0" fillId="2" borderId="0" xfId="0" applyFill="1"/>
    <xf numFmtId="0" fontId="11" fillId="2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3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0" fillId="0" borderId="5" xfId="0" applyBorder="1"/>
    <xf numFmtId="0" fontId="17" fillId="0" borderId="0" xfId="0" applyFont="1" applyAlignment="1">
      <alignment horizontal="left" vertical="center"/>
    </xf>
    <xf numFmtId="0" fontId="0" fillId="0" borderId="0" xfId="0" applyBorder="1"/>
    <xf numFmtId="0" fontId="18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0" fillId="0" borderId="6" xfId="0" applyBorder="1"/>
    <xf numFmtId="0" fontId="20" fillId="0" borderId="0" xfId="0" applyFont="1" applyBorder="1" applyAlignment="1">
      <alignment horizontal="left" vertical="center"/>
    </xf>
    <xf numFmtId="4" fontId="12" fillId="0" borderId="0" xfId="0" applyNumberFormat="1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21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vertical="center"/>
    </xf>
    <xf numFmtId="4" fontId="21" fillId="0" borderId="7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" fontId="19" fillId="0" borderId="0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0" fillId="5" borderId="0" xfId="0" applyFont="1" applyFill="1" applyBorder="1" applyAlignment="1">
      <alignment vertical="center"/>
    </xf>
    <xf numFmtId="0" fontId="3" fillId="5" borderId="8" xfId="0" applyFont="1" applyFill="1" applyBorder="1" applyAlignment="1">
      <alignment horizontal="left" vertical="center"/>
    </xf>
    <xf numFmtId="0" fontId="0" fillId="5" borderId="9" xfId="0" applyFont="1" applyFill="1" applyBorder="1" applyAlignment="1">
      <alignment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left" vertical="center"/>
    </xf>
    <xf numFmtId="4" fontId="3" fillId="5" borderId="9" xfId="0" applyNumberFormat="1" applyFont="1" applyFill="1" applyBorder="1" applyAlignment="1">
      <alignment vertical="center"/>
    </xf>
    <xf numFmtId="0" fontId="0" fillId="5" borderId="10" xfId="0" applyFont="1" applyFill="1" applyBorder="1" applyAlignment="1">
      <alignment vertical="center"/>
    </xf>
    <xf numFmtId="0" fontId="22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23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vertical="center"/>
    </xf>
    <xf numFmtId="0" fontId="23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0" fillId="0" borderId="15" xfId="0" applyFont="1" applyBorder="1" applyAlignment="1">
      <alignment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left" vertical="center"/>
    </xf>
    <xf numFmtId="0" fontId="0" fillId="6" borderId="9" xfId="0" applyFont="1" applyFill="1" applyBorder="1" applyAlignment="1">
      <alignment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left" vertical="center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26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vertical="center"/>
    </xf>
    <xf numFmtId="4" fontId="26" fillId="0" borderId="0" xfId="0" applyNumberFormat="1" applyFont="1" applyBorder="1" applyAlignment="1">
      <alignment horizontal="right" vertical="center"/>
    </xf>
    <xf numFmtId="4" fontId="26" fillId="0" borderId="0" xfId="0" applyNumberFormat="1" applyFont="1" applyBorder="1" applyAlignment="1">
      <alignment vertical="center"/>
    </xf>
    <xf numFmtId="4" fontId="25" fillId="0" borderId="14" xfId="0" applyNumberFormat="1" applyFont="1" applyBorder="1" applyAlignment="1">
      <alignment vertical="center"/>
    </xf>
    <xf numFmtId="4" fontId="25" fillId="0" borderId="0" xfId="0" applyNumberFormat="1" applyFont="1" applyBorder="1" applyAlignment="1">
      <alignment vertical="center"/>
    </xf>
    <xf numFmtId="166" fontId="25" fillId="0" borderId="0" xfId="0" applyNumberFormat="1" applyFont="1" applyBorder="1" applyAlignment="1">
      <alignment vertical="center"/>
    </xf>
    <xf numFmtId="4" fontId="25" fillId="0" borderId="15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vertical="center"/>
    </xf>
    <xf numFmtId="4" fontId="30" fillId="0" borderId="0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1" fillId="0" borderId="14" xfId="0" applyNumberFormat="1" applyFont="1" applyBorder="1" applyAlignment="1">
      <alignment vertical="center"/>
    </xf>
    <xf numFmtId="4" fontId="31" fillId="0" borderId="0" xfId="0" applyNumberFormat="1" applyFont="1" applyBorder="1" applyAlignment="1">
      <alignment vertical="center"/>
    </xf>
    <xf numFmtId="166" fontId="31" fillId="0" borderId="0" xfId="0" applyNumberFormat="1" applyFont="1" applyBorder="1" applyAlignment="1">
      <alignment vertical="center"/>
    </xf>
    <xf numFmtId="4" fontId="3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4" fontId="31" fillId="0" borderId="16" xfId="0" applyNumberFormat="1" applyFont="1" applyBorder="1" applyAlignment="1">
      <alignment vertical="center"/>
    </xf>
    <xf numFmtId="4" fontId="31" fillId="0" borderId="17" xfId="0" applyNumberFormat="1" applyFont="1" applyBorder="1" applyAlignment="1">
      <alignment vertical="center"/>
    </xf>
    <xf numFmtId="166" fontId="31" fillId="0" borderId="17" xfId="0" applyNumberFormat="1" applyFont="1" applyBorder="1" applyAlignment="1">
      <alignment vertical="center"/>
    </xf>
    <xf numFmtId="4" fontId="31" fillId="0" borderId="18" xfId="0" applyNumberFormat="1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4" fontId="6" fillId="4" borderId="0" xfId="0" applyNumberFormat="1" applyFont="1" applyFill="1" applyBorder="1" applyAlignment="1" applyProtection="1">
      <alignment vertical="center"/>
      <protection locked="0"/>
    </xf>
    <xf numFmtId="4" fontId="6" fillId="0" borderId="0" xfId="0" applyNumberFormat="1" applyFont="1" applyBorder="1" applyAlignment="1">
      <alignment vertical="center"/>
    </xf>
    <xf numFmtId="164" fontId="23" fillId="4" borderId="11" xfId="0" applyNumberFormat="1" applyFont="1" applyFill="1" applyBorder="1" applyAlignment="1" applyProtection="1">
      <alignment horizontal="center" vertical="center"/>
      <protection locked="0"/>
    </xf>
    <xf numFmtId="0" fontId="23" fillId="4" borderId="12" xfId="0" applyFont="1" applyFill="1" applyBorder="1" applyAlignment="1" applyProtection="1">
      <alignment horizontal="center" vertical="center"/>
      <protection locked="0"/>
    </xf>
    <xf numFmtId="4" fontId="23" fillId="0" borderId="13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0" fontId="6" fillId="4" borderId="0" xfId="0" applyFont="1" applyFill="1" applyBorder="1" applyAlignment="1" applyProtection="1">
      <alignment horizontal="left" vertical="center"/>
      <protection locked="0"/>
    </xf>
    <xf numFmtId="164" fontId="23" fillId="4" borderId="14" xfId="0" applyNumberFormat="1" applyFont="1" applyFill="1" applyBorder="1" applyAlignment="1" applyProtection="1">
      <alignment horizontal="center" vertical="center"/>
      <protection locked="0"/>
    </xf>
    <xf numFmtId="0" fontId="23" fillId="4" borderId="0" xfId="0" applyFont="1" applyFill="1" applyBorder="1" applyAlignment="1" applyProtection="1">
      <alignment horizontal="center" vertical="center"/>
      <protection locked="0"/>
    </xf>
    <xf numFmtId="4" fontId="23" fillId="0" borderId="15" xfId="0" applyNumberFormat="1" applyFont="1" applyBorder="1" applyAlignment="1">
      <alignment vertical="center"/>
    </xf>
    <xf numFmtId="164" fontId="23" fillId="4" borderId="16" xfId="0" applyNumberFormat="1" applyFont="1" applyFill="1" applyBorder="1" applyAlignment="1" applyProtection="1">
      <alignment horizontal="center" vertical="center"/>
      <protection locked="0"/>
    </xf>
    <xf numFmtId="0" fontId="23" fillId="4" borderId="17" xfId="0" applyFont="1" applyFill="1" applyBorder="1" applyAlignment="1" applyProtection="1">
      <alignment horizontal="center" vertical="center"/>
      <protection locked="0"/>
    </xf>
    <xf numFmtId="4" fontId="23" fillId="0" borderId="18" xfId="0" applyNumberFormat="1" applyFont="1" applyBorder="1" applyAlignment="1">
      <alignment vertical="center"/>
    </xf>
    <xf numFmtId="0" fontId="26" fillId="6" borderId="0" xfId="0" applyFont="1" applyFill="1" applyBorder="1" applyAlignment="1">
      <alignment horizontal="left" vertical="center"/>
    </xf>
    <xf numFmtId="0" fontId="0" fillId="6" borderId="0" xfId="0" applyFont="1" applyFill="1" applyBorder="1" applyAlignment="1">
      <alignment vertical="center"/>
    </xf>
    <xf numFmtId="4" fontId="26" fillId="6" borderId="0" xfId="0" applyNumberFormat="1" applyFont="1" applyFill="1" applyBorder="1" applyAlignment="1">
      <alignment vertical="center"/>
    </xf>
    <xf numFmtId="0" fontId="0" fillId="2" borderId="0" xfId="0" applyFill="1" applyProtection="1"/>
    <xf numFmtId="0" fontId="14" fillId="2" borderId="0" xfId="1" applyFont="1" applyFill="1" applyAlignment="1" applyProtection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165" fontId="2" fillId="4" borderId="0" xfId="0" applyNumberFormat="1" applyFont="1" applyFill="1" applyBorder="1" applyAlignment="1" applyProtection="1">
      <alignment horizontal="left" vertical="center"/>
      <protection locked="0"/>
    </xf>
    <xf numFmtId="0" fontId="2" fillId="4" borderId="0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4" fontId="2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4" fontId="1" fillId="0" borderId="0" xfId="0" applyNumberFormat="1" applyFont="1" applyBorder="1" applyAlignment="1">
      <alignment vertical="center"/>
    </xf>
    <xf numFmtId="0" fontId="3" fillId="6" borderId="8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right" vertical="center"/>
    </xf>
    <xf numFmtId="0" fontId="3" fillId="6" borderId="9" xfId="0" applyFont="1" applyFill="1" applyBorder="1" applyAlignment="1">
      <alignment horizontal="center" vertical="center"/>
    </xf>
    <xf numFmtId="4" fontId="3" fillId="6" borderId="9" xfId="0" applyNumberFormat="1" applyFont="1" applyFill="1" applyBorder="1" applyAlignment="1">
      <alignment vertical="center"/>
    </xf>
    <xf numFmtId="4" fontId="3" fillId="6" borderId="10" xfId="0" applyNumberFormat="1" applyFont="1" applyFill="1" applyBorder="1" applyAlignment="1">
      <alignment vertical="center"/>
    </xf>
    <xf numFmtId="0" fontId="2" fillId="6" borderId="0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left" vertical="center"/>
    </xf>
    <xf numFmtId="4" fontId="32" fillId="0" borderId="0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167" fontId="5" fillId="0" borderId="0" xfId="0" applyNumberFormat="1" applyFont="1" applyBorder="1" applyAlignment="1"/>
    <xf numFmtId="4" fontId="33" fillId="0" borderId="0" xfId="0" applyNumberFormat="1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18" fillId="0" borderId="25" xfId="0" applyFont="1" applyBorder="1" applyAlignment="1">
      <alignment horizontal="center" vertical="center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4" fontId="6" fillId="0" borderId="0" xfId="0" applyNumberFormat="1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  <protection locked="0"/>
    </xf>
    <xf numFmtId="0" fontId="23" fillId="0" borderId="15" xfId="0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0" fillId="0" borderId="16" xfId="0" applyFont="1" applyBorder="1" applyAlignment="1" applyProtection="1">
      <alignment vertical="center"/>
      <protection locked="0"/>
    </xf>
    <xf numFmtId="0" fontId="23" fillId="0" borderId="18" xfId="0" applyFont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7" fontId="26" fillId="0" borderId="12" xfId="0" applyNumberFormat="1" applyFont="1" applyBorder="1" applyAlignment="1"/>
    <xf numFmtId="167" fontId="3" fillId="0" borderId="12" xfId="0" applyNumberFormat="1" applyFont="1" applyBorder="1" applyAlignment="1">
      <alignment vertical="center"/>
    </xf>
    <xf numFmtId="166" fontId="34" fillId="0" borderId="12" xfId="0" applyNumberFormat="1" applyFont="1" applyBorder="1" applyAlignment="1"/>
    <xf numFmtId="166" fontId="34" fillId="0" borderId="13" xfId="0" applyNumberFormat="1" applyFont="1" applyBorder="1" applyAlignment="1"/>
    <xf numFmtId="167" fontId="35" fillId="0" borderId="0" xfId="0" applyNumberFormat="1" applyFont="1" applyAlignment="1">
      <alignment vertical="center"/>
    </xf>
    <xf numFmtId="0" fontId="7" fillId="0" borderId="4" xfId="0" applyFont="1" applyBorder="1" applyAlignment="1"/>
    <xf numFmtId="0" fontId="7" fillId="0" borderId="0" xfId="0" applyFont="1" applyBorder="1" applyAlignment="1"/>
    <xf numFmtId="0" fontId="5" fillId="0" borderId="0" xfId="0" applyFont="1" applyBorder="1" applyAlignment="1">
      <alignment horizontal="left"/>
    </xf>
    <xf numFmtId="167" fontId="5" fillId="0" borderId="0" xfId="0" applyNumberFormat="1" applyFont="1" applyBorder="1" applyAlignment="1">
      <alignment vertical="center"/>
    </xf>
    <xf numFmtId="0" fontId="7" fillId="0" borderId="5" xfId="0" applyFont="1" applyBorder="1" applyAlignment="1"/>
    <xf numFmtId="0" fontId="7" fillId="0" borderId="14" xfId="0" applyFont="1" applyBorder="1" applyAlignment="1"/>
    <xf numFmtId="166" fontId="7" fillId="0" borderId="0" xfId="0" applyNumberFormat="1" applyFont="1" applyBorder="1" applyAlignment="1"/>
    <xf numFmtId="166" fontId="7" fillId="0" borderId="15" xfId="0" applyNumberFormat="1" applyFont="1" applyBorder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7" fontId="7" fillId="0" borderId="0" xfId="0" applyNumberFormat="1" applyFont="1" applyAlignment="1">
      <alignment vertical="center"/>
    </xf>
    <xf numFmtId="0" fontId="6" fillId="0" borderId="0" xfId="0" applyFont="1" applyBorder="1" applyAlignment="1">
      <alignment horizontal="left"/>
    </xf>
    <xf numFmtId="167" fontId="6" fillId="0" borderId="17" xfId="0" applyNumberFormat="1" applyFont="1" applyBorder="1" applyAlignment="1"/>
    <xf numFmtId="167" fontId="6" fillId="0" borderId="17" xfId="0" applyNumberFormat="1" applyFont="1" applyBorder="1" applyAlignment="1">
      <alignment vertical="center"/>
    </xf>
    <xf numFmtId="0" fontId="0" fillId="0" borderId="25" xfId="0" applyFont="1" applyBorder="1" applyAlignment="1" applyProtection="1">
      <alignment horizontal="center" vertical="center"/>
      <protection locked="0"/>
    </xf>
    <xf numFmtId="49" fontId="0" fillId="0" borderId="25" xfId="0" applyNumberFormat="1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horizontal="center" vertical="center" wrapText="1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167" fontId="0" fillId="4" borderId="25" xfId="0" applyNumberFormat="1" applyFont="1" applyFill="1" applyBorder="1" applyAlignment="1" applyProtection="1">
      <alignment vertical="center"/>
      <protection locked="0"/>
    </xf>
    <xf numFmtId="0" fontId="1" fillId="4" borderId="25" xfId="0" applyFont="1" applyFill="1" applyBorder="1" applyAlignment="1" applyProtection="1">
      <alignment horizontal="left" vertical="center"/>
      <protection locked="0"/>
    </xf>
    <xf numFmtId="166" fontId="1" fillId="0" borderId="0" xfId="0" applyNumberFormat="1" applyFont="1" applyBorder="1" applyAlignment="1">
      <alignment vertical="center"/>
    </xf>
    <xf numFmtId="166" fontId="1" fillId="0" borderId="15" xfId="0" applyNumberFormat="1" applyFont="1" applyBorder="1" applyAlignment="1">
      <alignment vertical="center"/>
    </xf>
    <xf numFmtId="167" fontId="0" fillId="0" borderId="0" xfId="0" applyNumberFormat="1" applyFont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vertical="center"/>
    </xf>
    <xf numFmtId="167" fontId="8" fillId="0" borderId="0" xfId="0" applyNumberFormat="1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167" fontId="9" fillId="0" borderId="0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167" fontId="10" fillId="0" borderId="0" xfId="0" applyNumberFormat="1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167" fontId="6" fillId="0" borderId="23" xfId="0" applyNumberFormat="1" applyFont="1" applyBorder="1" applyAlignment="1"/>
    <xf numFmtId="167" fontId="6" fillId="0" borderId="23" xfId="0" applyNumberFormat="1" applyFont="1" applyBorder="1" applyAlignment="1">
      <alignment vertical="center"/>
    </xf>
    <xf numFmtId="167" fontId="5" fillId="0" borderId="23" xfId="0" applyNumberFormat="1" applyFont="1" applyBorder="1" applyAlignment="1"/>
    <xf numFmtId="167" fontId="5" fillId="0" borderId="23" xfId="0" applyNumberFormat="1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4" borderId="25" xfId="0" applyFont="1" applyFill="1" applyBorder="1" applyAlignment="1" applyProtection="1">
      <alignment horizontal="center" vertical="center"/>
      <protection locked="0"/>
    </xf>
    <xf numFmtId="49" fontId="0" fillId="4" borderId="25" xfId="0" applyNumberFormat="1" applyFont="1" applyFill="1" applyBorder="1" applyAlignment="1" applyProtection="1">
      <alignment horizontal="left" vertical="center" wrapText="1"/>
      <protection locked="0"/>
    </xf>
    <xf numFmtId="0" fontId="0" fillId="4" borderId="25" xfId="0" applyFont="1" applyFill="1" applyBorder="1" applyAlignment="1" applyProtection="1">
      <alignment horizontal="left" vertical="center" wrapText="1"/>
      <protection locked="0"/>
    </xf>
    <xf numFmtId="0" fontId="0" fillId="4" borderId="25" xfId="0" applyFont="1" applyFill="1" applyBorder="1" applyAlignment="1" applyProtection="1">
      <alignment horizontal="center" vertical="center" wrapText="1"/>
      <protection locked="0"/>
    </xf>
    <xf numFmtId="167" fontId="0" fillId="0" borderId="25" xfId="0" applyNumberFormat="1" applyFont="1" applyBorder="1" applyAlignment="1">
      <alignment vertical="center"/>
    </xf>
    <xf numFmtId="0" fontId="1" fillId="4" borderId="25" xfId="0" applyFont="1" applyFill="1" applyBorder="1" applyAlignment="1" applyProtection="1">
      <alignment horizontal="center" vertical="center"/>
      <protection locked="0"/>
    </xf>
    <xf numFmtId="0" fontId="36" fillId="0" borderId="25" xfId="0" applyFont="1" applyBorder="1" applyAlignment="1" applyProtection="1">
      <alignment horizontal="center" vertical="center"/>
      <protection locked="0"/>
    </xf>
    <xf numFmtId="49" fontId="36" fillId="0" borderId="25" xfId="0" applyNumberFormat="1" applyFont="1" applyBorder="1" applyAlignment="1" applyProtection="1">
      <alignment horizontal="left" vertical="center" wrapText="1"/>
      <protection locked="0"/>
    </xf>
    <xf numFmtId="0" fontId="36" fillId="0" borderId="25" xfId="0" applyFont="1" applyBorder="1" applyAlignment="1" applyProtection="1">
      <alignment horizontal="left" vertical="center" wrapText="1"/>
      <protection locked="0"/>
    </xf>
    <xf numFmtId="0" fontId="36" fillId="0" borderId="25" xfId="0" applyFont="1" applyBorder="1" applyAlignment="1" applyProtection="1">
      <alignment horizontal="center" vertical="center" wrapText="1"/>
      <protection locked="0"/>
    </xf>
    <xf numFmtId="167" fontId="36" fillId="0" borderId="25" xfId="0" applyNumberFormat="1" applyFont="1" applyBorder="1" applyAlignment="1" applyProtection="1">
      <alignment vertical="center"/>
      <protection locked="0"/>
    </xf>
    <xf numFmtId="167" fontId="36" fillId="4" borderId="25" xfId="0" applyNumberFormat="1" applyFont="1" applyFill="1" applyBorder="1" applyAlignment="1" applyProtection="1">
      <alignment vertical="center"/>
      <protection locked="0"/>
    </xf>
    <xf numFmtId="167" fontId="5" fillId="0" borderId="12" xfId="0" applyNumberFormat="1" applyFont="1" applyBorder="1" applyAlignment="1"/>
    <xf numFmtId="167" fontId="5" fillId="0" borderId="12" xfId="0" applyNumberFormat="1" applyFont="1" applyBorder="1" applyAlignment="1">
      <alignment vertical="center"/>
    </xf>
    <xf numFmtId="0" fontId="37" fillId="0" borderId="12" xfId="0" applyFont="1" applyBorder="1" applyAlignment="1">
      <alignment vertical="center" wrapText="1"/>
    </xf>
    <xf numFmtId="167" fontId="5" fillId="0" borderId="17" xfId="0" applyNumberFormat="1" applyFont="1" applyBorder="1" applyAlignment="1"/>
    <xf numFmtId="167" fontId="5" fillId="0" borderId="17" xfId="0" applyNumberFormat="1" applyFont="1" applyBorder="1" applyAlignment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calcChain" Target="calcChain.xml" /><Relationship Id="rId11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www.kros.sk/cenkros-ocenovanie-a-riadenie-stavebnej-vyroby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www.kros.sk/cenkros-ocenovanie-a-riadenie-stavebnej-vyroby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www.kros.sk/cenkros-ocenovanie-a-riadenie-stavebnej-vyroby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www.kros.sk/cenkros-ocenovanie-a-riadenie-stavebnej-vyroby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www.kros.sk/cenkros-ocenovanie-a-riadenie-stavebnej-vyroby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www.kros.sk/cenkros-ocenovanie-a-riadenie-stavebnej-vyroby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www.kros.sk/cenkros-ocenovanie-a-riadenie-stavebnej-vyroby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>
      <pane activePane="bottomLeft" state="frozen" topLeftCell="A2" ySplit="1"/>
    </sheetView>
  </sheetViews>
  <cols>
    <col min="1" max="1" width="8.33" customWidth="1"/>
    <col min="2" max="2" width="1.67" customWidth="1"/>
    <col min="3" max="3" width="4.17" customWidth="1"/>
    <col min="4" max="4" width="2.5" customWidth="1"/>
    <col min="5" max="5" width="2.5" customWidth="1"/>
    <col min="6" max="6" width="2.5" customWidth="1"/>
    <col min="7" max="7" width="2.5" customWidth="1"/>
    <col min="8" max="8" width="2.5" customWidth="1"/>
    <col min="9" max="9" width="2.5" customWidth="1"/>
    <col min="10" max="10" width="2.5" customWidth="1"/>
    <col min="11" max="11" width="2.5" customWidth="1"/>
    <col min="12" max="12" width="2.5" customWidth="1"/>
    <col min="13" max="13" width="2.5" customWidth="1"/>
    <col min="14" max="14" width="2.5" customWidth="1"/>
    <col min="15" max="15" width="2.5" customWidth="1"/>
    <col min="16" max="16" width="2.5" customWidth="1"/>
    <col min="17" max="17" width="2.5" customWidth="1"/>
    <col min="18" max="18" width="2.5" customWidth="1"/>
    <col min="19" max="19" width="2.5" customWidth="1"/>
    <col min="20" max="20" width="2.5" customWidth="1"/>
    <col min="21" max="21" width="2.5" customWidth="1"/>
    <col min="22" max="22" width="2.5" customWidth="1"/>
    <col min="23" max="23" width="2.5" customWidth="1"/>
    <col min="24" max="24" width="2.5" customWidth="1"/>
    <col min="25" max="25" width="2.5" customWidth="1"/>
    <col min="26" max="26" width="2.5" customWidth="1"/>
    <col min="27" max="27" width="2.5" customWidth="1"/>
    <col min="28" max="28" width="2.5" customWidth="1"/>
    <col min="29" max="29" width="2.5" customWidth="1"/>
    <col min="30" max="30" width="2.5" customWidth="1"/>
    <col min="31" max="31" width="2.5" customWidth="1"/>
    <col min="32" max="32" width="2.5" customWidth="1"/>
    <col min="33" max="33" width="2.5" customWidth="1"/>
    <col min="34" max="34" width="3.33" customWidth="1"/>
    <col min="35" max="35" width="2.5" customWidth="1"/>
    <col min="36" max="36" width="2.5" customWidth="1"/>
    <col min="37" max="37" width="2.5" customWidth="1"/>
    <col min="38" max="38" width="8.33" customWidth="1"/>
    <col min="39" max="39" width="3.33" customWidth="1"/>
    <col min="40" max="40" width="13.33" customWidth="1"/>
    <col min="41" max="41" width="7.5" customWidth="1"/>
    <col min="42" max="42" width="4.17" customWidth="1"/>
    <col min="43" max="43" width="1.67" customWidth="1"/>
    <col min="44" max="44" width="13.67" customWidth="1"/>
    <col min="45" max="45" width="25.83" hidden="1" customWidth="1"/>
    <col min="46" max="46" width="25.83" hidden="1" customWidth="1"/>
    <col min="47" max="47" width="25" hidden="1" customWidth="1"/>
    <col min="48" max="48" width="21.67" hidden="1" customWidth="1"/>
    <col min="49" max="49" width="21.67" hidden="1" customWidth="1"/>
    <col min="50" max="50" width="21.67" hidden="1" customWidth="1"/>
    <col min="51" max="51" width="21.67" hidden="1" customWidth="1"/>
    <col min="52" max="52" width="21.67" hidden="1" customWidth="1"/>
    <col min="53" max="53" width="19.17" hidden="1" customWidth="1"/>
    <col min="54" max="54" width="25" hidden="1" customWidth="1"/>
    <col min="55" max="55" width="19.17" hidden="1" customWidth="1"/>
    <col min="56" max="56" width="19.17" hidden="1" customWidth="1"/>
    <col min="57" max="57" width="66.5" customWidth="1"/>
    <col min="71" max="71" width="9.33" hidden="1"/>
    <col min="72" max="72" width="9.33" hidden="1"/>
    <col min="73" max="73" width="9.33" hidden="1"/>
    <col min="74" max="74" width="9.33" hidden="1"/>
    <col min="75" max="75" width="9.33" hidden="1"/>
    <col min="76" max="76" width="9.33" hidden="1"/>
    <col min="77" max="77" width="9.33" hidden="1"/>
    <col min="78" max="78" width="9.33" hidden="1"/>
    <col min="79" max="79" width="9.33" hidden="1"/>
    <col min="80" max="80" width="9.33" hidden="1"/>
    <col min="81" max="81" width="9.33" hidden="1"/>
    <col min="82" max="82" width="9.33" hidden="1"/>
    <col min="83" max="83" width="9.33" hidden="1"/>
    <col min="84" max="84" width="9.33" hidden="1"/>
    <col min="85" max="85" width="9.33" hidden="1"/>
    <col min="86" max="86" width="9.33" hidden="1"/>
    <col min="87" max="87" width="9.33" hidden="1"/>
    <col min="88" max="88" width="9.33" hidden="1"/>
    <col min="89" max="89" width="9.33" hidden="1"/>
  </cols>
  <sheetData>
    <row r="1" ht="21.36" customHeight="1">
      <c r="A1" s="13" t="s">
        <v>0</v>
      </c>
      <c r="B1" s="14"/>
      <c r="C1" s="14"/>
      <c r="D1" s="15" t="s">
        <v>1</v>
      </c>
      <c r="E1" s="14"/>
      <c r="F1" s="14"/>
      <c r="G1" s="14"/>
      <c r="H1" s="14"/>
      <c r="I1" s="14"/>
      <c r="J1" s="14"/>
      <c r="K1" s="16" t="s">
        <v>2</v>
      </c>
      <c r="L1" s="16"/>
      <c r="M1" s="16"/>
      <c r="N1" s="16"/>
      <c r="O1" s="16"/>
      <c r="P1" s="16"/>
      <c r="Q1" s="16"/>
      <c r="R1" s="16"/>
      <c r="S1" s="16"/>
      <c r="T1" s="14"/>
      <c r="U1" s="14"/>
      <c r="V1" s="14"/>
      <c r="W1" s="16" t="s">
        <v>3</v>
      </c>
      <c r="X1" s="16"/>
      <c r="Y1" s="16"/>
      <c r="Z1" s="16"/>
      <c r="AA1" s="16"/>
      <c r="AB1" s="16"/>
      <c r="AC1" s="16"/>
      <c r="AD1" s="16"/>
      <c r="AE1" s="16"/>
      <c r="AF1" s="16"/>
      <c r="AG1" s="14"/>
      <c r="AH1" s="14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8" t="s">
        <v>4</v>
      </c>
      <c r="BB1" s="18" t="s">
        <v>5</v>
      </c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T1" s="19" t="s">
        <v>6</v>
      </c>
      <c r="BU1" s="19" t="s">
        <v>6</v>
      </c>
    </row>
    <row r="2" ht="36.96" customHeight="1">
      <c r="C2" s="20" t="s">
        <v>7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R2" s="22" t="s">
        <v>8</v>
      </c>
      <c r="BS2" s="23" t="s">
        <v>9</v>
      </c>
      <c r="BT2" s="23" t="s">
        <v>10</v>
      </c>
    </row>
    <row r="3" ht="6.96" customHeight="1"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6"/>
      <c r="BS3" s="23" t="s">
        <v>9</v>
      </c>
      <c r="BT3" s="23" t="s">
        <v>10</v>
      </c>
    </row>
    <row r="4" ht="36.96" customHeight="1">
      <c r="B4" s="27"/>
      <c r="C4" s="28" t="s">
        <v>11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30"/>
      <c r="AS4" s="21" t="s">
        <v>12</v>
      </c>
      <c r="BE4" s="31" t="s">
        <v>13</v>
      </c>
      <c r="BS4" s="23" t="s">
        <v>9</v>
      </c>
    </row>
    <row r="5" ht="14.4" customHeight="1">
      <c r="B5" s="27"/>
      <c r="C5" s="32"/>
      <c r="D5" s="33" t="s">
        <v>14</v>
      </c>
      <c r="E5" s="32"/>
      <c r="F5" s="32"/>
      <c r="G5" s="32"/>
      <c r="H5" s="32"/>
      <c r="I5" s="32"/>
      <c r="J5" s="32"/>
      <c r="K5" s="34" t="s">
        <v>15</v>
      </c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0"/>
      <c r="BE5" s="35" t="s">
        <v>16</v>
      </c>
      <c r="BS5" s="23" t="s">
        <v>9</v>
      </c>
    </row>
    <row r="6" ht="36.96" customHeight="1">
      <c r="B6" s="27"/>
      <c r="C6" s="32"/>
      <c r="D6" s="36" t="s">
        <v>17</v>
      </c>
      <c r="E6" s="32"/>
      <c r="F6" s="32"/>
      <c r="G6" s="32"/>
      <c r="H6" s="32"/>
      <c r="I6" s="32"/>
      <c r="J6" s="32"/>
      <c r="K6" s="37" t="s">
        <v>18</v>
      </c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0"/>
      <c r="BE6" s="38"/>
      <c r="BS6" s="23" t="s">
        <v>9</v>
      </c>
    </row>
    <row r="7" ht="14.4" customHeight="1">
      <c r="B7" s="27"/>
      <c r="C7" s="32"/>
      <c r="D7" s="39" t="s">
        <v>19</v>
      </c>
      <c r="E7" s="32"/>
      <c r="F7" s="32"/>
      <c r="G7" s="32"/>
      <c r="H7" s="32"/>
      <c r="I7" s="32"/>
      <c r="J7" s="32"/>
      <c r="K7" s="34" t="s">
        <v>5</v>
      </c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9" t="s">
        <v>20</v>
      </c>
      <c r="AL7" s="32"/>
      <c r="AM7" s="32"/>
      <c r="AN7" s="34" t="s">
        <v>5</v>
      </c>
      <c r="AO7" s="32"/>
      <c r="AP7" s="32"/>
      <c r="AQ7" s="30"/>
      <c r="BE7" s="38"/>
      <c r="BS7" s="23" t="s">
        <v>9</v>
      </c>
    </row>
    <row r="8" ht="14.4" customHeight="1">
      <c r="B8" s="27"/>
      <c r="C8" s="32"/>
      <c r="D8" s="39" t="s">
        <v>21</v>
      </c>
      <c r="E8" s="32"/>
      <c r="F8" s="32"/>
      <c r="G8" s="32"/>
      <c r="H8" s="32"/>
      <c r="I8" s="32"/>
      <c r="J8" s="32"/>
      <c r="K8" s="34" t="s">
        <v>22</v>
      </c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9" t="s">
        <v>23</v>
      </c>
      <c r="AL8" s="32"/>
      <c r="AM8" s="32"/>
      <c r="AN8" s="40" t="s">
        <v>24</v>
      </c>
      <c r="AO8" s="32"/>
      <c r="AP8" s="32"/>
      <c r="AQ8" s="30"/>
      <c r="BE8" s="38"/>
      <c r="BS8" s="23" t="s">
        <v>9</v>
      </c>
    </row>
    <row r="9" ht="14.4" customHeight="1">
      <c r="B9" s="27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0"/>
      <c r="BE9" s="38"/>
      <c r="BS9" s="23" t="s">
        <v>9</v>
      </c>
    </row>
    <row r="10" ht="14.4" customHeight="1">
      <c r="B10" s="27"/>
      <c r="C10" s="32"/>
      <c r="D10" s="39" t="s">
        <v>25</v>
      </c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9" t="s">
        <v>26</v>
      </c>
      <c r="AL10" s="32"/>
      <c r="AM10" s="32"/>
      <c r="AN10" s="34" t="s">
        <v>5</v>
      </c>
      <c r="AO10" s="32"/>
      <c r="AP10" s="32"/>
      <c r="AQ10" s="30"/>
      <c r="BE10" s="38"/>
      <c r="BS10" s="23" t="s">
        <v>9</v>
      </c>
    </row>
    <row r="11" ht="18.48" customHeight="1">
      <c r="B11" s="27"/>
      <c r="C11" s="32"/>
      <c r="D11" s="32"/>
      <c r="E11" s="34" t="s">
        <v>27</v>
      </c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9" t="s">
        <v>28</v>
      </c>
      <c r="AL11" s="32"/>
      <c r="AM11" s="32"/>
      <c r="AN11" s="34" t="s">
        <v>5</v>
      </c>
      <c r="AO11" s="32"/>
      <c r="AP11" s="32"/>
      <c r="AQ11" s="30"/>
      <c r="BE11" s="38"/>
      <c r="BS11" s="23" t="s">
        <v>9</v>
      </c>
    </row>
    <row r="12" ht="6.96" customHeight="1">
      <c r="B12" s="2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0"/>
      <c r="BE12" s="38"/>
      <c r="BS12" s="23" t="s">
        <v>9</v>
      </c>
    </row>
    <row r="13" ht="14.4" customHeight="1">
      <c r="B13" s="27"/>
      <c r="C13" s="32"/>
      <c r="D13" s="39" t="s">
        <v>29</v>
      </c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9" t="s">
        <v>26</v>
      </c>
      <c r="AL13" s="32"/>
      <c r="AM13" s="32"/>
      <c r="AN13" s="41" t="s">
        <v>30</v>
      </c>
      <c r="AO13" s="32"/>
      <c r="AP13" s="32"/>
      <c r="AQ13" s="30"/>
      <c r="BE13" s="38"/>
      <c r="BS13" s="23" t="s">
        <v>9</v>
      </c>
    </row>
    <row r="14">
      <c r="B14" s="27"/>
      <c r="C14" s="32"/>
      <c r="D14" s="32"/>
      <c r="E14" s="41" t="s">
        <v>30</v>
      </c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39" t="s">
        <v>28</v>
      </c>
      <c r="AL14" s="32"/>
      <c r="AM14" s="32"/>
      <c r="AN14" s="41" t="s">
        <v>30</v>
      </c>
      <c r="AO14" s="32"/>
      <c r="AP14" s="32"/>
      <c r="AQ14" s="30"/>
      <c r="BE14" s="38"/>
      <c r="BS14" s="23" t="s">
        <v>9</v>
      </c>
    </row>
    <row r="15" ht="6.96" customHeight="1">
      <c r="B15" s="27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0"/>
      <c r="BE15" s="38"/>
      <c r="BS15" s="23" t="s">
        <v>6</v>
      </c>
    </row>
    <row r="16" ht="14.4" customHeight="1">
      <c r="B16" s="27"/>
      <c r="C16" s="32"/>
      <c r="D16" s="39" t="s">
        <v>31</v>
      </c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9" t="s">
        <v>26</v>
      </c>
      <c r="AL16" s="32"/>
      <c r="AM16" s="32"/>
      <c r="AN16" s="34" t="s">
        <v>5</v>
      </c>
      <c r="AO16" s="32"/>
      <c r="AP16" s="32"/>
      <c r="AQ16" s="30"/>
      <c r="BE16" s="38"/>
      <c r="BS16" s="23" t="s">
        <v>6</v>
      </c>
    </row>
    <row r="17" ht="18.48" customHeight="1">
      <c r="B17" s="27"/>
      <c r="C17" s="32"/>
      <c r="D17" s="32"/>
      <c r="E17" s="34" t="s">
        <v>32</v>
      </c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9" t="s">
        <v>28</v>
      </c>
      <c r="AL17" s="32"/>
      <c r="AM17" s="32"/>
      <c r="AN17" s="34" t="s">
        <v>5</v>
      </c>
      <c r="AO17" s="32"/>
      <c r="AP17" s="32"/>
      <c r="AQ17" s="30"/>
      <c r="BE17" s="38"/>
      <c r="BS17" s="23" t="s">
        <v>33</v>
      </c>
    </row>
    <row r="18" ht="6.96" customHeight="1">
      <c r="B18" s="27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0"/>
      <c r="BE18" s="38"/>
      <c r="BS18" s="23" t="s">
        <v>34</v>
      </c>
    </row>
    <row r="19" ht="14.4" customHeight="1">
      <c r="B19" s="27"/>
      <c r="C19" s="32"/>
      <c r="D19" s="39" t="s">
        <v>35</v>
      </c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9" t="s">
        <v>26</v>
      </c>
      <c r="AL19" s="32"/>
      <c r="AM19" s="32"/>
      <c r="AN19" s="34" t="s">
        <v>5</v>
      </c>
      <c r="AO19" s="32"/>
      <c r="AP19" s="32"/>
      <c r="AQ19" s="30"/>
      <c r="BE19" s="38"/>
      <c r="BS19" s="23" t="s">
        <v>34</v>
      </c>
    </row>
    <row r="20" ht="18.48" customHeight="1">
      <c r="B20" s="27"/>
      <c r="C20" s="32"/>
      <c r="D20" s="32"/>
      <c r="E20" s="34" t="s">
        <v>22</v>
      </c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9" t="s">
        <v>28</v>
      </c>
      <c r="AL20" s="32"/>
      <c r="AM20" s="32"/>
      <c r="AN20" s="34" t="s">
        <v>5</v>
      </c>
      <c r="AO20" s="32"/>
      <c r="AP20" s="32"/>
      <c r="AQ20" s="30"/>
      <c r="BE20" s="38"/>
    </row>
    <row r="21" ht="6.96" customHeight="1">
      <c r="B21" s="27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0"/>
      <c r="BE21" s="38"/>
    </row>
    <row r="22">
      <c r="B22" s="27"/>
      <c r="C22" s="32"/>
      <c r="D22" s="39" t="s">
        <v>36</v>
      </c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0"/>
      <c r="BE22" s="38"/>
    </row>
    <row r="23" ht="16.5" customHeight="1">
      <c r="B23" s="27"/>
      <c r="C23" s="32"/>
      <c r="D23" s="32"/>
      <c r="E23" s="43" t="s">
        <v>5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32"/>
      <c r="AP23" s="32"/>
      <c r="AQ23" s="30"/>
      <c r="BE23" s="38"/>
    </row>
    <row r="24" ht="6.96" customHeight="1">
      <c r="B24" s="27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0"/>
      <c r="BE24" s="38"/>
    </row>
    <row r="25" ht="6.96" customHeight="1">
      <c r="B25" s="27"/>
      <c r="C25" s="32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32"/>
      <c r="AQ25" s="30"/>
      <c r="BE25" s="38"/>
    </row>
    <row r="26" ht="14.4" customHeight="1">
      <c r="B26" s="27"/>
      <c r="C26" s="32"/>
      <c r="D26" s="45" t="s">
        <v>37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46">
        <f>ROUND(AG87,2)</f>
        <v>0</v>
      </c>
      <c r="AL26" s="32"/>
      <c r="AM26" s="32"/>
      <c r="AN26" s="32"/>
      <c r="AO26" s="32"/>
      <c r="AP26" s="32"/>
      <c r="AQ26" s="30"/>
      <c r="BE26" s="38"/>
    </row>
    <row r="27" ht="14.4" customHeight="1">
      <c r="B27" s="27"/>
      <c r="C27" s="32"/>
      <c r="D27" s="45" t="s">
        <v>38</v>
      </c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46">
        <f>ROUND(AG95,2)</f>
        <v>0</v>
      </c>
      <c r="AL27" s="46"/>
      <c r="AM27" s="46"/>
      <c r="AN27" s="46"/>
      <c r="AO27" s="46"/>
      <c r="AP27" s="32"/>
      <c r="AQ27" s="30"/>
      <c r="BE27" s="38"/>
    </row>
    <row r="28" s="1" customFormat="1" ht="6.96" customHeight="1">
      <c r="B28" s="47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9"/>
      <c r="BE28" s="38"/>
    </row>
    <row r="29" s="1" customFormat="1" ht="25.92" customHeight="1">
      <c r="B29" s="47"/>
      <c r="C29" s="48"/>
      <c r="D29" s="50" t="s">
        <v>39</v>
      </c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2">
        <f>ROUND(AK26+AK27,2)</f>
        <v>0</v>
      </c>
      <c r="AL29" s="51"/>
      <c r="AM29" s="51"/>
      <c r="AN29" s="51"/>
      <c r="AO29" s="51"/>
      <c r="AP29" s="48"/>
      <c r="AQ29" s="49"/>
      <c r="BE29" s="38"/>
    </row>
    <row r="30" s="1" customFormat="1" ht="6.96" customHeight="1"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9"/>
      <c r="BE30" s="38"/>
    </row>
    <row r="31" s="2" customFormat="1" ht="14.4" customHeight="1">
      <c r="B31" s="53"/>
      <c r="C31" s="54"/>
      <c r="D31" s="55" t="s">
        <v>40</v>
      </c>
      <c r="E31" s="54"/>
      <c r="F31" s="55" t="s">
        <v>41</v>
      </c>
      <c r="G31" s="54"/>
      <c r="H31" s="54"/>
      <c r="I31" s="54"/>
      <c r="J31" s="54"/>
      <c r="K31" s="54"/>
      <c r="L31" s="56">
        <v>0.20000000000000001</v>
      </c>
      <c r="M31" s="54"/>
      <c r="N31" s="54"/>
      <c r="O31" s="54"/>
      <c r="P31" s="54"/>
      <c r="Q31" s="54"/>
      <c r="R31" s="54"/>
      <c r="S31" s="54"/>
      <c r="T31" s="57" t="s">
        <v>42</v>
      </c>
      <c r="U31" s="54"/>
      <c r="V31" s="54"/>
      <c r="W31" s="58">
        <f>ROUND(AZ87+SUM(CD96:CD100),2)</f>
        <v>0</v>
      </c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8">
        <f>ROUND(AV87+SUM(BY96:BY100),2)</f>
        <v>0</v>
      </c>
      <c r="AL31" s="54"/>
      <c r="AM31" s="54"/>
      <c r="AN31" s="54"/>
      <c r="AO31" s="54"/>
      <c r="AP31" s="54"/>
      <c r="AQ31" s="59"/>
      <c r="BE31" s="38"/>
    </row>
    <row r="32" s="2" customFormat="1" ht="14.4" customHeight="1">
      <c r="B32" s="53"/>
      <c r="C32" s="54"/>
      <c r="D32" s="54"/>
      <c r="E32" s="54"/>
      <c r="F32" s="55" t="s">
        <v>43</v>
      </c>
      <c r="G32" s="54"/>
      <c r="H32" s="54"/>
      <c r="I32" s="54"/>
      <c r="J32" s="54"/>
      <c r="K32" s="54"/>
      <c r="L32" s="56">
        <v>0.20000000000000001</v>
      </c>
      <c r="M32" s="54"/>
      <c r="N32" s="54"/>
      <c r="O32" s="54"/>
      <c r="P32" s="54"/>
      <c r="Q32" s="54"/>
      <c r="R32" s="54"/>
      <c r="S32" s="54"/>
      <c r="T32" s="57" t="s">
        <v>42</v>
      </c>
      <c r="U32" s="54"/>
      <c r="V32" s="54"/>
      <c r="W32" s="58">
        <f>ROUND(BA87+SUM(CE96:CE100),2)</f>
        <v>0</v>
      </c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8">
        <f>ROUND(AW87+SUM(BZ96:BZ100),2)</f>
        <v>0</v>
      </c>
      <c r="AL32" s="54"/>
      <c r="AM32" s="54"/>
      <c r="AN32" s="54"/>
      <c r="AO32" s="54"/>
      <c r="AP32" s="54"/>
      <c r="AQ32" s="59"/>
      <c r="BE32" s="38"/>
    </row>
    <row r="33" hidden="1" s="2" customFormat="1" ht="14.4" customHeight="1">
      <c r="B33" s="53"/>
      <c r="C33" s="54"/>
      <c r="D33" s="54"/>
      <c r="E33" s="54"/>
      <c r="F33" s="55" t="s">
        <v>44</v>
      </c>
      <c r="G33" s="54"/>
      <c r="H33" s="54"/>
      <c r="I33" s="54"/>
      <c r="J33" s="54"/>
      <c r="K33" s="54"/>
      <c r="L33" s="56">
        <v>0.20000000000000001</v>
      </c>
      <c r="M33" s="54"/>
      <c r="N33" s="54"/>
      <c r="O33" s="54"/>
      <c r="P33" s="54"/>
      <c r="Q33" s="54"/>
      <c r="R33" s="54"/>
      <c r="S33" s="54"/>
      <c r="T33" s="57" t="s">
        <v>42</v>
      </c>
      <c r="U33" s="54"/>
      <c r="V33" s="54"/>
      <c r="W33" s="58">
        <f>ROUND(BB87+SUM(CF96:CF100),2)</f>
        <v>0</v>
      </c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8">
        <v>0</v>
      </c>
      <c r="AL33" s="54"/>
      <c r="AM33" s="54"/>
      <c r="AN33" s="54"/>
      <c r="AO33" s="54"/>
      <c r="AP33" s="54"/>
      <c r="AQ33" s="59"/>
      <c r="BE33" s="38"/>
    </row>
    <row r="34" hidden="1" s="2" customFormat="1" ht="14.4" customHeight="1">
      <c r="B34" s="53"/>
      <c r="C34" s="54"/>
      <c r="D34" s="54"/>
      <c r="E34" s="54"/>
      <c r="F34" s="55" t="s">
        <v>45</v>
      </c>
      <c r="G34" s="54"/>
      <c r="H34" s="54"/>
      <c r="I34" s="54"/>
      <c r="J34" s="54"/>
      <c r="K34" s="54"/>
      <c r="L34" s="56">
        <v>0.20000000000000001</v>
      </c>
      <c r="M34" s="54"/>
      <c r="N34" s="54"/>
      <c r="O34" s="54"/>
      <c r="P34" s="54"/>
      <c r="Q34" s="54"/>
      <c r="R34" s="54"/>
      <c r="S34" s="54"/>
      <c r="T34" s="57" t="s">
        <v>42</v>
      </c>
      <c r="U34" s="54"/>
      <c r="V34" s="54"/>
      <c r="W34" s="58">
        <f>ROUND(BC87+SUM(CG96:CG100),2)</f>
        <v>0</v>
      </c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8">
        <v>0</v>
      </c>
      <c r="AL34" s="54"/>
      <c r="AM34" s="54"/>
      <c r="AN34" s="54"/>
      <c r="AO34" s="54"/>
      <c r="AP34" s="54"/>
      <c r="AQ34" s="59"/>
      <c r="BE34" s="38"/>
    </row>
    <row r="35" hidden="1" s="2" customFormat="1" ht="14.4" customHeight="1">
      <c r="B35" s="53"/>
      <c r="C35" s="54"/>
      <c r="D35" s="54"/>
      <c r="E35" s="54"/>
      <c r="F35" s="55" t="s">
        <v>46</v>
      </c>
      <c r="G35" s="54"/>
      <c r="H35" s="54"/>
      <c r="I35" s="54"/>
      <c r="J35" s="54"/>
      <c r="K35" s="54"/>
      <c r="L35" s="56">
        <v>0</v>
      </c>
      <c r="M35" s="54"/>
      <c r="N35" s="54"/>
      <c r="O35" s="54"/>
      <c r="P35" s="54"/>
      <c r="Q35" s="54"/>
      <c r="R35" s="54"/>
      <c r="S35" s="54"/>
      <c r="T35" s="57" t="s">
        <v>42</v>
      </c>
      <c r="U35" s="54"/>
      <c r="V35" s="54"/>
      <c r="W35" s="58">
        <f>ROUND(BD87+SUM(CH96:CH100),2)</f>
        <v>0</v>
      </c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8">
        <v>0</v>
      </c>
      <c r="AL35" s="54"/>
      <c r="AM35" s="54"/>
      <c r="AN35" s="54"/>
      <c r="AO35" s="54"/>
      <c r="AP35" s="54"/>
      <c r="AQ35" s="59"/>
    </row>
    <row r="36" s="1" customFormat="1" ht="6.96" customHeight="1">
      <c r="B36" s="47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9"/>
    </row>
    <row r="37" s="1" customFormat="1" ht="25.92" customHeight="1">
      <c r="B37" s="47"/>
      <c r="C37" s="60"/>
      <c r="D37" s="61" t="s">
        <v>47</v>
      </c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3" t="s">
        <v>48</v>
      </c>
      <c r="U37" s="62"/>
      <c r="V37" s="62"/>
      <c r="W37" s="62"/>
      <c r="X37" s="64" t="s">
        <v>49</v>
      </c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5">
        <f>SUM(AK29:AK35)</f>
        <v>0</v>
      </c>
      <c r="AL37" s="62"/>
      <c r="AM37" s="62"/>
      <c r="AN37" s="62"/>
      <c r="AO37" s="66"/>
      <c r="AP37" s="60"/>
      <c r="AQ37" s="49"/>
    </row>
    <row r="38" s="1" customFormat="1" ht="14.4" customHeight="1">
      <c r="B38" s="47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9"/>
    </row>
    <row r="39">
      <c r="B39" s="27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0"/>
    </row>
    <row r="40">
      <c r="B40" s="27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0"/>
    </row>
    <row r="41">
      <c r="B41" s="27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0"/>
    </row>
    <row r="42">
      <c r="B42" s="27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0"/>
    </row>
    <row r="43">
      <c r="B43" s="27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0"/>
    </row>
    <row r="44">
      <c r="B44" s="27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0"/>
    </row>
    <row r="45">
      <c r="B45" s="27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0"/>
    </row>
    <row r="46">
      <c r="B46" s="27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0"/>
    </row>
    <row r="47">
      <c r="B47" s="27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0"/>
    </row>
    <row r="48">
      <c r="B48" s="27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0"/>
    </row>
    <row r="49" s="1" customFormat="1">
      <c r="B49" s="47"/>
      <c r="C49" s="48"/>
      <c r="D49" s="67" t="s">
        <v>50</v>
      </c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9"/>
      <c r="AA49" s="48"/>
      <c r="AB49" s="48"/>
      <c r="AC49" s="67" t="s">
        <v>51</v>
      </c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9"/>
      <c r="AP49" s="48"/>
      <c r="AQ49" s="49"/>
    </row>
    <row r="50">
      <c r="B50" s="27"/>
      <c r="C50" s="32"/>
      <c r="D50" s="70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71"/>
      <c r="AA50" s="32"/>
      <c r="AB50" s="32"/>
      <c r="AC50" s="70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71"/>
      <c r="AP50" s="32"/>
      <c r="AQ50" s="30"/>
    </row>
    <row r="51">
      <c r="B51" s="27"/>
      <c r="C51" s="32"/>
      <c r="D51" s="70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71"/>
      <c r="AA51" s="32"/>
      <c r="AB51" s="32"/>
      <c r="AC51" s="70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71"/>
      <c r="AP51" s="32"/>
      <c r="AQ51" s="30"/>
    </row>
    <row r="52">
      <c r="B52" s="27"/>
      <c r="C52" s="32"/>
      <c r="D52" s="70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71"/>
      <c r="AA52" s="32"/>
      <c r="AB52" s="32"/>
      <c r="AC52" s="70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71"/>
      <c r="AP52" s="32"/>
      <c r="AQ52" s="30"/>
    </row>
    <row r="53">
      <c r="B53" s="27"/>
      <c r="C53" s="32"/>
      <c r="D53" s="70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71"/>
      <c r="AA53" s="32"/>
      <c r="AB53" s="32"/>
      <c r="AC53" s="70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71"/>
      <c r="AP53" s="32"/>
      <c r="AQ53" s="30"/>
    </row>
    <row r="54">
      <c r="B54" s="27"/>
      <c r="C54" s="32"/>
      <c r="D54" s="70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71"/>
      <c r="AA54" s="32"/>
      <c r="AB54" s="32"/>
      <c r="AC54" s="70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71"/>
      <c r="AP54" s="32"/>
      <c r="AQ54" s="30"/>
    </row>
    <row r="55">
      <c r="B55" s="27"/>
      <c r="C55" s="32"/>
      <c r="D55" s="70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71"/>
      <c r="AA55" s="32"/>
      <c r="AB55" s="32"/>
      <c r="AC55" s="70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71"/>
      <c r="AP55" s="32"/>
      <c r="AQ55" s="30"/>
    </row>
    <row r="56">
      <c r="B56" s="27"/>
      <c r="C56" s="32"/>
      <c r="D56" s="70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71"/>
      <c r="AA56" s="32"/>
      <c r="AB56" s="32"/>
      <c r="AC56" s="70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71"/>
      <c r="AP56" s="32"/>
      <c r="AQ56" s="30"/>
    </row>
    <row r="57">
      <c r="B57" s="27"/>
      <c r="C57" s="32"/>
      <c r="D57" s="70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71"/>
      <c r="AA57" s="32"/>
      <c r="AB57" s="32"/>
      <c r="AC57" s="70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71"/>
      <c r="AP57" s="32"/>
      <c r="AQ57" s="30"/>
    </row>
    <row r="58" s="1" customFormat="1">
      <c r="B58" s="47"/>
      <c r="C58" s="48"/>
      <c r="D58" s="72" t="s">
        <v>52</v>
      </c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4" t="s">
        <v>53</v>
      </c>
      <c r="S58" s="73"/>
      <c r="T58" s="73"/>
      <c r="U58" s="73"/>
      <c r="V58" s="73"/>
      <c r="W58" s="73"/>
      <c r="X58" s="73"/>
      <c r="Y58" s="73"/>
      <c r="Z58" s="75"/>
      <c r="AA58" s="48"/>
      <c r="AB58" s="48"/>
      <c r="AC58" s="72" t="s">
        <v>52</v>
      </c>
      <c r="AD58" s="73"/>
      <c r="AE58" s="73"/>
      <c r="AF58" s="73"/>
      <c r="AG58" s="73"/>
      <c r="AH58" s="73"/>
      <c r="AI58" s="73"/>
      <c r="AJ58" s="73"/>
      <c r="AK58" s="73"/>
      <c r="AL58" s="73"/>
      <c r="AM58" s="74" t="s">
        <v>53</v>
      </c>
      <c r="AN58" s="73"/>
      <c r="AO58" s="75"/>
      <c r="AP58" s="48"/>
      <c r="AQ58" s="49"/>
    </row>
    <row r="59">
      <c r="B59" s="27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0"/>
    </row>
    <row r="60" s="1" customFormat="1">
      <c r="B60" s="47"/>
      <c r="C60" s="48"/>
      <c r="D60" s="67" t="s">
        <v>54</v>
      </c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9"/>
      <c r="AA60" s="48"/>
      <c r="AB60" s="48"/>
      <c r="AC60" s="67" t="s">
        <v>55</v>
      </c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9"/>
      <c r="AP60" s="48"/>
      <c r="AQ60" s="49"/>
    </row>
    <row r="61">
      <c r="B61" s="27"/>
      <c r="C61" s="32"/>
      <c r="D61" s="70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71"/>
      <c r="AA61" s="32"/>
      <c r="AB61" s="32"/>
      <c r="AC61" s="70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71"/>
      <c r="AP61" s="32"/>
      <c r="AQ61" s="30"/>
    </row>
    <row r="62">
      <c r="B62" s="27"/>
      <c r="C62" s="32"/>
      <c r="D62" s="70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71"/>
      <c r="AA62" s="32"/>
      <c r="AB62" s="32"/>
      <c r="AC62" s="70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71"/>
      <c r="AP62" s="32"/>
      <c r="AQ62" s="30"/>
    </row>
    <row r="63">
      <c r="B63" s="27"/>
      <c r="C63" s="32"/>
      <c r="D63" s="70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71"/>
      <c r="AA63" s="32"/>
      <c r="AB63" s="32"/>
      <c r="AC63" s="70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71"/>
      <c r="AP63" s="32"/>
      <c r="AQ63" s="30"/>
    </row>
    <row r="64">
      <c r="B64" s="27"/>
      <c r="C64" s="32"/>
      <c r="D64" s="70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71"/>
      <c r="AA64" s="32"/>
      <c r="AB64" s="32"/>
      <c r="AC64" s="70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71"/>
      <c r="AP64" s="32"/>
      <c r="AQ64" s="30"/>
    </row>
    <row r="65">
      <c r="B65" s="27"/>
      <c r="C65" s="32"/>
      <c r="D65" s="70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71"/>
      <c r="AA65" s="32"/>
      <c r="AB65" s="32"/>
      <c r="AC65" s="70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71"/>
      <c r="AP65" s="32"/>
      <c r="AQ65" s="30"/>
    </row>
    <row r="66">
      <c r="B66" s="27"/>
      <c r="C66" s="32"/>
      <c r="D66" s="70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71"/>
      <c r="AA66" s="32"/>
      <c r="AB66" s="32"/>
      <c r="AC66" s="70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71"/>
      <c r="AP66" s="32"/>
      <c r="AQ66" s="30"/>
    </row>
    <row r="67">
      <c r="B67" s="27"/>
      <c r="C67" s="32"/>
      <c r="D67" s="70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71"/>
      <c r="AA67" s="32"/>
      <c r="AB67" s="32"/>
      <c r="AC67" s="70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71"/>
      <c r="AP67" s="32"/>
      <c r="AQ67" s="30"/>
    </row>
    <row r="68">
      <c r="B68" s="27"/>
      <c r="C68" s="32"/>
      <c r="D68" s="70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71"/>
      <c r="AA68" s="32"/>
      <c r="AB68" s="32"/>
      <c r="AC68" s="70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71"/>
      <c r="AP68" s="32"/>
      <c r="AQ68" s="30"/>
    </row>
    <row r="69" s="1" customFormat="1">
      <c r="B69" s="47"/>
      <c r="C69" s="48"/>
      <c r="D69" s="72" t="s">
        <v>52</v>
      </c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4" t="s">
        <v>53</v>
      </c>
      <c r="S69" s="73"/>
      <c r="T69" s="73"/>
      <c r="U69" s="73"/>
      <c r="V69" s="73"/>
      <c r="W69" s="73"/>
      <c r="X69" s="73"/>
      <c r="Y69" s="73"/>
      <c r="Z69" s="75"/>
      <c r="AA69" s="48"/>
      <c r="AB69" s="48"/>
      <c r="AC69" s="72" t="s">
        <v>52</v>
      </c>
      <c r="AD69" s="73"/>
      <c r="AE69" s="73"/>
      <c r="AF69" s="73"/>
      <c r="AG69" s="73"/>
      <c r="AH69" s="73"/>
      <c r="AI69" s="73"/>
      <c r="AJ69" s="73"/>
      <c r="AK69" s="73"/>
      <c r="AL69" s="73"/>
      <c r="AM69" s="74" t="s">
        <v>53</v>
      </c>
      <c r="AN69" s="73"/>
      <c r="AO69" s="75"/>
      <c r="AP69" s="48"/>
      <c r="AQ69" s="49"/>
    </row>
    <row r="70" s="1" customFormat="1" ht="6.96" customHeight="1">
      <c r="B70" s="47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9"/>
    </row>
    <row r="71" s="1" customFormat="1" ht="6.96" customHeight="1">
      <c r="B71" s="76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8"/>
    </row>
    <row r="75" s="1" customFormat="1" ht="6.96" customHeight="1">
      <c r="B75" s="79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1"/>
    </row>
    <row r="76" s="1" customFormat="1" ht="36.96" customHeight="1">
      <c r="B76" s="47"/>
      <c r="C76" s="28" t="s">
        <v>56</v>
      </c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49"/>
    </row>
    <row r="77" s="3" customFormat="1" ht="14.4" customHeight="1">
      <c r="B77" s="82"/>
      <c r="C77" s="39" t="s">
        <v>14</v>
      </c>
      <c r="D77" s="83"/>
      <c r="E77" s="83"/>
      <c r="F77" s="83"/>
      <c r="G77" s="83"/>
      <c r="H77" s="83"/>
      <c r="I77" s="83"/>
      <c r="J77" s="83"/>
      <c r="K77" s="83"/>
      <c r="L77" s="83" t="str">
        <f>K5</f>
        <v>01</v>
      </c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  <c r="AQ77" s="84"/>
    </row>
    <row r="78" s="4" customFormat="1" ht="36.96" customHeight="1">
      <c r="B78" s="85"/>
      <c r="C78" s="86" t="s">
        <v>17</v>
      </c>
      <c r="D78" s="87"/>
      <c r="E78" s="87"/>
      <c r="F78" s="87"/>
      <c r="G78" s="87"/>
      <c r="H78" s="87"/>
      <c r="I78" s="87"/>
      <c r="J78" s="87"/>
      <c r="K78" s="87"/>
      <c r="L78" s="88" t="str">
        <f>K6</f>
        <v>Stavebné úpravy a modernizácia prednáškovej miestnosti LAOP01</v>
      </c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7"/>
      <c r="AG78" s="87"/>
      <c r="AH78" s="87"/>
      <c r="AI78" s="87"/>
      <c r="AJ78" s="87"/>
      <c r="AK78" s="87"/>
      <c r="AL78" s="87"/>
      <c r="AM78" s="87"/>
      <c r="AN78" s="87"/>
      <c r="AO78" s="87"/>
      <c r="AP78" s="87"/>
      <c r="AQ78" s="89"/>
    </row>
    <row r="79" s="1" customFormat="1" ht="6.96" customHeight="1">
      <c r="B79" s="47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9"/>
    </row>
    <row r="80" s="1" customFormat="1">
      <c r="B80" s="47"/>
      <c r="C80" s="39" t="s">
        <v>21</v>
      </c>
      <c r="D80" s="48"/>
      <c r="E80" s="48"/>
      <c r="F80" s="48"/>
      <c r="G80" s="48"/>
      <c r="H80" s="48"/>
      <c r="I80" s="48"/>
      <c r="J80" s="48"/>
      <c r="K80" s="48"/>
      <c r="L80" s="90" t="str">
        <f>IF(K8="","",K8)</f>
        <v xml:space="preserve"> </v>
      </c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39" t="s">
        <v>23</v>
      </c>
      <c r="AJ80" s="48"/>
      <c r="AK80" s="48"/>
      <c r="AL80" s="48"/>
      <c r="AM80" s="91" t="str">
        <f> IF(AN8= "","",AN8)</f>
        <v>14. 6. 2018</v>
      </c>
      <c r="AN80" s="48"/>
      <c r="AO80" s="48"/>
      <c r="AP80" s="48"/>
      <c r="AQ80" s="49"/>
    </row>
    <row r="81" s="1" customFormat="1" ht="6.96" customHeight="1"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9"/>
    </row>
    <row r="82" s="1" customFormat="1">
      <c r="B82" s="47"/>
      <c r="C82" s="39" t="s">
        <v>25</v>
      </c>
      <c r="D82" s="48"/>
      <c r="E82" s="48"/>
      <c r="F82" s="48"/>
      <c r="G82" s="48"/>
      <c r="H82" s="48"/>
      <c r="I82" s="48"/>
      <c r="J82" s="48"/>
      <c r="K82" s="48"/>
      <c r="L82" s="83" t="str">
        <f>IF(E11= "","",E11)</f>
        <v>Univerzita Pavla Jozefa Šafárika v Košiciach</v>
      </c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39" t="s">
        <v>31</v>
      </c>
      <c r="AJ82" s="48"/>
      <c r="AK82" s="48"/>
      <c r="AL82" s="48"/>
      <c r="AM82" s="83" t="str">
        <f>IF(E17="","",E17)</f>
        <v>d.g.A. design graphic architecture s.r.o.</v>
      </c>
      <c r="AN82" s="83"/>
      <c r="AO82" s="83"/>
      <c r="AP82" s="83"/>
      <c r="AQ82" s="49"/>
      <c r="AS82" s="92" t="s">
        <v>57</v>
      </c>
      <c r="AT82" s="93"/>
      <c r="AU82" s="68"/>
      <c r="AV82" s="68"/>
      <c r="AW82" s="68"/>
      <c r="AX82" s="68"/>
      <c r="AY82" s="68"/>
      <c r="AZ82" s="68"/>
      <c r="BA82" s="68"/>
      <c r="BB82" s="68"/>
      <c r="BC82" s="68"/>
      <c r="BD82" s="69"/>
    </row>
    <row r="83" s="1" customFormat="1">
      <c r="B83" s="47"/>
      <c r="C83" s="39" t="s">
        <v>29</v>
      </c>
      <c r="D83" s="48"/>
      <c r="E83" s="48"/>
      <c r="F83" s="48"/>
      <c r="G83" s="48"/>
      <c r="H83" s="48"/>
      <c r="I83" s="48"/>
      <c r="J83" s="48"/>
      <c r="K83" s="48"/>
      <c r="L83" s="83" t="str">
        <f>IF(E14= "Vyplň údaj","",E14)</f>
        <v/>
      </c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39" t="s">
        <v>35</v>
      </c>
      <c r="AJ83" s="48"/>
      <c r="AK83" s="48"/>
      <c r="AL83" s="48"/>
      <c r="AM83" s="83" t="str">
        <f>IF(E20="","",E20)</f>
        <v xml:space="preserve"> </v>
      </c>
      <c r="AN83" s="83"/>
      <c r="AO83" s="83"/>
      <c r="AP83" s="83"/>
      <c r="AQ83" s="49"/>
      <c r="AS83" s="94"/>
      <c r="AT83" s="55"/>
      <c r="AU83" s="48"/>
      <c r="AV83" s="48"/>
      <c r="AW83" s="48"/>
      <c r="AX83" s="48"/>
      <c r="AY83" s="48"/>
      <c r="AZ83" s="48"/>
      <c r="BA83" s="48"/>
      <c r="BB83" s="48"/>
      <c r="BC83" s="48"/>
      <c r="BD83" s="95"/>
    </row>
    <row r="84" s="1" customFormat="1" ht="10.8" customHeight="1">
      <c r="B84" s="47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9"/>
      <c r="AS84" s="94"/>
      <c r="AT84" s="55"/>
      <c r="AU84" s="48"/>
      <c r="AV84" s="48"/>
      <c r="AW84" s="48"/>
      <c r="AX84" s="48"/>
      <c r="AY84" s="48"/>
      <c r="AZ84" s="48"/>
      <c r="BA84" s="48"/>
      <c r="BB84" s="48"/>
      <c r="BC84" s="48"/>
      <c r="BD84" s="95"/>
    </row>
    <row r="85" s="1" customFormat="1" ht="29.28" customHeight="1">
      <c r="B85" s="47"/>
      <c r="C85" s="96" t="s">
        <v>58</v>
      </c>
      <c r="D85" s="97"/>
      <c r="E85" s="97"/>
      <c r="F85" s="97"/>
      <c r="G85" s="97"/>
      <c r="H85" s="98"/>
      <c r="I85" s="99" t="s">
        <v>59</v>
      </c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  <c r="AA85" s="97"/>
      <c r="AB85" s="97"/>
      <c r="AC85" s="97"/>
      <c r="AD85" s="97"/>
      <c r="AE85" s="97"/>
      <c r="AF85" s="97"/>
      <c r="AG85" s="99" t="s">
        <v>60</v>
      </c>
      <c r="AH85" s="97"/>
      <c r="AI85" s="97"/>
      <c r="AJ85" s="97"/>
      <c r="AK85" s="97"/>
      <c r="AL85" s="97"/>
      <c r="AM85" s="97"/>
      <c r="AN85" s="99" t="s">
        <v>61</v>
      </c>
      <c r="AO85" s="97"/>
      <c r="AP85" s="100"/>
      <c r="AQ85" s="49"/>
      <c r="AS85" s="101" t="s">
        <v>62</v>
      </c>
      <c r="AT85" s="102" t="s">
        <v>63</v>
      </c>
      <c r="AU85" s="102" t="s">
        <v>64</v>
      </c>
      <c r="AV85" s="102" t="s">
        <v>65</v>
      </c>
      <c r="AW85" s="102" t="s">
        <v>66</v>
      </c>
      <c r="AX85" s="102" t="s">
        <v>67</v>
      </c>
      <c r="AY85" s="102" t="s">
        <v>68</v>
      </c>
      <c r="AZ85" s="102" t="s">
        <v>69</v>
      </c>
      <c r="BA85" s="102" t="s">
        <v>70</v>
      </c>
      <c r="BB85" s="102" t="s">
        <v>71</v>
      </c>
      <c r="BC85" s="102" t="s">
        <v>72</v>
      </c>
      <c r="BD85" s="103" t="s">
        <v>73</v>
      </c>
    </row>
    <row r="86" s="1" customFormat="1" ht="10.8" customHeight="1">
      <c r="B86" s="47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9"/>
      <c r="AS86" s="104"/>
      <c r="AT86" s="68"/>
      <c r="AU86" s="68"/>
      <c r="AV86" s="68"/>
      <c r="AW86" s="68"/>
      <c r="AX86" s="68"/>
      <c r="AY86" s="68"/>
      <c r="AZ86" s="68"/>
      <c r="BA86" s="68"/>
      <c r="BB86" s="68"/>
      <c r="BC86" s="68"/>
      <c r="BD86" s="69"/>
    </row>
    <row r="87" s="4" customFormat="1" ht="32.4" customHeight="1">
      <c r="B87" s="85"/>
      <c r="C87" s="105" t="s">
        <v>74</v>
      </c>
      <c r="D87" s="106"/>
      <c r="E87" s="106"/>
      <c r="F87" s="106"/>
      <c r="G87" s="106"/>
      <c r="H87" s="106"/>
      <c r="I87" s="106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6"/>
      <c r="U87" s="106"/>
      <c r="V87" s="106"/>
      <c r="W87" s="106"/>
      <c r="X87" s="106"/>
      <c r="Y87" s="106"/>
      <c r="Z87" s="106"/>
      <c r="AA87" s="106"/>
      <c r="AB87" s="106"/>
      <c r="AC87" s="106"/>
      <c r="AD87" s="106"/>
      <c r="AE87" s="106"/>
      <c r="AF87" s="106"/>
      <c r="AG87" s="107">
        <f>ROUND(SUM(AG88:AG93),2)</f>
        <v>0</v>
      </c>
      <c r="AH87" s="107"/>
      <c r="AI87" s="107"/>
      <c r="AJ87" s="107"/>
      <c r="AK87" s="107"/>
      <c r="AL87" s="107"/>
      <c r="AM87" s="107"/>
      <c r="AN87" s="108">
        <f>SUM(AG87,AT87)</f>
        <v>0</v>
      </c>
      <c r="AO87" s="108"/>
      <c r="AP87" s="108"/>
      <c r="AQ87" s="89"/>
      <c r="AS87" s="109">
        <f>ROUND(SUM(AS88:AS93),2)</f>
        <v>0</v>
      </c>
      <c r="AT87" s="110">
        <f>ROUND(SUM(AV87:AW87),2)</f>
        <v>0</v>
      </c>
      <c r="AU87" s="111">
        <f>ROUND(SUM(AU88:AU93),5)</f>
        <v>0</v>
      </c>
      <c r="AV87" s="110">
        <f>ROUND(AZ87*L31,2)</f>
        <v>0</v>
      </c>
      <c r="AW87" s="110">
        <f>ROUND(BA87*L32,2)</f>
        <v>0</v>
      </c>
      <c r="AX87" s="110">
        <f>ROUND(BB87*L31,2)</f>
        <v>0</v>
      </c>
      <c r="AY87" s="110">
        <f>ROUND(BC87*L32,2)</f>
        <v>0</v>
      </c>
      <c r="AZ87" s="110">
        <f>ROUND(SUM(AZ88:AZ93),2)</f>
        <v>0</v>
      </c>
      <c r="BA87" s="110">
        <f>ROUND(SUM(BA88:BA93),2)</f>
        <v>0</v>
      </c>
      <c r="BB87" s="110">
        <f>ROUND(SUM(BB88:BB93),2)</f>
        <v>0</v>
      </c>
      <c r="BC87" s="110">
        <f>ROUND(SUM(BC88:BC93),2)</f>
        <v>0</v>
      </c>
      <c r="BD87" s="112">
        <f>ROUND(SUM(BD88:BD93),2)</f>
        <v>0</v>
      </c>
      <c r="BS87" s="113" t="s">
        <v>75</v>
      </c>
      <c r="BT87" s="113" t="s">
        <v>76</v>
      </c>
      <c r="BU87" s="114" t="s">
        <v>77</v>
      </c>
      <c r="BV87" s="113" t="s">
        <v>78</v>
      </c>
      <c r="BW87" s="113" t="s">
        <v>79</v>
      </c>
      <c r="BX87" s="113" t="s">
        <v>80</v>
      </c>
    </row>
    <row r="88" s="5" customFormat="1" ht="16.5" customHeight="1">
      <c r="A88" s="115" t="s">
        <v>81</v>
      </c>
      <c r="B88" s="116"/>
      <c r="C88" s="117"/>
      <c r="D88" s="118" t="s">
        <v>82</v>
      </c>
      <c r="E88" s="118"/>
      <c r="F88" s="118"/>
      <c r="G88" s="118"/>
      <c r="H88" s="118"/>
      <c r="I88" s="119"/>
      <c r="J88" s="118" t="s">
        <v>83</v>
      </c>
      <c r="K88" s="118"/>
      <c r="L88" s="118"/>
      <c r="M88" s="118"/>
      <c r="N88" s="118"/>
      <c r="O88" s="118"/>
      <c r="P88" s="118"/>
      <c r="Q88" s="118"/>
      <c r="R88" s="118"/>
      <c r="S88" s="118"/>
      <c r="T88" s="118"/>
      <c r="U88" s="118"/>
      <c r="V88" s="118"/>
      <c r="W88" s="118"/>
      <c r="X88" s="118"/>
      <c r="Y88" s="118"/>
      <c r="Z88" s="118"/>
      <c r="AA88" s="118"/>
      <c r="AB88" s="118"/>
      <c r="AC88" s="118"/>
      <c r="AD88" s="118"/>
      <c r="AE88" s="118"/>
      <c r="AF88" s="118"/>
      <c r="AG88" s="120">
        <f>'A - Búracie práce'!M30</f>
        <v>0</v>
      </c>
      <c r="AH88" s="119"/>
      <c r="AI88" s="119"/>
      <c r="AJ88" s="119"/>
      <c r="AK88" s="119"/>
      <c r="AL88" s="119"/>
      <c r="AM88" s="119"/>
      <c r="AN88" s="120">
        <f>SUM(AG88,AT88)</f>
        <v>0</v>
      </c>
      <c r="AO88" s="119"/>
      <c r="AP88" s="119"/>
      <c r="AQ88" s="121"/>
      <c r="AS88" s="122">
        <f>'A - Búracie práce'!M28</f>
        <v>0</v>
      </c>
      <c r="AT88" s="123">
        <f>ROUND(SUM(AV88:AW88),2)</f>
        <v>0</v>
      </c>
      <c r="AU88" s="124">
        <f>'A - Búracie práce'!W127</f>
        <v>0</v>
      </c>
      <c r="AV88" s="123">
        <f>'A - Búracie práce'!M32</f>
        <v>0</v>
      </c>
      <c r="AW88" s="123">
        <f>'A - Búracie práce'!M33</f>
        <v>0</v>
      </c>
      <c r="AX88" s="123">
        <f>'A - Búracie práce'!M34</f>
        <v>0</v>
      </c>
      <c r="AY88" s="123">
        <f>'A - Búracie práce'!M35</f>
        <v>0</v>
      </c>
      <c r="AZ88" s="123">
        <f>'A - Búracie práce'!H32</f>
        <v>0</v>
      </c>
      <c r="BA88" s="123">
        <f>'A - Búracie práce'!H33</f>
        <v>0</v>
      </c>
      <c r="BB88" s="123">
        <f>'A - Búracie práce'!H34</f>
        <v>0</v>
      </c>
      <c r="BC88" s="123">
        <f>'A - Búracie práce'!H35</f>
        <v>0</v>
      </c>
      <c r="BD88" s="125">
        <f>'A - Búracie práce'!H36</f>
        <v>0</v>
      </c>
      <c r="BT88" s="126" t="s">
        <v>84</v>
      </c>
      <c r="BV88" s="126" t="s">
        <v>78</v>
      </c>
      <c r="BW88" s="126" t="s">
        <v>85</v>
      </c>
      <c r="BX88" s="126" t="s">
        <v>79</v>
      </c>
    </row>
    <row r="89" s="5" customFormat="1" ht="16.5" customHeight="1">
      <c r="A89" s="115" t="s">
        <v>81</v>
      </c>
      <c r="B89" s="116"/>
      <c r="C89" s="117"/>
      <c r="D89" s="118" t="s">
        <v>86</v>
      </c>
      <c r="E89" s="118"/>
      <c r="F89" s="118"/>
      <c r="G89" s="118"/>
      <c r="H89" s="118"/>
      <c r="I89" s="119"/>
      <c r="J89" s="118" t="s">
        <v>87</v>
      </c>
      <c r="K89" s="118"/>
      <c r="L89" s="118"/>
      <c r="M89" s="118"/>
      <c r="N89" s="118"/>
      <c r="O89" s="118"/>
      <c r="P89" s="118"/>
      <c r="Q89" s="118"/>
      <c r="R89" s="118"/>
      <c r="S89" s="118"/>
      <c r="T89" s="118"/>
      <c r="U89" s="118"/>
      <c r="V89" s="118"/>
      <c r="W89" s="118"/>
      <c r="X89" s="118"/>
      <c r="Y89" s="118"/>
      <c r="Z89" s="118"/>
      <c r="AA89" s="118"/>
      <c r="AB89" s="118"/>
      <c r="AC89" s="118"/>
      <c r="AD89" s="118"/>
      <c r="AE89" s="118"/>
      <c r="AF89" s="118"/>
      <c r="AG89" s="120">
        <f>'B - Stavebná časť'!M30</f>
        <v>0</v>
      </c>
      <c r="AH89" s="119"/>
      <c r="AI89" s="119"/>
      <c r="AJ89" s="119"/>
      <c r="AK89" s="119"/>
      <c r="AL89" s="119"/>
      <c r="AM89" s="119"/>
      <c r="AN89" s="120">
        <f>SUM(AG89,AT89)</f>
        <v>0</v>
      </c>
      <c r="AO89" s="119"/>
      <c r="AP89" s="119"/>
      <c r="AQ89" s="121"/>
      <c r="AS89" s="122">
        <f>'B - Stavebná časť'!M28</f>
        <v>0</v>
      </c>
      <c r="AT89" s="123">
        <f>ROUND(SUM(AV89:AW89),2)</f>
        <v>0</v>
      </c>
      <c r="AU89" s="124">
        <f>'B - Stavebná časť'!W133</f>
        <v>0</v>
      </c>
      <c r="AV89" s="123">
        <f>'B - Stavebná časť'!M32</f>
        <v>0</v>
      </c>
      <c r="AW89" s="123">
        <f>'B - Stavebná časť'!M33</f>
        <v>0</v>
      </c>
      <c r="AX89" s="123">
        <f>'B - Stavebná časť'!M34</f>
        <v>0</v>
      </c>
      <c r="AY89" s="123">
        <f>'B - Stavebná časť'!M35</f>
        <v>0</v>
      </c>
      <c r="AZ89" s="123">
        <f>'B - Stavebná časť'!H32</f>
        <v>0</v>
      </c>
      <c r="BA89" s="123">
        <f>'B - Stavebná časť'!H33</f>
        <v>0</v>
      </c>
      <c r="BB89" s="123">
        <f>'B - Stavebná časť'!H34</f>
        <v>0</v>
      </c>
      <c r="BC89" s="123">
        <f>'B - Stavebná časť'!H35</f>
        <v>0</v>
      </c>
      <c r="BD89" s="125">
        <f>'B - Stavebná časť'!H36</f>
        <v>0</v>
      </c>
      <c r="BT89" s="126" t="s">
        <v>84</v>
      </c>
      <c r="BV89" s="126" t="s">
        <v>78</v>
      </c>
      <c r="BW89" s="126" t="s">
        <v>88</v>
      </c>
      <c r="BX89" s="126" t="s">
        <v>79</v>
      </c>
    </row>
    <row r="90" s="5" customFormat="1" ht="16.5" customHeight="1">
      <c r="A90" s="115" t="s">
        <v>81</v>
      </c>
      <c r="B90" s="116"/>
      <c r="C90" s="117"/>
      <c r="D90" s="118" t="s">
        <v>89</v>
      </c>
      <c r="E90" s="118"/>
      <c r="F90" s="118"/>
      <c r="G90" s="118"/>
      <c r="H90" s="118"/>
      <c r="I90" s="119"/>
      <c r="J90" s="118" t="s">
        <v>90</v>
      </c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18"/>
      <c r="X90" s="118"/>
      <c r="Y90" s="118"/>
      <c r="Z90" s="118"/>
      <c r="AA90" s="118"/>
      <c r="AB90" s="118"/>
      <c r="AC90" s="118"/>
      <c r="AD90" s="118"/>
      <c r="AE90" s="118"/>
      <c r="AF90" s="118"/>
      <c r="AG90" s="120">
        <f>'C - Elektroinštalácia'!M30</f>
        <v>0</v>
      </c>
      <c r="AH90" s="119"/>
      <c r="AI90" s="119"/>
      <c r="AJ90" s="119"/>
      <c r="AK90" s="119"/>
      <c r="AL90" s="119"/>
      <c r="AM90" s="119"/>
      <c r="AN90" s="120">
        <f>SUM(AG90,AT90)</f>
        <v>0</v>
      </c>
      <c r="AO90" s="119"/>
      <c r="AP90" s="119"/>
      <c r="AQ90" s="121"/>
      <c r="AS90" s="122">
        <f>'C - Elektroinštalácia'!M28</f>
        <v>0</v>
      </c>
      <c r="AT90" s="123">
        <f>ROUND(SUM(AV90:AW90),2)</f>
        <v>0</v>
      </c>
      <c r="AU90" s="124">
        <f>'C - Elektroinštalácia'!W122</f>
        <v>0</v>
      </c>
      <c r="AV90" s="123">
        <f>'C - Elektroinštalácia'!M32</f>
        <v>0</v>
      </c>
      <c r="AW90" s="123">
        <f>'C - Elektroinštalácia'!M33</f>
        <v>0</v>
      </c>
      <c r="AX90" s="123">
        <f>'C - Elektroinštalácia'!M34</f>
        <v>0</v>
      </c>
      <c r="AY90" s="123">
        <f>'C - Elektroinštalácia'!M35</f>
        <v>0</v>
      </c>
      <c r="AZ90" s="123">
        <f>'C - Elektroinštalácia'!H32</f>
        <v>0</v>
      </c>
      <c r="BA90" s="123">
        <f>'C - Elektroinštalácia'!H33</f>
        <v>0</v>
      </c>
      <c r="BB90" s="123">
        <f>'C - Elektroinštalácia'!H34</f>
        <v>0</v>
      </c>
      <c r="BC90" s="123">
        <f>'C - Elektroinštalácia'!H35</f>
        <v>0</v>
      </c>
      <c r="BD90" s="125">
        <f>'C - Elektroinštalácia'!H36</f>
        <v>0</v>
      </c>
      <c r="BT90" s="126" t="s">
        <v>84</v>
      </c>
      <c r="BV90" s="126" t="s">
        <v>78</v>
      </c>
      <c r="BW90" s="126" t="s">
        <v>91</v>
      </c>
      <c r="BX90" s="126" t="s">
        <v>79</v>
      </c>
    </row>
    <row r="91" s="5" customFormat="1" ht="16.5" customHeight="1">
      <c r="A91" s="115" t="s">
        <v>81</v>
      </c>
      <c r="B91" s="116"/>
      <c r="C91" s="117"/>
      <c r="D91" s="118" t="s">
        <v>75</v>
      </c>
      <c r="E91" s="118"/>
      <c r="F91" s="118"/>
      <c r="G91" s="118"/>
      <c r="H91" s="118"/>
      <c r="I91" s="119"/>
      <c r="J91" s="118" t="s">
        <v>92</v>
      </c>
      <c r="K91" s="118"/>
      <c r="L91" s="118"/>
      <c r="M91" s="118"/>
      <c r="N91" s="118"/>
      <c r="O91" s="118"/>
      <c r="P91" s="118"/>
      <c r="Q91" s="118"/>
      <c r="R91" s="118"/>
      <c r="S91" s="118"/>
      <c r="T91" s="118"/>
      <c r="U91" s="118"/>
      <c r="V91" s="118"/>
      <c r="W91" s="118"/>
      <c r="X91" s="118"/>
      <c r="Y91" s="118"/>
      <c r="Z91" s="118"/>
      <c r="AA91" s="118"/>
      <c r="AB91" s="118"/>
      <c r="AC91" s="118"/>
      <c r="AD91" s="118"/>
      <c r="AE91" s="118"/>
      <c r="AF91" s="118"/>
      <c r="AG91" s="120">
        <f>'D - Vykurovanie'!M30</f>
        <v>0</v>
      </c>
      <c r="AH91" s="119"/>
      <c r="AI91" s="119"/>
      <c r="AJ91" s="119"/>
      <c r="AK91" s="119"/>
      <c r="AL91" s="119"/>
      <c r="AM91" s="119"/>
      <c r="AN91" s="120">
        <f>SUM(AG91,AT91)</f>
        <v>0</v>
      </c>
      <c r="AO91" s="119"/>
      <c r="AP91" s="119"/>
      <c r="AQ91" s="121"/>
      <c r="AS91" s="122">
        <f>'D - Vykurovanie'!M28</f>
        <v>0</v>
      </c>
      <c r="AT91" s="123">
        <f>ROUND(SUM(AV91:AW91),2)</f>
        <v>0</v>
      </c>
      <c r="AU91" s="124">
        <f>'D - Vykurovanie'!W126</f>
        <v>0</v>
      </c>
      <c r="AV91" s="123">
        <f>'D - Vykurovanie'!M32</f>
        <v>0</v>
      </c>
      <c r="AW91" s="123">
        <f>'D - Vykurovanie'!M33</f>
        <v>0</v>
      </c>
      <c r="AX91" s="123">
        <f>'D - Vykurovanie'!M34</f>
        <v>0</v>
      </c>
      <c r="AY91" s="123">
        <f>'D - Vykurovanie'!M35</f>
        <v>0</v>
      </c>
      <c r="AZ91" s="123">
        <f>'D - Vykurovanie'!H32</f>
        <v>0</v>
      </c>
      <c r="BA91" s="123">
        <f>'D - Vykurovanie'!H33</f>
        <v>0</v>
      </c>
      <c r="BB91" s="123">
        <f>'D - Vykurovanie'!H34</f>
        <v>0</v>
      </c>
      <c r="BC91" s="123">
        <f>'D - Vykurovanie'!H35</f>
        <v>0</v>
      </c>
      <c r="BD91" s="125">
        <f>'D - Vykurovanie'!H36</f>
        <v>0</v>
      </c>
      <c r="BT91" s="126" t="s">
        <v>84</v>
      </c>
      <c r="BV91" s="126" t="s">
        <v>78</v>
      </c>
      <c r="BW91" s="126" t="s">
        <v>93</v>
      </c>
      <c r="BX91" s="126" t="s">
        <v>79</v>
      </c>
    </row>
    <row r="92" s="5" customFormat="1" ht="16.5" customHeight="1">
      <c r="A92" s="115" t="s">
        <v>81</v>
      </c>
      <c r="B92" s="116"/>
      <c r="C92" s="117"/>
      <c r="D92" s="118" t="s">
        <v>94</v>
      </c>
      <c r="E92" s="118"/>
      <c r="F92" s="118"/>
      <c r="G92" s="118"/>
      <c r="H92" s="118"/>
      <c r="I92" s="119"/>
      <c r="J92" s="118" t="s">
        <v>95</v>
      </c>
      <c r="K92" s="118"/>
      <c r="L92" s="118"/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18"/>
      <c r="X92" s="118"/>
      <c r="Y92" s="118"/>
      <c r="Z92" s="118"/>
      <c r="AA92" s="118"/>
      <c r="AB92" s="118"/>
      <c r="AC92" s="118"/>
      <c r="AD92" s="118"/>
      <c r="AE92" s="118"/>
      <c r="AF92" s="118"/>
      <c r="AG92" s="120">
        <f>'E - Vzduchotechnika'!M30</f>
        <v>0</v>
      </c>
      <c r="AH92" s="119"/>
      <c r="AI92" s="119"/>
      <c r="AJ92" s="119"/>
      <c r="AK92" s="119"/>
      <c r="AL92" s="119"/>
      <c r="AM92" s="119"/>
      <c r="AN92" s="120">
        <f>SUM(AG92,AT92)</f>
        <v>0</v>
      </c>
      <c r="AO92" s="119"/>
      <c r="AP92" s="119"/>
      <c r="AQ92" s="121"/>
      <c r="AS92" s="122">
        <f>'E - Vzduchotechnika'!M28</f>
        <v>0</v>
      </c>
      <c r="AT92" s="123">
        <f>ROUND(SUM(AV92:AW92),2)</f>
        <v>0</v>
      </c>
      <c r="AU92" s="124">
        <f>'E - Vzduchotechnika'!W119</f>
        <v>0</v>
      </c>
      <c r="AV92" s="123">
        <f>'E - Vzduchotechnika'!M32</f>
        <v>0</v>
      </c>
      <c r="AW92" s="123">
        <f>'E - Vzduchotechnika'!M33</f>
        <v>0</v>
      </c>
      <c r="AX92" s="123">
        <f>'E - Vzduchotechnika'!M34</f>
        <v>0</v>
      </c>
      <c r="AY92" s="123">
        <f>'E - Vzduchotechnika'!M35</f>
        <v>0</v>
      </c>
      <c r="AZ92" s="123">
        <f>'E - Vzduchotechnika'!H32</f>
        <v>0</v>
      </c>
      <c r="BA92" s="123">
        <f>'E - Vzduchotechnika'!H33</f>
        <v>0</v>
      </c>
      <c r="BB92" s="123">
        <f>'E - Vzduchotechnika'!H34</f>
        <v>0</v>
      </c>
      <c r="BC92" s="123">
        <f>'E - Vzduchotechnika'!H35</f>
        <v>0</v>
      </c>
      <c r="BD92" s="125">
        <f>'E - Vzduchotechnika'!H36</f>
        <v>0</v>
      </c>
      <c r="BT92" s="126" t="s">
        <v>84</v>
      </c>
      <c r="BV92" s="126" t="s">
        <v>78</v>
      </c>
      <c r="BW92" s="126" t="s">
        <v>96</v>
      </c>
      <c r="BX92" s="126" t="s">
        <v>79</v>
      </c>
    </row>
    <row r="93" s="5" customFormat="1" ht="16.5" customHeight="1">
      <c r="A93" s="115" t="s">
        <v>81</v>
      </c>
      <c r="B93" s="116"/>
      <c r="C93" s="117"/>
      <c r="D93" s="118" t="s">
        <v>97</v>
      </c>
      <c r="E93" s="118"/>
      <c r="F93" s="118"/>
      <c r="G93" s="118"/>
      <c r="H93" s="118"/>
      <c r="I93" s="119"/>
      <c r="J93" s="118" t="s">
        <v>98</v>
      </c>
      <c r="K93" s="118"/>
      <c r="L93" s="118"/>
      <c r="M93" s="118"/>
      <c r="N93" s="118"/>
      <c r="O93" s="118"/>
      <c r="P93" s="118"/>
      <c r="Q93" s="118"/>
      <c r="R93" s="118"/>
      <c r="S93" s="118"/>
      <c r="T93" s="118"/>
      <c r="U93" s="118"/>
      <c r="V93" s="118"/>
      <c r="W93" s="118"/>
      <c r="X93" s="118"/>
      <c r="Y93" s="118"/>
      <c r="Z93" s="118"/>
      <c r="AA93" s="118"/>
      <c r="AB93" s="118"/>
      <c r="AC93" s="118"/>
      <c r="AD93" s="118"/>
      <c r="AE93" s="118"/>
      <c r="AF93" s="118"/>
      <c r="AG93" s="120">
        <f>'F - Audiovizuálna technika'!M30</f>
        <v>0</v>
      </c>
      <c r="AH93" s="119"/>
      <c r="AI93" s="119"/>
      <c r="AJ93" s="119"/>
      <c r="AK93" s="119"/>
      <c r="AL93" s="119"/>
      <c r="AM93" s="119"/>
      <c r="AN93" s="120">
        <f>SUM(AG93,AT93)</f>
        <v>0</v>
      </c>
      <c r="AO93" s="119"/>
      <c r="AP93" s="119"/>
      <c r="AQ93" s="121"/>
      <c r="AS93" s="127">
        <f>'F - Audiovizuálna technika'!M28</f>
        <v>0</v>
      </c>
      <c r="AT93" s="128">
        <f>ROUND(SUM(AV93:AW93),2)</f>
        <v>0</v>
      </c>
      <c r="AU93" s="129">
        <f>'F - Audiovizuálna technika'!W118</f>
        <v>0</v>
      </c>
      <c r="AV93" s="128">
        <f>'F - Audiovizuálna technika'!M32</f>
        <v>0</v>
      </c>
      <c r="AW93" s="128">
        <f>'F - Audiovizuálna technika'!M33</f>
        <v>0</v>
      </c>
      <c r="AX93" s="128">
        <f>'F - Audiovizuálna technika'!M34</f>
        <v>0</v>
      </c>
      <c r="AY93" s="128">
        <f>'F - Audiovizuálna technika'!M35</f>
        <v>0</v>
      </c>
      <c r="AZ93" s="128">
        <f>'F - Audiovizuálna technika'!H32</f>
        <v>0</v>
      </c>
      <c r="BA93" s="128">
        <f>'F - Audiovizuálna technika'!H33</f>
        <v>0</v>
      </c>
      <c r="BB93" s="128">
        <f>'F - Audiovizuálna technika'!H34</f>
        <v>0</v>
      </c>
      <c r="BC93" s="128">
        <f>'F - Audiovizuálna technika'!H35</f>
        <v>0</v>
      </c>
      <c r="BD93" s="130">
        <f>'F - Audiovizuálna technika'!H36</f>
        <v>0</v>
      </c>
      <c r="BT93" s="126" t="s">
        <v>84</v>
      </c>
      <c r="BV93" s="126" t="s">
        <v>78</v>
      </c>
      <c r="BW93" s="126" t="s">
        <v>99</v>
      </c>
      <c r="BX93" s="126" t="s">
        <v>79</v>
      </c>
    </row>
    <row r="94">
      <c r="B94" s="27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0"/>
    </row>
    <row r="95" s="1" customFormat="1" ht="30" customHeight="1">
      <c r="B95" s="47"/>
      <c r="C95" s="105" t="s">
        <v>100</v>
      </c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108">
        <f>ROUND(SUM(AG96:AG99),2)</f>
        <v>0</v>
      </c>
      <c r="AH95" s="108"/>
      <c r="AI95" s="108"/>
      <c r="AJ95" s="108"/>
      <c r="AK95" s="108"/>
      <c r="AL95" s="108"/>
      <c r="AM95" s="108"/>
      <c r="AN95" s="108">
        <f>ROUND(SUM(AN96:AN99),2)</f>
        <v>0</v>
      </c>
      <c r="AO95" s="108"/>
      <c r="AP95" s="108"/>
      <c r="AQ95" s="49"/>
      <c r="AS95" s="101" t="s">
        <v>101</v>
      </c>
      <c r="AT95" s="102" t="s">
        <v>102</v>
      </c>
      <c r="AU95" s="102" t="s">
        <v>40</v>
      </c>
      <c r="AV95" s="103" t="s">
        <v>63</v>
      </c>
    </row>
    <row r="96" s="1" customFormat="1" ht="19.92" customHeight="1">
      <c r="B96" s="47"/>
      <c r="C96" s="48"/>
      <c r="D96" s="131" t="s">
        <v>103</v>
      </c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132">
        <f>ROUND(AG87*AS96,2)</f>
        <v>0</v>
      </c>
      <c r="AH96" s="133"/>
      <c r="AI96" s="133"/>
      <c r="AJ96" s="133"/>
      <c r="AK96" s="133"/>
      <c r="AL96" s="133"/>
      <c r="AM96" s="133"/>
      <c r="AN96" s="133">
        <f>ROUND(AG96+AV96,2)</f>
        <v>0</v>
      </c>
      <c r="AO96" s="133"/>
      <c r="AP96" s="133"/>
      <c r="AQ96" s="49"/>
      <c r="AS96" s="134">
        <v>0</v>
      </c>
      <c r="AT96" s="135" t="s">
        <v>104</v>
      </c>
      <c r="AU96" s="135" t="s">
        <v>41</v>
      </c>
      <c r="AV96" s="136">
        <f>ROUND(IF(AU96="základná",AG96*L31,IF(AU96="znížená",AG96*L32,0)),2)</f>
        <v>0</v>
      </c>
      <c r="BV96" s="23" t="s">
        <v>105</v>
      </c>
      <c r="BY96" s="137">
        <f>IF(AU96="základná",AV96,0)</f>
        <v>0</v>
      </c>
      <c r="BZ96" s="137">
        <f>IF(AU96="znížená",AV96,0)</f>
        <v>0</v>
      </c>
      <c r="CA96" s="137">
        <v>0</v>
      </c>
      <c r="CB96" s="137">
        <v>0</v>
      </c>
      <c r="CC96" s="137">
        <v>0</v>
      </c>
      <c r="CD96" s="137">
        <f>IF(AU96="základná",AG96,0)</f>
        <v>0</v>
      </c>
      <c r="CE96" s="137">
        <f>IF(AU96="znížená",AG96,0)</f>
        <v>0</v>
      </c>
      <c r="CF96" s="137">
        <f>IF(AU96="zákl. prenesená",AG96,0)</f>
        <v>0</v>
      </c>
      <c r="CG96" s="137">
        <f>IF(AU96="zníž. prenesená",AG96,0)</f>
        <v>0</v>
      </c>
      <c r="CH96" s="137">
        <f>IF(AU96="nulová",AG96,0)</f>
        <v>0</v>
      </c>
      <c r="CI96" s="23">
        <f>IF(AU96="základná",1,IF(AU96="znížená",2,IF(AU96="zákl. prenesená",4,IF(AU96="zníž. prenesená",5,3))))</f>
        <v>1</v>
      </c>
      <c r="CJ96" s="23">
        <f>IF(AT96="stavebná časť",1,IF(8896="investičná časť",2,3))</f>
        <v>1</v>
      </c>
      <c r="CK96" s="23" t="str">
        <f>IF(D96="Vyplň vlastné","","x")</f>
        <v>x</v>
      </c>
    </row>
    <row r="97" s="1" customFormat="1" ht="19.92" customHeight="1">
      <c r="B97" s="47"/>
      <c r="C97" s="48"/>
      <c r="D97" s="138" t="s">
        <v>106</v>
      </c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1"/>
      <c r="X97" s="131"/>
      <c r="Y97" s="131"/>
      <c r="Z97" s="131"/>
      <c r="AA97" s="131"/>
      <c r="AB97" s="131"/>
      <c r="AC97" s="48"/>
      <c r="AD97" s="48"/>
      <c r="AE97" s="48"/>
      <c r="AF97" s="48"/>
      <c r="AG97" s="132">
        <f>AG87*AS97</f>
        <v>0</v>
      </c>
      <c r="AH97" s="133"/>
      <c r="AI97" s="133"/>
      <c r="AJ97" s="133"/>
      <c r="AK97" s="133"/>
      <c r="AL97" s="133"/>
      <c r="AM97" s="133"/>
      <c r="AN97" s="133">
        <f>AG97+AV97</f>
        <v>0</v>
      </c>
      <c r="AO97" s="133"/>
      <c r="AP97" s="133"/>
      <c r="AQ97" s="49"/>
      <c r="AS97" s="139">
        <v>0</v>
      </c>
      <c r="AT97" s="140" t="s">
        <v>104</v>
      </c>
      <c r="AU97" s="140" t="s">
        <v>41</v>
      </c>
      <c r="AV97" s="141">
        <f>ROUND(IF(AU97="nulová",0,IF(OR(AU97="základná",AU97="zákl. prenesená"),AG97*L31,AG97*L32)),2)</f>
        <v>0</v>
      </c>
      <c r="BV97" s="23" t="s">
        <v>107</v>
      </c>
      <c r="BY97" s="137">
        <f>IF(AU97="základná",AV97,0)</f>
        <v>0</v>
      </c>
      <c r="BZ97" s="137">
        <f>IF(AU97="znížená",AV97,0)</f>
        <v>0</v>
      </c>
      <c r="CA97" s="137">
        <f>IF(AU97="zákl. prenesená",AV97,0)</f>
        <v>0</v>
      </c>
      <c r="CB97" s="137">
        <f>IF(AU97="zníž. prenesená",AV97,0)</f>
        <v>0</v>
      </c>
      <c r="CC97" s="137">
        <f>IF(AU97="nulová",AV97,0)</f>
        <v>0</v>
      </c>
      <c r="CD97" s="137">
        <f>IF(AU97="základná",AG97,0)</f>
        <v>0</v>
      </c>
      <c r="CE97" s="137">
        <f>IF(AU97="znížená",AG97,0)</f>
        <v>0</v>
      </c>
      <c r="CF97" s="137">
        <f>IF(AU97="zákl. prenesená",AG97,0)</f>
        <v>0</v>
      </c>
      <c r="CG97" s="137">
        <f>IF(AU97="zníž. prenesená",AG97,0)</f>
        <v>0</v>
      </c>
      <c r="CH97" s="137">
        <f>IF(AU97="nulová",AG97,0)</f>
        <v>0</v>
      </c>
      <c r="CI97" s="23">
        <f>IF(AU97="základná",1,IF(AU97="znížená",2,IF(AU97="zákl. prenesená",4,IF(AU97="zníž. prenesená",5,3))))</f>
        <v>1</v>
      </c>
      <c r="CJ97" s="23">
        <f>IF(AT97="stavebná časť",1,IF(8897="investičná časť",2,3))</f>
        <v>1</v>
      </c>
      <c r="CK97" s="23" t="str">
        <f>IF(D97="Vyplň vlastné","","x")</f>
        <v/>
      </c>
    </row>
    <row r="98" s="1" customFormat="1" ht="19.92" customHeight="1">
      <c r="B98" s="47"/>
      <c r="C98" s="48"/>
      <c r="D98" s="138" t="s">
        <v>106</v>
      </c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  <c r="R98" s="131"/>
      <c r="S98" s="131"/>
      <c r="T98" s="131"/>
      <c r="U98" s="131"/>
      <c r="V98" s="131"/>
      <c r="W98" s="131"/>
      <c r="X98" s="131"/>
      <c r="Y98" s="131"/>
      <c r="Z98" s="131"/>
      <c r="AA98" s="131"/>
      <c r="AB98" s="131"/>
      <c r="AC98" s="48"/>
      <c r="AD98" s="48"/>
      <c r="AE98" s="48"/>
      <c r="AF98" s="48"/>
      <c r="AG98" s="132">
        <f>AG87*AS98</f>
        <v>0</v>
      </c>
      <c r="AH98" s="133"/>
      <c r="AI98" s="133"/>
      <c r="AJ98" s="133"/>
      <c r="AK98" s="133"/>
      <c r="AL98" s="133"/>
      <c r="AM98" s="133"/>
      <c r="AN98" s="133">
        <f>AG98+AV98</f>
        <v>0</v>
      </c>
      <c r="AO98" s="133"/>
      <c r="AP98" s="133"/>
      <c r="AQ98" s="49"/>
      <c r="AS98" s="139">
        <v>0</v>
      </c>
      <c r="AT98" s="140" t="s">
        <v>104</v>
      </c>
      <c r="AU98" s="140" t="s">
        <v>41</v>
      </c>
      <c r="AV98" s="141">
        <f>ROUND(IF(AU98="nulová",0,IF(OR(AU98="základná",AU98="zákl. prenesená"),AG98*L31,AG98*L32)),2)</f>
        <v>0</v>
      </c>
      <c r="BV98" s="23" t="s">
        <v>107</v>
      </c>
      <c r="BY98" s="137">
        <f>IF(AU98="základná",AV98,0)</f>
        <v>0</v>
      </c>
      <c r="BZ98" s="137">
        <f>IF(AU98="znížená",AV98,0)</f>
        <v>0</v>
      </c>
      <c r="CA98" s="137">
        <f>IF(AU98="zákl. prenesená",AV98,0)</f>
        <v>0</v>
      </c>
      <c r="CB98" s="137">
        <f>IF(AU98="zníž. prenesená",AV98,0)</f>
        <v>0</v>
      </c>
      <c r="CC98" s="137">
        <f>IF(AU98="nulová",AV98,0)</f>
        <v>0</v>
      </c>
      <c r="CD98" s="137">
        <f>IF(AU98="základná",AG98,0)</f>
        <v>0</v>
      </c>
      <c r="CE98" s="137">
        <f>IF(AU98="znížená",AG98,0)</f>
        <v>0</v>
      </c>
      <c r="CF98" s="137">
        <f>IF(AU98="zákl. prenesená",AG98,0)</f>
        <v>0</v>
      </c>
      <c r="CG98" s="137">
        <f>IF(AU98="zníž. prenesená",AG98,0)</f>
        <v>0</v>
      </c>
      <c r="CH98" s="137">
        <f>IF(AU98="nulová",AG98,0)</f>
        <v>0</v>
      </c>
      <c r="CI98" s="23">
        <f>IF(AU98="základná",1,IF(AU98="znížená",2,IF(AU98="zákl. prenesená",4,IF(AU98="zníž. prenesená",5,3))))</f>
        <v>1</v>
      </c>
      <c r="CJ98" s="23">
        <f>IF(AT98="stavebná časť",1,IF(8898="investičná časť",2,3))</f>
        <v>1</v>
      </c>
      <c r="CK98" s="23" t="str">
        <f>IF(D98="Vyplň vlastné","","x")</f>
        <v/>
      </c>
    </row>
    <row r="99" s="1" customFormat="1" ht="19.92" customHeight="1">
      <c r="B99" s="47"/>
      <c r="C99" s="48"/>
      <c r="D99" s="138" t="s">
        <v>106</v>
      </c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1"/>
      <c r="X99" s="131"/>
      <c r="Y99" s="131"/>
      <c r="Z99" s="131"/>
      <c r="AA99" s="131"/>
      <c r="AB99" s="131"/>
      <c r="AC99" s="48"/>
      <c r="AD99" s="48"/>
      <c r="AE99" s="48"/>
      <c r="AF99" s="48"/>
      <c r="AG99" s="132">
        <f>AG87*AS99</f>
        <v>0</v>
      </c>
      <c r="AH99" s="133"/>
      <c r="AI99" s="133"/>
      <c r="AJ99" s="133"/>
      <c r="AK99" s="133"/>
      <c r="AL99" s="133"/>
      <c r="AM99" s="133"/>
      <c r="AN99" s="133">
        <f>AG99+AV99</f>
        <v>0</v>
      </c>
      <c r="AO99" s="133"/>
      <c r="AP99" s="133"/>
      <c r="AQ99" s="49"/>
      <c r="AS99" s="142">
        <v>0</v>
      </c>
      <c r="AT99" s="143" t="s">
        <v>104</v>
      </c>
      <c r="AU99" s="143" t="s">
        <v>41</v>
      </c>
      <c r="AV99" s="144">
        <f>ROUND(IF(AU99="nulová",0,IF(OR(AU99="základná",AU99="zákl. prenesená"),AG99*L31,AG99*L32)),2)</f>
        <v>0</v>
      </c>
      <c r="BV99" s="23" t="s">
        <v>107</v>
      </c>
      <c r="BY99" s="137">
        <f>IF(AU99="základná",AV99,0)</f>
        <v>0</v>
      </c>
      <c r="BZ99" s="137">
        <f>IF(AU99="znížená",AV99,0)</f>
        <v>0</v>
      </c>
      <c r="CA99" s="137">
        <f>IF(AU99="zákl. prenesená",AV99,0)</f>
        <v>0</v>
      </c>
      <c r="CB99" s="137">
        <f>IF(AU99="zníž. prenesená",AV99,0)</f>
        <v>0</v>
      </c>
      <c r="CC99" s="137">
        <f>IF(AU99="nulová",AV99,0)</f>
        <v>0</v>
      </c>
      <c r="CD99" s="137">
        <f>IF(AU99="základná",AG99,0)</f>
        <v>0</v>
      </c>
      <c r="CE99" s="137">
        <f>IF(AU99="znížená",AG99,0)</f>
        <v>0</v>
      </c>
      <c r="CF99" s="137">
        <f>IF(AU99="zákl. prenesená",AG99,0)</f>
        <v>0</v>
      </c>
      <c r="CG99" s="137">
        <f>IF(AU99="zníž. prenesená",AG99,0)</f>
        <v>0</v>
      </c>
      <c r="CH99" s="137">
        <f>IF(AU99="nulová",AG99,0)</f>
        <v>0</v>
      </c>
      <c r="CI99" s="23">
        <f>IF(AU99="základná",1,IF(AU99="znížená",2,IF(AU99="zákl. prenesená",4,IF(AU99="zníž. prenesená",5,3))))</f>
        <v>1</v>
      </c>
      <c r="CJ99" s="23">
        <f>IF(AT99="stavebná časť",1,IF(8899="investičná časť",2,3))</f>
        <v>1</v>
      </c>
      <c r="CK99" s="23" t="str">
        <f>IF(D99="Vyplň vlastné","","x")</f>
        <v/>
      </c>
    </row>
    <row r="100" s="1" customFormat="1" ht="10.8" customHeight="1">
      <c r="B100" s="47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9"/>
    </row>
    <row r="101" s="1" customFormat="1" ht="30" customHeight="1">
      <c r="B101" s="47"/>
      <c r="C101" s="145" t="s">
        <v>108</v>
      </c>
      <c r="D101" s="146"/>
      <c r="E101" s="146"/>
      <c r="F101" s="146"/>
      <c r="G101" s="146"/>
      <c r="H101" s="146"/>
      <c r="I101" s="146"/>
      <c r="J101" s="146"/>
      <c r="K101" s="146"/>
      <c r="L101" s="146"/>
      <c r="M101" s="146"/>
      <c r="N101" s="146"/>
      <c r="O101" s="146"/>
      <c r="P101" s="146"/>
      <c r="Q101" s="146"/>
      <c r="R101" s="146"/>
      <c r="S101" s="146"/>
      <c r="T101" s="146"/>
      <c r="U101" s="146"/>
      <c r="V101" s="146"/>
      <c r="W101" s="146"/>
      <c r="X101" s="146"/>
      <c r="Y101" s="146"/>
      <c r="Z101" s="146"/>
      <c r="AA101" s="146"/>
      <c r="AB101" s="146"/>
      <c r="AC101" s="146"/>
      <c r="AD101" s="146"/>
      <c r="AE101" s="146"/>
      <c r="AF101" s="146"/>
      <c r="AG101" s="147">
        <f>ROUND(AG87+AG95,2)</f>
        <v>0</v>
      </c>
      <c r="AH101" s="147"/>
      <c r="AI101" s="147"/>
      <c r="AJ101" s="147"/>
      <c r="AK101" s="147"/>
      <c r="AL101" s="147"/>
      <c r="AM101" s="147"/>
      <c r="AN101" s="147">
        <f>AN87+AN95</f>
        <v>0</v>
      </c>
      <c r="AO101" s="147"/>
      <c r="AP101" s="147"/>
      <c r="AQ101" s="49"/>
    </row>
    <row r="102" s="1" customFormat="1" ht="6.96" customHeight="1">
      <c r="B102" s="76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8"/>
    </row>
  </sheetData>
  <mergeCells count="78">
    <mergeCell ref="C2:AP2"/>
    <mergeCell ref="C4:AP4"/>
    <mergeCell ref="BE5:BE34"/>
    <mergeCell ref="K5:AO5"/>
    <mergeCell ref="K6:AO6"/>
    <mergeCell ref="E14:AJ14"/>
    <mergeCell ref="E23:AN23"/>
    <mergeCell ref="AK26:AO26"/>
    <mergeCell ref="AK27:AO27"/>
    <mergeCell ref="AK29:AO29"/>
    <mergeCell ref="L31:O31"/>
    <mergeCell ref="W31:AE31"/>
    <mergeCell ref="AK31:AO31"/>
    <mergeCell ref="L32:O32"/>
    <mergeCell ref="W32:AE32"/>
    <mergeCell ref="AK32:AO32"/>
    <mergeCell ref="L33:O33"/>
    <mergeCell ref="W33:AE33"/>
    <mergeCell ref="AK33:AO33"/>
    <mergeCell ref="L34:O34"/>
    <mergeCell ref="W34:AE34"/>
    <mergeCell ref="AK34:AO34"/>
    <mergeCell ref="L35:O35"/>
    <mergeCell ref="W35:AE35"/>
    <mergeCell ref="AK35:AO35"/>
    <mergeCell ref="X37:AB37"/>
    <mergeCell ref="AK37:AO37"/>
    <mergeCell ref="C76:AP76"/>
    <mergeCell ref="L78:AO78"/>
    <mergeCell ref="AM82:AP82"/>
    <mergeCell ref="AS82:AT84"/>
    <mergeCell ref="AM83:AP83"/>
    <mergeCell ref="C85:G85"/>
    <mergeCell ref="I85:AF85"/>
    <mergeCell ref="AG85:AM85"/>
    <mergeCell ref="AN85:AP85"/>
    <mergeCell ref="AN88:AP88"/>
    <mergeCell ref="AG88:AM88"/>
    <mergeCell ref="D88:H88"/>
    <mergeCell ref="J88:AF88"/>
    <mergeCell ref="AN89:AP89"/>
    <mergeCell ref="AG89:AM89"/>
    <mergeCell ref="D89:H89"/>
    <mergeCell ref="J89:AF89"/>
    <mergeCell ref="AN90:AP90"/>
    <mergeCell ref="AG90:AM90"/>
    <mergeCell ref="D90:H90"/>
    <mergeCell ref="J90:AF90"/>
    <mergeCell ref="AN91:AP91"/>
    <mergeCell ref="AG91:AM91"/>
    <mergeCell ref="D91:H91"/>
    <mergeCell ref="J91:AF91"/>
    <mergeCell ref="AN92:AP92"/>
    <mergeCell ref="AG92:AM92"/>
    <mergeCell ref="D92:H92"/>
    <mergeCell ref="J92:AF92"/>
    <mergeCell ref="AN93:AP93"/>
    <mergeCell ref="AG93:AM93"/>
    <mergeCell ref="D93:H93"/>
    <mergeCell ref="J93:AF93"/>
    <mergeCell ref="AG96:AM96"/>
    <mergeCell ref="AN96:AP96"/>
    <mergeCell ref="D97:AB97"/>
    <mergeCell ref="AG97:AM97"/>
    <mergeCell ref="AN97:AP97"/>
    <mergeCell ref="D98:AB98"/>
    <mergeCell ref="AG98:AM98"/>
    <mergeCell ref="AN98:AP98"/>
    <mergeCell ref="D99:AB99"/>
    <mergeCell ref="AG99:AM99"/>
    <mergeCell ref="AN99:AP99"/>
    <mergeCell ref="AG87:AM87"/>
    <mergeCell ref="AN87:AP87"/>
    <mergeCell ref="AG95:AM95"/>
    <mergeCell ref="AN95:AP95"/>
    <mergeCell ref="AG101:AM101"/>
    <mergeCell ref="AN101:AP101"/>
    <mergeCell ref="AR2:BE2"/>
  </mergeCells>
  <dataValidations count="2">
    <dataValidation type="list" allowBlank="1" showInputMessage="1" showErrorMessage="1" error="Povolené sú hodnoty základná, znížená, nulová." sqref="AU96:AU100">
      <formula1>"základná, znížená, nulová"</formula1>
    </dataValidation>
    <dataValidation type="list" allowBlank="1" showInputMessage="1" showErrorMessage="1" error="Povolené sú hodnoty stavebná časť, technologická časť, investičná časť." sqref="AT96:AT100">
      <formula1>"stavebná časť, technologická časť, investičná časť"</formula1>
    </dataValidation>
  </dataValidations>
  <hyperlinks>
    <hyperlink ref="K1:S1" location="C2" display="1) Súhrnný list stavby"/>
    <hyperlink ref="W1:AF1" location="C87" display="2) Rekapitulácia objektov"/>
    <hyperlink ref="A88" location="'A - Búracie práce'!C2" display="/"/>
    <hyperlink ref="A89" location="'B - Stavebná časť'!C2" display="/"/>
    <hyperlink ref="A90" location="'C - Elektroinštalácia'!C2" display="/"/>
    <hyperlink ref="A91" location="'D - Vykurovanie'!C2" display="/"/>
    <hyperlink ref="A92" location="'E - Vzduchotechnika'!C2" display="/"/>
    <hyperlink ref="A93" location="'F - Audiovizuálna technika'!C2" display="/"/>
  </hyperlinks>
  <pageMargins left="0.5833333" right="0.5833333" top="0.5" bottom="0.4666667" header="0" footer="0"/>
  <pageSetup paperSize="9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>
      <pane activePane="bottomLeft" state="frozen" topLeftCell="A2" ySplit="1"/>
    </sheetView>
  </sheetViews>
  <cols>
    <col min="1" max="1" width="8.33" customWidth="1"/>
    <col min="2" max="2" width="1.67" customWidth="1"/>
    <col min="3" max="3" width="4.17" customWidth="1"/>
    <col min="4" max="4" width="4.33" customWidth="1"/>
    <col min="5" max="5" width="17.17" customWidth="1"/>
    <col min="6" max="6" width="11.17" customWidth="1"/>
    <col min="7" max="7" width="11.17" customWidth="1"/>
    <col min="8" max="8" width="12.5" customWidth="1"/>
    <col min="9" max="9" width="7" customWidth="1"/>
    <col min="10" max="10" width="5.17" customWidth="1"/>
    <col min="11" max="11" width="11.5" customWidth="1"/>
    <col min="12" max="12" width="12" customWidth="1"/>
    <col min="13" max="13" width="6" customWidth="1"/>
    <col min="14" max="14" width="6" customWidth="1"/>
    <col min="15" max="15" width="2" customWidth="1"/>
    <col min="16" max="16" width="12.5" customWidth="1"/>
    <col min="17" max="17" width="4.17" customWidth="1"/>
    <col min="18" max="18" width="1.67" customWidth="1"/>
    <col min="19" max="19" width="8.17" customWidth="1"/>
    <col min="20" max="20" width="29.67" hidden="1" customWidth="1"/>
    <col min="21" max="21" width="16.33" hidden="1" customWidth="1"/>
    <col min="22" max="22" width="12.33" hidden="1" customWidth="1"/>
    <col min="23" max="23" width="16.33" hidden="1" customWidth="1"/>
    <col min="24" max="24" width="12.17" hidden="1" customWidth="1"/>
    <col min="25" max="25" width="15" hidden="1" customWidth="1"/>
    <col min="26" max="26" width="11" hidden="1" customWidth="1"/>
    <col min="27" max="27" width="15" hidden="1" customWidth="1"/>
    <col min="28" max="28" width="16.33" hidden="1" customWidth="1"/>
    <col min="29" max="29" width="11" customWidth="1"/>
    <col min="30" max="30" width="15" customWidth="1"/>
    <col min="31" max="31" width="16.33" customWidth="1"/>
    <col min="44" max="44" width="9.33" hidden="1"/>
    <col min="45" max="45" width="9.33" hidden="1"/>
    <col min="46" max="46" width="9.33" hidden="1"/>
    <col min="47" max="47" width="9.33" hidden="1"/>
    <col min="48" max="48" width="9.33" hidden="1"/>
    <col min="49" max="49" width="9.33" hidden="1"/>
    <col min="50" max="50" width="9.33" hidden="1"/>
    <col min="51" max="51" width="9.33" hidden="1"/>
    <col min="52" max="52" width="9.33" hidden="1"/>
    <col min="53" max="53" width="9.33" hidden="1"/>
    <col min="54" max="54" width="9.33" hidden="1"/>
    <col min="55" max="55" width="9.33" hidden="1"/>
    <col min="56" max="56" width="9.33" hidden="1"/>
    <col min="57" max="57" width="9.33" hidden="1"/>
    <col min="58" max="58" width="9.33" hidden="1"/>
    <col min="59" max="59" width="9.33" hidden="1"/>
    <col min="60" max="60" width="9.33" hidden="1"/>
    <col min="61" max="61" width="9.33" hidden="1"/>
    <col min="62" max="62" width="9.33" hidden="1"/>
    <col min="63" max="63" width="9.33" hidden="1"/>
    <col min="64" max="64" width="9.33" hidden="1"/>
    <col min="65" max="65" width="9.33" hidden="1"/>
  </cols>
  <sheetData>
    <row r="1" ht="21.84" customHeight="1">
      <c r="A1" s="148"/>
      <c r="B1" s="14"/>
      <c r="C1" s="14"/>
      <c r="D1" s="15" t="s">
        <v>1</v>
      </c>
      <c r="E1" s="14"/>
      <c r="F1" s="16" t="s">
        <v>109</v>
      </c>
      <c r="G1" s="16"/>
      <c r="H1" s="149" t="s">
        <v>110</v>
      </c>
      <c r="I1" s="149"/>
      <c r="J1" s="149"/>
      <c r="K1" s="149"/>
      <c r="L1" s="16" t="s">
        <v>111</v>
      </c>
      <c r="M1" s="14"/>
      <c r="N1" s="14"/>
      <c r="O1" s="15" t="s">
        <v>112</v>
      </c>
      <c r="P1" s="14"/>
      <c r="Q1" s="14"/>
      <c r="R1" s="14"/>
      <c r="S1" s="16" t="s">
        <v>113</v>
      </c>
      <c r="T1" s="16"/>
      <c r="U1" s="148"/>
      <c r="V1" s="148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</row>
    <row r="2" ht="36.96" customHeight="1">
      <c r="C2" s="20" t="s">
        <v>7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S2" s="22" t="s">
        <v>8</v>
      </c>
      <c r="AT2" s="23" t="s">
        <v>85</v>
      </c>
    </row>
    <row r="3" ht="6.96" customHeight="1"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6"/>
      <c r="AT3" s="23" t="s">
        <v>76</v>
      </c>
    </row>
    <row r="4" ht="36.96" customHeight="1">
      <c r="B4" s="27"/>
      <c r="C4" s="28" t="s">
        <v>114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30"/>
      <c r="T4" s="21" t="s">
        <v>12</v>
      </c>
      <c r="AT4" s="23" t="s">
        <v>6</v>
      </c>
    </row>
    <row r="5" ht="6.96" customHeight="1">
      <c r="B5" s="27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0"/>
    </row>
    <row r="6" ht="25.44" customHeight="1">
      <c r="B6" s="27"/>
      <c r="C6" s="32"/>
      <c r="D6" s="39" t="s">
        <v>17</v>
      </c>
      <c r="E6" s="32"/>
      <c r="F6" s="150" t="str">
        <f>'Rekapitulácia stavby'!K6</f>
        <v>Stavebné úpravy a modernizácia prednáškovej miestnosti LAOP01</v>
      </c>
      <c r="G6" s="39"/>
      <c r="H6" s="39"/>
      <c r="I6" s="39"/>
      <c r="J6" s="39"/>
      <c r="K6" s="39"/>
      <c r="L6" s="39"/>
      <c r="M6" s="39"/>
      <c r="N6" s="39"/>
      <c r="O6" s="39"/>
      <c r="P6" s="39"/>
      <c r="Q6" s="32"/>
      <c r="R6" s="30"/>
    </row>
    <row r="7" s="1" customFormat="1" ht="32.88" customHeight="1">
      <c r="B7" s="47"/>
      <c r="C7" s="48"/>
      <c r="D7" s="36" t="s">
        <v>115</v>
      </c>
      <c r="E7" s="48"/>
      <c r="F7" s="37" t="s">
        <v>116</v>
      </c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9"/>
    </row>
    <row r="8" s="1" customFormat="1" ht="14.4" customHeight="1">
      <c r="B8" s="47"/>
      <c r="C8" s="48"/>
      <c r="D8" s="39" t="s">
        <v>19</v>
      </c>
      <c r="E8" s="48"/>
      <c r="F8" s="34" t="s">
        <v>5</v>
      </c>
      <c r="G8" s="48"/>
      <c r="H8" s="48"/>
      <c r="I8" s="48"/>
      <c r="J8" s="48"/>
      <c r="K8" s="48"/>
      <c r="L8" s="48"/>
      <c r="M8" s="39" t="s">
        <v>20</v>
      </c>
      <c r="N8" s="48"/>
      <c r="O8" s="34" t="s">
        <v>5</v>
      </c>
      <c r="P8" s="48"/>
      <c r="Q8" s="48"/>
      <c r="R8" s="49"/>
    </row>
    <row r="9" s="1" customFormat="1" ht="14.4" customHeight="1">
      <c r="B9" s="47"/>
      <c r="C9" s="48"/>
      <c r="D9" s="39" t="s">
        <v>21</v>
      </c>
      <c r="E9" s="48"/>
      <c r="F9" s="34" t="s">
        <v>22</v>
      </c>
      <c r="G9" s="48"/>
      <c r="H9" s="48"/>
      <c r="I9" s="48"/>
      <c r="J9" s="48"/>
      <c r="K9" s="48"/>
      <c r="L9" s="48"/>
      <c r="M9" s="39" t="s">
        <v>23</v>
      </c>
      <c r="N9" s="48"/>
      <c r="O9" s="151" t="str">
        <f>'Rekapitulácia stavby'!AN8</f>
        <v>14. 6. 2018</v>
      </c>
      <c r="P9" s="91"/>
      <c r="Q9" s="48"/>
      <c r="R9" s="49"/>
    </row>
    <row r="10" s="1" customFormat="1" ht="10.8" customHeight="1">
      <c r="B10" s="47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9"/>
    </row>
    <row r="11" s="1" customFormat="1" ht="14.4" customHeight="1">
      <c r="B11" s="47"/>
      <c r="C11" s="48"/>
      <c r="D11" s="39" t="s">
        <v>25</v>
      </c>
      <c r="E11" s="48"/>
      <c r="F11" s="48"/>
      <c r="G11" s="48"/>
      <c r="H11" s="48"/>
      <c r="I11" s="48"/>
      <c r="J11" s="48"/>
      <c r="K11" s="48"/>
      <c r="L11" s="48"/>
      <c r="M11" s="39" t="s">
        <v>26</v>
      </c>
      <c r="N11" s="48"/>
      <c r="O11" s="34" t="s">
        <v>5</v>
      </c>
      <c r="P11" s="34"/>
      <c r="Q11" s="48"/>
      <c r="R11" s="49"/>
    </row>
    <row r="12" s="1" customFormat="1" ht="18" customHeight="1">
      <c r="B12" s="47"/>
      <c r="C12" s="48"/>
      <c r="D12" s="48"/>
      <c r="E12" s="34" t="s">
        <v>27</v>
      </c>
      <c r="F12" s="48"/>
      <c r="G12" s="48"/>
      <c r="H12" s="48"/>
      <c r="I12" s="48"/>
      <c r="J12" s="48"/>
      <c r="K12" s="48"/>
      <c r="L12" s="48"/>
      <c r="M12" s="39" t="s">
        <v>28</v>
      </c>
      <c r="N12" s="48"/>
      <c r="O12" s="34" t="s">
        <v>5</v>
      </c>
      <c r="P12" s="34"/>
      <c r="Q12" s="48"/>
      <c r="R12" s="49"/>
    </row>
    <row r="13" s="1" customFormat="1" ht="6.96" customHeight="1">
      <c r="B13" s="47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9"/>
    </row>
    <row r="14" s="1" customFormat="1" ht="14.4" customHeight="1">
      <c r="B14" s="47"/>
      <c r="C14" s="48"/>
      <c r="D14" s="39" t="s">
        <v>29</v>
      </c>
      <c r="E14" s="48"/>
      <c r="F14" s="48"/>
      <c r="G14" s="48"/>
      <c r="H14" s="48"/>
      <c r="I14" s="48"/>
      <c r="J14" s="48"/>
      <c r="K14" s="48"/>
      <c r="L14" s="48"/>
      <c r="M14" s="39" t="s">
        <v>26</v>
      </c>
      <c r="N14" s="48"/>
      <c r="O14" s="40" t="str">
        <f>IF('Rekapitulácia stavby'!AN13="","",'Rekapitulácia stavby'!AN13)</f>
        <v>Vyplň údaj</v>
      </c>
      <c r="P14" s="34"/>
      <c r="Q14" s="48"/>
      <c r="R14" s="49"/>
    </row>
    <row r="15" s="1" customFormat="1" ht="18" customHeight="1">
      <c r="B15" s="47"/>
      <c r="C15" s="48"/>
      <c r="D15" s="48"/>
      <c r="E15" s="40" t="str">
        <f>IF('Rekapitulácia stavby'!E14="","",'Rekapitulácia stavby'!E14)</f>
        <v>Vyplň údaj</v>
      </c>
      <c r="F15" s="152"/>
      <c r="G15" s="152"/>
      <c r="H15" s="152"/>
      <c r="I15" s="152"/>
      <c r="J15" s="152"/>
      <c r="K15" s="152"/>
      <c r="L15" s="152"/>
      <c r="M15" s="39" t="s">
        <v>28</v>
      </c>
      <c r="N15" s="48"/>
      <c r="O15" s="40" t="str">
        <f>IF('Rekapitulácia stavby'!AN14="","",'Rekapitulácia stavby'!AN14)</f>
        <v>Vyplň údaj</v>
      </c>
      <c r="P15" s="34"/>
      <c r="Q15" s="48"/>
      <c r="R15" s="49"/>
    </row>
    <row r="16" s="1" customFormat="1" ht="6.96" customHeight="1">
      <c r="B16" s="47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9"/>
    </row>
    <row r="17" s="1" customFormat="1" ht="14.4" customHeight="1">
      <c r="B17" s="47"/>
      <c r="C17" s="48"/>
      <c r="D17" s="39" t="s">
        <v>31</v>
      </c>
      <c r="E17" s="48"/>
      <c r="F17" s="48"/>
      <c r="G17" s="48"/>
      <c r="H17" s="48"/>
      <c r="I17" s="48"/>
      <c r="J17" s="48"/>
      <c r="K17" s="48"/>
      <c r="L17" s="48"/>
      <c r="M17" s="39" t="s">
        <v>26</v>
      </c>
      <c r="N17" s="48"/>
      <c r="O17" s="34" t="s">
        <v>5</v>
      </c>
      <c r="P17" s="34"/>
      <c r="Q17" s="48"/>
      <c r="R17" s="49"/>
    </row>
    <row r="18" s="1" customFormat="1" ht="18" customHeight="1">
      <c r="B18" s="47"/>
      <c r="C18" s="48"/>
      <c r="D18" s="48"/>
      <c r="E18" s="34" t="s">
        <v>32</v>
      </c>
      <c r="F18" s="48"/>
      <c r="G18" s="48"/>
      <c r="H18" s="48"/>
      <c r="I18" s="48"/>
      <c r="J18" s="48"/>
      <c r="K18" s="48"/>
      <c r="L18" s="48"/>
      <c r="M18" s="39" t="s">
        <v>28</v>
      </c>
      <c r="N18" s="48"/>
      <c r="O18" s="34" t="s">
        <v>5</v>
      </c>
      <c r="P18" s="34"/>
      <c r="Q18" s="48"/>
      <c r="R18" s="49"/>
    </row>
    <row r="19" s="1" customFormat="1" ht="6.96" customHeight="1">
      <c r="B19" s="47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9"/>
    </row>
    <row r="20" s="1" customFormat="1" ht="14.4" customHeight="1">
      <c r="B20" s="47"/>
      <c r="C20" s="48"/>
      <c r="D20" s="39" t="s">
        <v>35</v>
      </c>
      <c r="E20" s="48"/>
      <c r="F20" s="48"/>
      <c r="G20" s="48"/>
      <c r="H20" s="48"/>
      <c r="I20" s="48"/>
      <c r="J20" s="48"/>
      <c r="K20" s="48"/>
      <c r="L20" s="48"/>
      <c r="M20" s="39" t="s">
        <v>26</v>
      </c>
      <c r="N20" s="48"/>
      <c r="O20" s="34" t="str">
        <f>IF('Rekapitulácia stavby'!AN19="","",'Rekapitulácia stavby'!AN19)</f>
        <v/>
      </c>
      <c r="P20" s="34"/>
      <c r="Q20" s="48"/>
      <c r="R20" s="49"/>
    </row>
    <row r="21" s="1" customFormat="1" ht="18" customHeight="1">
      <c r="B21" s="47"/>
      <c r="C21" s="48"/>
      <c r="D21" s="48"/>
      <c r="E21" s="34" t="str">
        <f>IF('Rekapitulácia stavby'!E20="","",'Rekapitulácia stavby'!E20)</f>
        <v xml:space="preserve"> </v>
      </c>
      <c r="F21" s="48"/>
      <c r="G21" s="48"/>
      <c r="H21" s="48"/>
      <c r="I21" s="48"/>
      <c r="J21" s="48"/>
      <c r="K21" s="48"/>
      <c r="L21" s="48"/>
      <c r="M21" s="39" t="s">
        <v>28</v>
      </c>
      <c r="N21" s="48"/>
      <c r="O21" s="34" t="str">
        <f>IF('Rekapitulácia stavby'!AN20="","",'Rekapitulácia stavby'!AN20)</f>
        <v/>
      </c>
      <c r="P21" s="34"/>
      <c r="Q21" s="48"/>
      <c r="R21" s="49"/>
    </row>
    <row r="22" s="1" customFormat="1" ht="6.96" customHeight="1">
      <c r="B22" s="47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9"/>
    </row>
    <row r="23" s="1" customFormat="1" ht="14.4" customHeight="1">
      <c r="B23" s="47"/>
      <c r="C23" s="48"/>
      <c r="D23" s="39" t="s">
        <v>36</v>
      </c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9"/>
    </row>
    <row r="24" s="1" customFormat="1" ht="16.5" customHeight="1">
      <c r="B24" s="47"/>
      <c r="C24" s="48"/>
      <c r="D24" s="48"/>
      <c r="E24" s="43" t="s">
        <v>5</v>
      </c>
      <c r="F24" s="43"/>
      <c r="G24" s="43"/>
      <c r="H24" s="43"/>
      <c r="I24" s="43"/>
      <c r="J24" s="43"/>
      <c r="K24" s="43"/>
      <c r="L24" s="43"/>
      <c r="M24" s="48"/>
      <c r="N24" s="48"/>
      <c r="O24" s="48"/>
      <c r="P24" s="48"/>
      <c r="Q24" s="48"/>
      <c r="R24" s="49"/>
    </row>
    <row r="25" s="1" customFormat="1" ht="6.96" customHeight="1">
      <c r="B25" s="47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9"/>
    </row>
    <row r="26" s="1" customFormat="1" ht="6.96" customHeight="1">
      <c r="B26" s="47"/>
      <c r="C26" s="4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48"/>
      <c r="R26" s="49"/>
    </row>
    <row r="27" s="1" customFormat="1" ht="14.4" customHeight="1">
      <c r="B27" s="47"/>
      <c r="C27" s="48"/>
      <c r="D27" s="153" t="s">
        <v>117</v>
      </c>
      <c r="E27" s="48"/>
      <c r="F27" s="48"/>
      <c r="G27" s="48"/>
      <c r="H27" s="48"/>
      <c r="I27" s="48"/>
      <c r="J27" s="48"/>
      <c r="K27" s="48"/>
      <c r="L27" s="48"/>
      <c r="M27" s="46">
        <f>N88</f>
        <v>0</v>
      </c>
      <c r="N27" s="46"/>
      <c r="O27" s="46"/>
      <c r="P27" s="46"/>
      <c r="Q27" s="48"/>
      <c r="R27" s="49"/>
    </row>
    <row r="28" s="1" customFormat="1" ht="14.4" customHeight="1">
      <c r="B28" s="47"/>
      <c r="C28" s="48"/>
      <c r="D28" s="45" t="s">
        <v>103</v>
      </c>
      <c r="E28" s="48"/>
      <c r="F28" s="48"/>
      <c r="G28" s="48"/>
      <c r="H28" s="48"/>
      <c r="I28" s="48"/>
      <c r="J28" s="48"/>
      <c r="K28" s="48"/>
      <c r="L28" s="48"/>
      <c r="M28" s="46">
        <f>N102</f>
        <v>0</v>
      </c>
      <c r="N28" s="46"/>
      <c r="O28" s="46"/>
      <c r="P28" s="46"/>
      <c r="Q28" s="48"/>
      <c r="R28" s="49"/>
    </row>
    <row r="29" s="1" customFormat="1" ht="6.96" customHeight="1">
      <c r="B29" s="47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9"/>
    </row>
    <row r="30" s="1" customFormat="1" ht="25.44" customHeight="1">
      <c r="B30" s="47"/>
      <c r="C30" s="48"/>
      <c r="D30" s="154" t="s">
        <v>39</v>
      </c>
      <c r="E30" s="48"/>
      <c r="F30" s="48"/>
      <c r="G30" s="48"/>
      <c r="H30" s="48"/>
      <c r="I30" s="48"/>
      <c r="J30" s="48"/>
      <c r="K30" s="48"/>
      <c r="L30" s="48"/>
      <c r="M30" s="155">
        <f>ROUND(M27+M28,2)</f>
        <v>0</v>
      </c>
      <c r="N30" s="48"/>
      <c r="O30" s="48"/>
      <c r="P30" s="48"/>
      <c r="Q30" s="48"/>
      <c r="R30" s="49"/>
    </row>
    <row r="31" s="1" customFormat="1" ht="6.96" customHeight="1">
      <c r="B31" s="47"/>
      <c r="C31" s="4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48"/>
      <c r="R31" s="49"/>
    </row>
    <row r="32" s="1" customFormat="1" ht="14.4" customHeight="1">
      <c r="B32" s="47"/>
      <c r="C32" s="48"/>
      <c r="D32" s="55" t="s">
        <v>40</v>
      </c>
      <c r="E32" s="55" t="s">
        <v>41</v>
      </c>
      <c r="F32" s="56">
        <v>0.20000000000000001</v>
      </c>
      <c r="G32" s="156" t="s">
        <v>42</v>
      </c>
      <c r="H32" s="157">
        <f>ROUND((((SUM(BE102:BE109)+SUM(BE127:BE201))+SUM(BE203:BE207))),2)</f>
        <v>0</v>
      </c>
      <c r="I32" s="48"/>
      <c r="J32" s="48"/>
      <c r="K32" s="48"/>
      <c r="L32" s="48"/>
      <c r="M32" s="157">
        <f>ROUND(((ROUND((SUM(BE102:BE109)+SUM(BE127:BE201)), 2)*F32)+SUM(BE203:BE207)*F32),2)</f>
        <v>0</v>
      </c>
      <c r="N32" s="48"/>
      <c r="O32" s="48"/>
      <c r="P32" s="48"/>
      <c r="Q32" s="48"/>
      <c r="R32" s="49"/>
    </row>
    <row r="33" s="1" customFormat="1" ht="14.4" customHeight="1">
      <c r="B33" s="47"/>
      <c r="C33" s="48"/>
      <c r="D33" s="48"/>
      <c r="E33" s="55" t="s">
        <v>43</v>
      </c>
      <c r="F33" s="56">
        <v>0.20000000000000001</v>
      </c>
      <c r="G33" s="156" t="s">
        <v>42</v>
      </c>
      <c r="H33" s="157">
        <f>ROUND((((SUM(BF102:BF109)+SUM(BF127:BF201))+SUM(BF203:BF207))),2)</f>
        <v>0</v>
      </c>
      <c r="I33" s="48"/>
      <c r="J33" s="48"/>
      <c r="K33" s="48"/>
      <c r="L33" s="48"/>
      <c r="M33" s="157">
        <f>ROUND(((ROUND((SUM(BF102:BF109)+SUM(BF127:BF201)), 2)*F33)+SUM(BF203:BF207)*F33),2)</f>
        <v>0</v>
      </c>
      <c r="N33" s="48"/>
      <c r="O33" s="48"/>
      <c r="P33" s="48"/>
      <c r="Q33" s="48"/>
      <c r="R33" s="49"/>
    </row>
    <row r="34" hidden="1" s="1" customFormat="1" ht="14.4" customHeight="1">
      <c r="B34" s="47"/>
      <c r="C34" s="48"/>
      <c r="D34" s="48"/>
      <c r="E34" s="55" t="s">
        <v>44</v>
      </c>
      <c r="F34" s="56">
        <v>0.20000000000000001</v>
      </c>
      <c r="G34" s="156" t="s">
        <v>42</v>
      </c>
      <c r="H34" s="157">
        <f>ROUND((((SUM(BG102:BG109)+SUM(BG127:BG201))+SUM(BG203:BG207))),2)</f>
        <v>0</v>
      </c>
      <c r="I34" s="48"/>
      <c r="J34" s="48"/>
      <c r="K34" s="48"/>
      <c r="L34" s="48"/>
      <c r="M34" s="157">
        <v>0</v>
      </c>
      <c r="N34" s="48"/>
      <c r="O34" s="48"/>
      <c r="P34" s="48"/>
      <c r="Q34" s="48"/>
      <c r="R34" s="49"/>
    </row>
    <row r="35" hidden="1" s="1" customFormat="1" ht="14.4" customHeight="1">
      <c r="B35" s="47"/>
      <c r="C35" s="48"/>
      <c r="D35" s="48"/>
      <c r="E35" s="55" t="s">
        <v>45</v>
      </c>
      <c r="F35" s="56">
        <v>0.20000000000000001</v>
      </c>
      <c r="G35" s="156" t="s">
        <v>42</v>
      </c>
      <c r="H35" s="157">
        <f>ROUND((((SUM(BH102:BH109)+SUM(BH127:BH201))+SUM(BH203:BH207))),2)</f>
        <v>0</v>
      </c>
      <c r="I35" s="48"/>
      <c r="J35" s="48"/>
      <c r="K35" s="48"/>
      <c r="L35" s="48"/>
      <c r="M35" s="157">
        <v>0</v>
      </c>
      <c r="N35" s="48"/>
      <c r="O35" s="48"/>
      <c r="P35" s="48"/>
      <c r="Q35" s="48"/>
      <c r="R35" s="49"/>
    </row>
    <row r="36" hidden="1" s="1" customFormat="1" ht="14.4" customHeight="1">
      <c r="B36" s="47"/>
      <c r="C36" s="48"/>
      <c r="D36" s="48"/>
      <c r="E36" s="55" t="s">
        <v>46</v>
      </c>
      <c r="F36" s="56">
        <v>0</v>
      </c>
      <c r="G36" s="156" t="s">
        <v>42</v>
      </c>
      <c r="H36" s="157">
        <f>ROUND((((SUM(BI102:BI109)+SUM(BI127:BI201))+SUM(BI203:BI207))),2)</f>
        <v>0</v>
      </c>
      <c r="I36" s="48"/>
      <c r="J36" s="48"/>
      <c r="K36" s="48"/>
      <c r="L36" s="48"/>
      <c r="M36" s="157">
        <v>0</v>
      </c>
      <c r="N36" s="48"/>
      <c r="O36" s="48"/>
      <c r="P36" s="48"/>
      <c r="Q36" s="48"/>
      <c r="R36" s="49"/>
    </row>
    <row r="37" s="1" customFormat="1" ht="6.96" customHeight="1">
      <c r="B37" s="47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9"/>
    </row>
    <row r="38" s="1" customFormat="1" ht="25.44" customHeight="1">
      <c r="B38" s="47"/>
      <c r="C38" s="146"/>
      <c r="D38" s="158" t="s">
        <v>47</v>
      </c>
      <c r="E38" s="98"/>
      <c r="F38" s="98"/>
      <c r="G38" s="159" t="s">
        <v>48</v>
      </c>
      <c r="H38" s="160" t="s">
        <v>49</v>
      </c>
      <c r="I38" s="98"/>
      <c r="J38" s="98"/>
      <c r="K38" s="98"/>
      <c r="L38" s="161">
        <f>SUM(M30:M36)</f>
        <v>0</v>
      </c>
      <c r="M38" s="161"/>
      <c r="N38" s="161"/>
      <c r="O38" s="161"/>
      <c r="P38" s="162"/>
      <c r="Q38" s="146"/>
      <c r="R38" s="49"/>
    </row>
    <row r="39" s="1" customFormat="1" ht="14.4" customHeight="1">
      <c r="B39" s="47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9"/>
    </row>
    <row r="40" s="1" customFormat="1" ht="14.4" customHeight="1">
      <c r="B40" s="47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9"/>
    </row>
    <row r="41">
      <c r="B41" s="27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0"/>
    </row>
    <row r="42">
      <c r="B42" s="27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0"/>
    </row>
    <row r="43">
      <c r="B43" s="27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0"/>
    </row>
    <row r="44">
      <c r="B44" s="27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0"/>
    </row>
    <row r="45">
      <c r="B45" s="27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0"/>
    </row>
    <row r="46">
      <c r="B46" s="27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0"/>
    </row>
    <row r="47">
      <c r="B47" s="27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0"/>
    </row>
    <row r="48">
      <c r="B48" s="27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0"/>
    </row>
    <row r="49">
      <c r="B49" s="27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0"/>
    </row>
    <row r="50" s="1" customFormat="1">
      <c r="B50" s="47"/>
      <c r="C50" s="48"/>
      <c r="D50" s="67" t="s">
        <v>50</v>
      </c>
      <c r="E50" s="68"/>
      <c r="F50" s="68"/>
      <c r="G50" s="68"/>
      <c r="H50" s="69"/>
      <c r="I50" s="48"/>
      <c r="J50" s="67" t="s">
        <v>51</v>
      </c>
      <c r="K50" s="68"/>
      <c r="L50" s="68"/>
      <c r="M50" s="68"/>
      <c r="N50" s="68"/>
      <c r="O50" s="68"/>
      <c r="P50" s="69"/>
      <c r="Q50" s="48"/>
      <c r="R50" s="49"/>
    </row>
    <row r="51">
      <c r="B51" s="27"/>
      <c r="C51" s="32"/>
      <c r="D51" s="70"/>
      <c r="E51" s="32"/>
      <c r="F51" s="32"/>
      <c r="G51" s="32"/>
      <c r="H51" s="71"/>
      <c r="I51" s="32"/>
      <c r="J51" s="70"/>
      <c r="K51" s="32"/>
      <c r="L51" s="32"/>
      <c r="M51" s="32"/>
      <c r="N51" s="32"/>
      <c r="O51" s="32"/>
      <c r="P51" s="71"/>
      <c r="Q51" s="32"/>
      <c r="R51" s="30"/>
    </row>
    <row r="52">
      <c r="B52" s="27"/>
      <c r="C52" s="32"/>
      <c r="D52" s="70"/>
      <c r="E52" s="32"/>
      <c r="F52" s="32"/>
      <c r="G52" s="32"/>
      <c r="H52" s="71"/>
      <c r="I52" s="32"/>
      <c r="J52" s="70"/>
      <c r="K52" s="32"/>
      <c r="L52" s="32"/>
      <c r="M52" s="32"/>
      <c r="N52" s="32"/>
      <c r="O52" s="32"/>
      <c r="P52" s="71"/>
      <c r="Q52" s="32"/>
      <c r="R52" s="30"/>
    </row>
    <row r="53">
      <c r="B53" s="27"/>
      <c r="C53" s="32"/>
      <c r="D53" s="70"/>
      <c r="E53" s="32"/>
      <c r="F53" s="32"/>
      <c r="G53" s="32"/>
      <c r="H53" s="71"/>
      <c r="I53" s="32"/>
      <c r="J53" s="70"/>
      <c r="K53" s="32"/>
      <c r="L53" s="32"/>
      <c r="M53" s="32"/>
      <c r="N53" s="32"/>
      <c r="O53" s="32"/>
      <c r="P53" s="71"/>
      <c r="Q53" s="32"/>
      <c r="R53" s="30"/>
    </row>
    <row r="54">
      <c r="B54" s="27"/>
      <c r="C54" s="32"/>
      <c r="D54" s="70"/>
      <c r="E54" s="32"/>
      <c r="F54" s="32"/>
      <c r="G54" s="32"/>
      <c r="H54" s="71"/>
      <c r="I54" s="32"/>
      <c r="J54" s="70"/>
      <c r="K54" s="32"/>
      <c r="L54" s="32"/>
      <c r="M54" s="32"/>
      <c r="N54" s="32"/>
      <c r="O54" s="32"/>
      <c r="P54" s="71"/>
      <c r="Q54" s="32"/>
      <c r="R54" s="30"/>
    </row>
    <row r="55">
      <c r="B55" s="27"/>
      <c r="C55" s="32"/>
      <c r="D55" s="70"/>
      <c r="E55" s="32"/>
      <c r="F55" s="32"/>
      <c r="G55" s="32"/>
      <c r="H55" s="71"/>
      <c r="I55" s="32"/>
      <c r="J55" s="70"/>
      <c r="K55" s="32"/>
      <c r="L55" s="32"/>
      <c r="M55" s="32"/>
      <c r="N55" s="32"/>
      <c r="O55" s="32"/>
      <c r="P55" s="71"/>
      <c r="Q55" s="32"/>
      <c r="R55" s="30"/>
    </row>
    <row r="56">
      <c r="B56" s="27"/>
      <c r="C56" s="32"/>
      <c r="D56" s="70"/>
      <c r="E56" s="32"/>
      <c r="F56" s="32"/>
      <c r="G56" s="32"/>
      <c r="H56" s="71"/>
      <c r="I56" s="32"/>
      <c r="J56" s="70"/>
      <c r="K56" s="32"/>
      <c r="L56" s="32"/>
      <c r="M56" s="32"/>
      <c r="N56" s="32"/>
      <c r="O56" s="32"/>
      <c r="P56" s="71"/>
      <c r="Q56" s="32"/>
      <c r="R56" s="30"/>
    </row>
    <row r="57">
      <c r="B57" s="27"/>
      <c r="C57" s="32"/>
      <c r="D57" s="70"/>
      <c r="E57" s="32"/>
      <c r="F57" s="32"/>
      <c r="G57" s="32"/>
      <c r="H57" s="71"/>
      <c r="I57" s="32"/>
      <c r="J57" s="70"/>
      <c r="K57" s="32"/>
      <c r="L57" s="32"/>
      <c r="M57" s="32"/>
      <c r="N57" s="32"/>
      <c r="O57" s="32"/>
      <c r="P57" s="71"/>
      <c r="Q57" s="32"/>
      <c r="R57" s="30"/>
    </row>
    <row r="58">
      <c r="B58" s="27"/>
      <c r="C58" s="32"/>
      <c r="D58" s="70"/>
      <c r="E58" s="32"/>
      <c r="F58" s="32"/>
      <c r="G58" s="32"/>
      <c r="H58" s="71"/>
      <c r="I58" s="32"/>
      <c r="J58" s="70"/>
      <c r="K58" s="32"/>
      <c r="L58" s="32"/>
      <c r="M58" s="32"/>
      <c r="N58" s="32"/>
      <c r="O58" s="32"/>
      <c r="P58" s="71"/>
      <c r="Q58" s="32"/>
      <c r="R58" s="30"/>
    </row>
    <row r="59" s="1" customFormat="1">
      <c r="B59" s="47"/>
      <c r="C59" s="48"/>
      <c r="D59" s="72" t="s">
        <v>52</v>
      </c>
      <c r="E59" s="73"/>
      <c r="F59" s="73"/>
      <c r="G59" s="74" t="s">
        <v>53</v>
      </c>
      <c r="H59" s="75"/>
      <c r="I59" s="48"/>
      <c r="J59" s="72" t="s">
        <v>52</v>
      </c>
      <c r="K59" s="73"/>
      <c r="L59" s="73"/>
      <c r="M59" s="73"/>
      <c r="N59" s="74" t="s">
        <v>53</v>
      </c>
      <c r="O59" s="73"/>
      <c r="P59" s="75"/>
      <c r="Q59" s="48"/>
      <c r="R59" s="49"/>
    </row>
    <row r="60">
      <c r="B60" s="27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0"/>
    </row>
    <row r="61" s="1" customFormat="1">
      <c r="B61" s="47"/>
      <c r="C61" s="48"/>
      <c r="D61" s="67" t="s">
        <v>54</v>
      </c>
      <c r="E61" s="68"/>
      <c r="F61" s="68"/>
      <c r="G61" s="68"/>
      <c r="H61" s="69"/>
      <c r="I61" s="48"/>
      <c r="J61" s="67" t="s">
        <v>55</v>
      </c>
      <c r="K61" s="68"/>
      <c r="L61" s="68"/>
      <c r="M61" s="68"/>
      <c r="N61" s="68"/>
      <c r="O61" s="68"/>
      <c r="P61" s="69"/>
      <c r="Q61" s="48"/>
      <c r="R61" s="49"/>
    </row>
    <row r="62">
      <c r="B62" s="27"/>
      <c r="C62" s="32"/>
      <c r="D62" s="70"/>
      <c r="E62" s="32"/>
      <c r="F62" s="32"/>
      <c r="G62" s="32"/>
      <c r="H62" s="71"/>
      <c r="I62" s="32"/>
      <c r="J62" s="70"/>
      <c r="K62" s="32"/>
      <c r="L62" s="32"/>
      <c r="M62" s="32"/>
      <c r="N62" s="32"/>
      <c r="O62" s="32"/>
      <c r="P62" s="71"/>
      <c r="Q62" s="32"/>
      <c r="R62" s="30"/>
    </row>
    <row r="63">
      <c r="B63" s="27"/>
      <c r="C63" s="32"/>
      <c r="D63" s="70"/>
      <c r="E63" s="32"/>
      <c r="F63" s="32"/>
      <c r="G63" s="32"/>
      <c r="H63" s="71"/>
      <c r="I63" s="32"/>
      <c r="J63" s="70"/>
      <c r="K63" s="32"/>
      <c r="L63" s="32"/>
      <c r="M63" s="32"/>
      <c r="N63" s="32"/>
      <c r="O63" s="32"/>
      <c r="P63" s="71"/>
      <c r="Q63" s="32"/>
      <c r="R63" s="30"/>
    </row>
    <row r="64">
      <c r="B64" s="27"/>
      <c r="C64" s="32"/>
      <c r="D64" s="70"/>
      <c r="E64" s="32"/>
      <c r="F64" s="32"/>
      <c r="G64" s="32"/>
      <c r="H64" s="71"/>
      <c r="I64" s="32"/>
      <c r="J64" s="70"/>
      <c r="K64" s="32"/>
      <c r="L64" s="32"/>
      <c r="M64" s="32"/>
      <c r="N64" s="32"/>
      <c r="O64" s="32"/>
      <c r="P64" s="71"/>
      <c r="Q64" s="32"/>
      <c r="R64" s="30"/>
    </row>
    <row r="65">
      <c r="B65" s="27"/>
      <c r="C65" s="32"/>
      <c r="D65" s="70"/>
      <c r="E65" s="32"/>
      <c r="F65" s="32"/>
      <c r="G65" s="32"/>
      <c r="H65" s="71"/>
      <c r="I65" s="32"/>
      <c r="J65" s="70"/>
      <c r="K65" s="32"/>
      <c r="L65" s="32"/>
      <c r="M65" s="32"/>
      <c r="N65" s="32"/>
      <c r="O65" s="32"/>
      <c r="P65" s="71"/>
      <c r="Q65" s="32"/>
      <c r="R65" s="30"/>
    </row>
    <row r="66">
      <c r="B66" s="27"/>
      <c r="C66" s="32"/>
      <c r="D66" s="70"/>
      <c r="E66" s="32"/>
      <c r="F66" s="32"/>
      <c r="G66" s="32"/>
      <c r="H66" s="71"/>
      <c r="I66" s="32"/>
      <c r="J66" s="70"/>
      <c r="K66" s="32"/>
      <c r="L66" s="32"/>
      <c r="M66" s="32"/>
      <c r="N66" s="32"/>
      <c r="O66" s="32"/>
      <c r="P66" s="71"/>
      <c r="Q66" s="32"/>
      <c r="R66" s="30"/>
    </row>
    <row r="67">
      <c r="B67" s="27"/>
      <c r="C67" s="32"/>
      <c r="D67" s="70"/>
      <c r="E67" s="32"/>
      <c r="F67" s="32"/>
      <c r="G67" s="32"/>
      <c r="H67" s="71"/>
      <c r="I67" s="32"/>
      <c r="J67" s="70"/>
      <c r="K67" s="32"/>
      <c r="L67" s="32"/>
      <c r="M67" s="32"/>
      <c r="N67" s="32"/>
      <c r="O67" s="32"/>
      <c r="P67" s="71"/>
      <c r="Q67" s="32"/>
      <c r="R67" s="30"/>
    </row>
    <row r="68">
      <c r="B68" s="27"/>
      <c r="C68" s="32"/>
      <c r="D68" s="70"/>
      <c r="E68" s="32"/>
      <c r="F68" s="32"/>
      <c r="G68" s="32"/>
      <c r="H68" s="71"/>
      <c r="I68" s="32"/>
      <c r="J68" s="70"/>
      <c r="K68" s="32"/>
      <c r="L68" s="32"/>
      <c r="M68" s="32"/>
      <c r="N68" s="32"/>
      <c r="O68" s="32"/>
      <c r="P68" s="71"/>
      <c r="Q68" s="32"/>
      <c r="R68" s="30"/>
    </row>
    <row r="69">
      <c r="B69" s="27"/>
      <c r="C69" s="32"/>
      <c r="D69" s="70"/>
      <c r="E69" s="32"/>
      <c r="F69" s="32"/>
      <c r="G69" s="32"/>
      <c r="H69" s="71"/>
      <c r="I69" s="32"/>
      <c r="J69" s="70"/>
      <c r="K69" s="32"/>
      <c r="L69" s="32"/>
      <c r="M69" s="32"/>
      <c r="N69" s="32"/>
      <c r="O69" s="32"/>
      <c r="P69" s="71"/>
      <c r="Q69" s="32"/>
      <c r="R69" s="30"/>
    </row>
    <row r="70" s="1" customFormat="1">
      <c r="B70" s="47"/>
      <c r="C70" s="48"/>
      <c r="D70" s="72" t="s">
        <v>52</v>
      </c>
      <c r="E70" s="73"/>
      <c r="F70" s="73"/>
      <c r="G70" s="74" t="s">
        <v>53</v>
      </c>
      <c r="H70" s="75"/>
      <c r="I70" s="48"/>
      <c r="J70" s="72" t="s">
        <v>52</v>
      </c>
      <c r="K70" s="73"/>
      <c r="L70" s="73"/>
      <c r="M70" s="73"/>
      <c r="N70" s="74" t="s">
        <v>53</v>
      </c>
      <c r="O70" s="73"/>
      <c r="P70" s="75"/>
      <c r="Q70" s="48"/>
      <c r="R70" s="49"/>
    </row>
    <row r="71" s="1" customFormat="1" ht="14.4" customHeight="1">
      <c r="B71" s="76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8"/>
    </row>
    <row r="75" s="1" customFormat="1" ht="6.96" customHeight="1">
      <c r="B75" s="79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1"/>
    </row>
    <row r="76" s="1" customFormat="1" ht="36.96" customHeight="1">
      <c r="B76" s="47"/>
      <c r="C76" s="28" t="s">
        <v>118</v>
      </c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49"/>
    </row>
    <row r="77" s="1" customFormat="1" ht="6.96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9"/>
    </row>
    <row r="78" s="1" customFormat="1" ht="30" customHeight="1">
      <c r="B78" s="47"/>
      <c r="C78" s="39" t="s">
        <v>17</v>
      </c>
      <c r="D78" s="48"/>
      <c r="E78" s="48"/>
      <c r="F78" s="150" t="str">
        <f>F6</f>
        <v>Stavebné úpravy a modernizácia prednáškovej miestnosti LAOP01</v>
      </c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48"/>
      <c r="R78" s="49"/>
    </row>
    <row r="79" s="1" customFormat="1" ht="36.96" customHeight="1">
      <c r="B79" s="47"/>
      <c r="C79" s="86" t="s">
        <v>115</v>
      </c>
      <c r="D79" s="48"/>
      <c r="E79" s="48"/>
      <c r="F79" s="88" t="str">
        <f>F7</f>
        <v>A - Búracie práce</v>
      </c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9"/>
    </row>
    <row r="80" s="1" customFormat="1" ht="6.96" customHeight="1">
      <c r="B80" s="47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9"/>
    </row>
    <row r="81" s="1" customFormat="1" ht="18" customHeight="1">
      <c r="B81" s="47"/>
      <c r="C81" s="39" t="s">
        <v>21</v>
      </c>
      <c r="D81" s="48"/>
      <c r="E81" s="48"/>
      <c r="F81" s="34" t="str">
        <f>F9</f>
        <v xml:space="preserve"> </v>
      </c>
      <c r="G81" s="48"/>
      <c r="H81" s="48"/>
      <c r="I81" s="48"/>
      <c r="J81" s="48"/>
      <c r="K81" s="39" t="s">
        <v>23</v>
      </c>
      <c r="L81" s="48"/>
      <c r="M81" s="91" t="str">
        <f>IF(O9="","",O9)</f>
        <v>14. 6. 2018</v>
      </c>
      <c r="N81" s="91"/>
      <c r="O81" s="91"/>
      <c r="P81" s="91"/>
      <c r="Q81" s="48"/>
      <c r="R81" s="49"/>
    </row>
    <row r="82" s="1" customFormat="1" ht="6.96" customHeight="1">
      <c r="B82" s="47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9"/>
    </row>
    <row r="83" s="1" customFormat="1">
      <c r="B83" s="47"/>
      <c r="C83" s="39" t="s">
        <v>25</v>
      </c>
      <c r="D83" s="48"/>
      <c r="E83" s="48"/>
      <c r="F83" s="34" t="str">
        <f>E12</f>
        <v>Univerzita Pavla Jozefa Šafárika v Košiciach</v>
      </c>
      <c r="G83" s="48"/>
      <c r="H83" s="48"/>
      <c r="I83" s="48"/>
      <c r="J83" s="48"/>
      <c r="K83" s="39" t="s">
        <v>31</v>
      </c>
      <c r="L83" s="48"/>
      <c r="M83" s="34" t="str">
        <f>E18</f>
        <v>d.g.A. design graphic architecture s.r.o.</v>
      </c>
      <c r="N83" s="34"/>
      <c r="O83" s="34"/>
      <c r="P83" s="34"/>
      <c r="Q83" s="34"/>
      <c r="R83" s="49"/>
    </row>
    <row r="84" s="1" customFormat="1" ht="14.4" customHeight="1">
      <c r="B84" s="47"/>
      <c r="C84" s="39" t="s">
        <v>29</v>
      </c>
      <c r="D84" s="48"/>
      <c r="E84" s="48"/>
      <c r="F84" s="34" t="str">
        <f>IF(E15="","",E15)</f>
        <v>Vyplň údaj</v>
      </c>
      <c r="G84" s="48"/>
      <c r="H84" s="48"/>
      <c r="I84" s="48"/>
      <c r="J84" s="48"/>
      <c r="K84" s="39" t="s">
        <v>35</v>
      </c>
      <c r="L84" s="48"/>
      <c r="M84" s="34" t="str">
        <f>E21</f>
        <v xml:space="preserve"> </v>
      </c>
      <c r="N84" s="34"/>
      <c r="O84" s="34"/>
      <c r="P84" s="34"/>
      <c r="Q84" s="34"/>
      <c r="R84" s="49"/>
    </row>
    <row r="85" s="1" customFormat="1" ht="10.32" customHeight="1">
      <c r="B85" s="47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9"/>
    </row>
    <row r="86" s="1" customFormat="1" ht="29.28" customHeight="1">
      <c r="B86" s="47"/>
      <c r="C86" s="163" t="s">
        <v>119</v>
      </c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63" t="s">
        <v>120</v>
      </c>
      <c r="O86" s="146"/>
      <c r="P86" s="146"/>
      <c r="Q86" s="146"/>
      <c r="R86" s="49"/>
    </row>
    <row r="87" s="1" customFormat="1" ht="10.32" customHeight="1">
      <c r="B87" s="47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9"/>
    </row>
    <row r="88" s="1" customFormat="1" ht="29.28" customHeight="1">
      <c r="B88" s="47"/>
      <c r="C88" s="164" t="s">
        <v>121</v>
      </c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108">
        <f>N127</f>
        <v>0</v>
      </c>
      <c r="O88" s="165"/>
      <c r="P88" s="165"/>
      <c r="Q88" s="165"/>
      <c r="R88" s="49"/>
      <c r="AU88" s="23" t="s">
        <v>122</v>
      </c>
    </row>
    <row r="89" s="6" customFormat="1" ht="24.96" customHeight="1">
      <c r="B89" s="166"/>
      <c r="C89" s="167"/>
      <c r="D89" s="168" t="s">
        <v>123</v>
      </c>
      <c r="E89" s="167"/>
      <c r="F89" s="167"/>
      <c r="G89" s="167"/>
      <c r="H89" s="167"/>
      <c r="I89" s="167"/>
      <c r="J89" s="167"/>
      <c r="K89" s="167"/>
      <c r="L89" s="167"/>
      <c r="M89" s="167"/>
      <c r="N89" s="169">
        <f>N128</f>
        <v>0</v>
      </c>
      <c r="O89" s="167"/>
      <c r="P89" s="167"/>
      <c r="Q89" s="167"/>
      <c r="R89" s="170"/>
    </row>
    <row r="90" s="7" customFormat="1" ht="19.92" customHeight="1">
      <c r="B90" s="171"/>
      <c r="C90" s="172"/>
      <c r="D90" s="131" t="s">
        <v>124</v>
      </c>
      <c r="E90" s="172"/>
      <c r="F90" s="172"/>
      <c r="G90" s="172"/>
      <c r="H90" s="172"/>
      <c r="I90" s="172"/>
      <c r="J90" s="172"/>
      <c r="K90" s="172"/>
      <c r="L90" s="172"/>
      <c r="M90" s="172"/>
      <c r="N90" s="133">
        <f>N129</f>
        <v>0</v>
      </c>
      <c r="O90" s="172"/>
      <c r="P90" s="172"/>
      <c r="Q90" s="172"/>
      <c r="R90" s="173"/>
    </row>
    <row r="91" s="6" customFormat="1" ht="24.96" customHeight="1">
      <c r="B91" s="166"/>
      <c r="C91" s="167"/>
      <c r="D91" s="168" t="s">
        <v>125</v>
      </c>
      <c r="E91" s="167"/>
      <c r="F91" s="167"/>
      <c r="G91" s="167"/>
      <c r="H91" s="167"/>
      <c r="I91" s="167"/>
      <c r="J91" s="167"/>
      <c r="K91" s="167"/>
      <c r="L91" s="167"/>
      <c r="M91" s="167"/>
      <c r="N91" s="169">
        <f>N166</f>
        <v>0</v>
      </c>
      <c r="O91" s="167"/>
      <c r="P91" s="167"/>
      <c r="Q91" s="167"/>
      <c r="R91" s="170"/>
    </row>
    <row r="92" s="7" customFormat="1" ht="19.92" customHeight="1">
      <c r="B92" s="171"/>
      <c r="C92" s="172"/>
      <c r="D92" s="131" t="s">
        <v>126</v>
      </c>
      <c r="E92" s="172"/>
      <c r="F92" s="172"/>
      <c r="G92" s="172"/>
      <c r="H92" s="172"/>
      <c r="I92" s="172"/>
      <c r="J92" s="172"/>
      <c r="K92" s="172"/>
      <c r="L92" s="172"/>
      <c r="M92" s="172"/>
      <c r="N92" s="133">
        <f>N167</f>
        <v>0</v>
      </c>
      <c r="O92" s="172"/>
      <c r="P92" s="172"/>
      <c r="Q92" s="172"/>
      <c r="R92" s="173"/>
    </row>
    <row r="93" s="7" customFormat="1" ht="19.92" customHeight="1">
      <c r="B93" s="171"/>
      <c r="C93" s="172"/>
      <c r="D93" s="131" t="s">
        <v>127</v>
      </c>
      <c r="E93" s="172"/>
      <c r="F93" s="172"/>
      <c r="G93" s="172"/>
      <c r="H93" s="172"/>
      <c r="I93" s="172"/>
      <c r="J93" s="172"/>
      <c r="K93" s="172"/>
      <c r="L93" s="172"/>
      <c r="M93" s="172"/>
      <c r="N93" s="133">
        <f>N169</f>
        <v>0</v>
      </c>
      <c r="O93" s="172"/>
      <c r="P93" s="172"/>
      <c r="Q93" s="172"/>
      <c r="R93" s="173"/>
    </row>
    <row r="94" s="7" customFormat="1" ht="19.92" customHeight="1">
      <c r="B94" s="171"/>
      <c r="C94" s="172"/>
      <c r="D94" s="131" t="s">
        <v>128</v>
      </c>
      <c r="E94" s="172"/>
      <c r="F94" s="172"/>
      <c r="G94" s="172"/>
      <c r="H94" s="172"/>
      <c r="I94" s="172"/>
      <c r="J94" s="172"/>
      <c r="K94" s="172"/>
      <c r="L94" s="172"/>
      <c r="M94" s="172"/>
      <c r="N94" s="133">
        <f>N172</f>
        <v>0</v>
      </c>
      <c r="O94" s="172"/>
      <c r="P94" s="172"/>
      <c r="Q94" s="172"/>
      <c r="R94" s="173"/>
    </row>
    <row r="95" s="7" customFormat="1" ht="19.92" customHeight="1">
      <c r="B95" s="171"/>
      <c r="C95" s="172"/>
      <c r="D95" s="131" t="s">
        <v>129</v>
      </c>
      <c r="E95" s="172"/>
      <c r="F95" s="172"/>
      <c r="G95" s="172"/>
      <c r="H95" s="172"/>
      <c r="I95" s="172"/>
      <c r="J95" s="172"/>
      <c r="K95" s="172"/>
      <c r="L95" s="172"/>
      <c r="M95" s="172"/>
      <c r="N95" s="133">
        <f>N181</f>
        <v>0</v>
      </c>
      <c r="O95" s="172"/>
      <c r="P95" s="172"/>
      <c r="Q95" s="172"/>
      <c r="R95" s="173"/>
    </row>
    <row r="96" s="7" customFormat="1" ht="19.92" customHeight="1">
      <c r="B96" s="171"/>
      <c r="C96" s="172"/>
      <c r="D96" s="131" t="s">
        <v>130</v>
      </c>
      <c r="E96" s="172"/>
      <c r="F96" s="172"/>
      <c r="G96" s="172"/>
      <c r="H96" s="172"/>
      <c r="I96" s="172"/>
      <c r="J96" s="172"/>
      <c r="K96" s="172"/>
      <c r="L96" s="172"/>
      <c r="M96" s="172"/>
      <c r="N96" s="133">
        <f>N185</f>
        <v>0</v>
      </c>
      <c r="O96" s="172"/>
      <c r="P96" s="172"/>
      <c r="Q96" s="172"/>
      <c r="R96" s="173"/>
    </row>
    <row r="97" s="6" customFormat="1" ht="24.96" customHeight="1">
      <c r="B97" s="166"/>
      <c r="C97" s="167"/>
      <c r="D97" s="168" t="s">
        <v>131</v>
      </c>
      <c r="E97" s="167"/>
      <c r="F97" s="167"/>
      <c r="G97" s="167"/>
      <c r="H97" s="167"/>
      <c r="I97" s="167"/>
      <c r="J97" s="167"/>
      <c r="K97" s="167"/>
      <c r="L97" s="167"/>
      <c r="M97" s="167"/>
      <c r="N97" s="169">
        <f>N194</f>
        <v>0</v>
      </c>
      <c r="O97" s="167"/>
      <c r="P97" s="167"/>
      <c r="Q97" s="167"/>
      <c r="R97" s="170"/>
    </row>
    <row r="98" s="7" customFormat="1" ht="19.92" customHeight="1">
      <c r="B98" s="171"/>
      <c r="C98" s="172"/>
      <c r="D98" s="131" t="s">
        <v>132</v>
      </c>
      <c r="E98" s="172"/>
      <c r="F98" s="172"/>
      <c r="G98" s="172"/>
      <c r="H98" s="172"/>
      <c r="I98" s="172"/>
      <c r="J98" s="172"/>
      <c r="K98" s="172"/>
      <c r="L98" s="172"/>
      <c r="M98" s="172"/>
      <c r="N98" s="133">
        <f>N195</f>
        <v>0</v>
      </c>
      <c r="O98" s="172"/>
      <c r="P98" s="172"/>
      <c r="Q98" s="172"/>
      <c r="R98" s="173"/>
    </row>
    <row r="99" s="7" customFormat="1" ht="19.92" customHeight="1">
      <c r="B99" s="171"/>
      <c r="C99" s="172"/>
      <c r="D99" s="131" t="s">
        <v>133</v>
      </c>
      <c r="E99" s="172"/>
      <c r="F99" s="172"/>
      <c r="G99" s="172"/>
      <c r="H99" s="172"/>
      <c r="I99" s="172"/>
      <c r="J99" s="172"/>
      <c r="K99" s="172"/>
      <c r="L99" s="172"/>
      <c r="M99" s="172"/>
      <c r="N99" s="133">
        <f>N200</f>
        <v>0</v>
      </c>
      <c r="O99" s="172"/>
      <c r="P99" s="172"/>
      <c r="Q99" s="172"/>
      <c r="R99" s="173"/>
    </row>
    <row r="100" s="6" customFormat="1" ht="21.84" customHeight="1">
      <c r="B100" s="166"/>
      <c r="C100" s="167"/>
      <c r="D100" s="168" t="s">
        <v>134</v>
      </c>
      <c r="E100" s="167"/>
      <c r="F100" s="167"/>
      <c r="G100" s="167"/>
      <c r="H100" s="167"/>
      <c r="I100" s="167"/>
      <c r="J100" s="167"/>
      <c r="K100" s="167"/>
      <c r="L100" s="167"/>
      <c r="M100" s="167"/>
      <c r="N100" s="174">
        <f>N202</f>
        <v>0</v>
      </c>
      <c r="O100" s="167"/>
      <c r="P100" s="167"/>
      <c r="Q100" s="167"/>
      <c r="R100" s="170"/>
    </row>
    <row r="101" s="1" customFormat="1" ht="21.84" customHeight="1">
      <c r="B101" s="47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9"/>
    </row>
    <row r="102" s="1" customFormat="1" ht="29.28" customHeight="1">
      <c r="B102" s="47"/>
      <c r="C102" s="164" t="s">
        <v>135</v>
      </c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165">
        <f>ROUND(N103+N104+N105+N106+N107+N108,2)</f>
        <v>0</v>
      </c>
      <c r="O102" s="175"/>
      <c r="P102" s="175"/>
      <c r="Q102" s="175"/>
      <c r="R102" s="49"/>
      <c r="T102" s="176"/>
      <c r="U102" s="177" t="s">
        <v>40</v>
      </c>
    </row>
    <row r="103" s="1" customFormat="1" ht="18" customHeight="1">
      <c r="B103" s="178"/>
      <c r="C103" s="179"/>
      <c r="D103" s="138" t="s">
        <v>136</v>
      </c>
      <c r="E103" s="180"/>
      <c r="F103" s="180"/>
      <c r="G103" s="180"/>
      <c r="H103" s="180"/>
      <c r="I103" s="179"/>
      <c r="J103" s="179"/>
      <c r="K103" s="179"/>
      <c r="L103" s="179"/>
      <c r="M103" s="179"/>
      <c r="N103" s="132">
        <f>ROUND(N88*T103,2)</f>
        <v>0</v>
      </c>
      <c r="O103" s="181"/>
      <c r="P103" s="181"/>
      <c r="Q103" s="181"/>
      <c r="R103" s="182"/>
      <c r="S103" s="183"/>
      <c r="T103" s="184"/>
      <c r="U103" s="185" t="s">
        <v>43</v>
      </c>
      <c r="V103" s="183"/>
      <c r="W103" s="183"/>
      <c r="X103" s="183"/>
      <c r="Y103" s="183"/>
      <c r="Z103" s="183"/>
      <c r="AA103" s="183"/>
      <c r="AB103" s="183"/>
      <c r="AC103" s="183"/>
      <c r="AD103" s="183"/>
      <c r="AE103" s="183"/>
      <c r="AF103" s="183"/>
      <c r="AG103" s="183"/>
      <c r="AH103" s="183"/>
      <c r="AI103" s="183"/>
      <c r="AJ103" s="183"/>
      <c r="AK103" s="183"/>
      <c r="AL103" s="183"/>
      <c r="AM103" s="183"/>
      <c r="AN103" s="183"/>
      <c r="AO103" s="183"/>
      <c r="AP103" s="183"/>
      <c r="AQ103" s="183"/>
      <c r="AR103" s="183"/>
      <c r="AS103" s="183"/>
      <c r="AT103" s="183"/>
      <c r="AU103" s="183"/>
      <c r="AV103" s="183"/>
      <c r="AW103" s="183"/>
      <c r="AX103" s="183"/>
      <c r="AY103" s="186" t="s">
        <v>137</v>
      </c>
      <c r="AZ103" s="183"/>
      <c r="BA103" s="183"/>
      <c r="BB103" s="183"/>
      <c r="BC103" s="183"/>
      <c r="BD103" s="183"/>
      <c r="BE103" s="187">
        <f>IF(U103="základná",N103,0)</f>
        <v>0</v>
      </c>
      <c r="BF103" s="187">
        <f>IF(U103="znížená",N103,0)</f>
        <v>0</v>
      </c>
      <c r="BG103" s="187">
        <f>IF(U103="zákl. prenesená",N103,0)</f>
        <v>0</v>
      </c>
      <c r="BH103" s="187">
        <f>IF(U103="zníž. prenesená",N103,0)</f>
        <v>0</v>
      </c>
      <c r="BI103" s="187">
        <f>IF(U103="nulová",N103,0)</f>
        <v>0</v>
      </c>
      <c r="BJ103" s="186" t="s">
        <v>138</v>
      </c>
      <c r="BK103" s="183"/>
      <c r="BL103" s="183"/>
      <c r="BM103" s="183"/>
    </row>
    <row r="104" s="1" customFormat="1" ht="18" customHeight="1">
      <c r="B104" s="178"/>
      <c r="C104" s="179"/>
      <c r="D104" s="138" t="s">
        <v>139</v>
      </c>
      <c r="E104" s="180"/>
      <c r="F104" s="180"/>
      <c r="G104" s="180"/>
      <c r="H104" s="180"/>
      <c r="I104" s="179"/>
      <c r="J104" s="179"/>
      <c r="K104" s="179"/>
      <c r="L104" s="179"/>
      <c r="M104" s="179"/>
      <c r="N104" s="132">
        <f>ROUND(N88*T104,2)</f>
        <v>0</v>
      </c>
      <c r="O104" s="181"/>
      <c r="P104" s="181"/>
      <c r="Q104" s="181"/>
      <c r="R104" s="182"/>
      <c r="S104" s="183"/>
      <c r="T104" s="184"/>
      <c r="U104" s="185" t="s">
        <v>43</v>
      </c>
      <c r="V104" s="183"/>
      <c r="W104" s="183"/>
      <c r="X104" s="183"/>
      <c r="Y104" s="183"/>
      <c r="Z104" s="183"/>
      <c r="AA104" s="183"/>
      <c r="AB104" s="183"/>
      <c r="AC104" s="183"/>
      <c r="AD104" s="183"/>
      <c r="AE104" s="183"/>
      <c r="AF104" s="183"/>
      <c r="AG104" s="183"/>
      <c r="AH104" s="183"/>
      <c r="AI104" s="183"/>
      <c r="AJ104" s="183"/>
      <c r="AK104" s="183"/>
      <c r="AL104" s="183"/>
      <c r="AM104" s="183"/>
      <c r="AN104" s="183"/>
      <c r="AO104" s="183"/>
      <c r="AP104" s="183"/>
      <c r="AQ104" s="183"/>
      <c r="AR104" s="183"/>
      <c r="AS104" s="183"/>
      <c r="AT104" s="183"/>
      <c r="AU104" s="183"/>
      <c r="AV104" s="183"/>
      <c r="AW104" s="183"/>
      <c r="AX104" s="183"/>
      <c r="AY104" s="186" t="s">
        <v>137</v>
      </c>
      <c r="AZ104" s="183"/>
      <c r="BA104" s="183"/>
      <c r="BB104" s="183"/>
      <c r="BC104" s="183"/>
      <c r="BD104" s="183"/>
      <c r="BE104" s="187">
        <f>IF(U104="základná",N104,0)</f>
        <v>0</v>
      </c>
      <c r="BF104" s="187">
        <f>IF(U104="znížená",N104,0)</f>
        <v>0</v>
      </c>
      <c r="BG104" s="187">
        <f>IF(U104="zákl. prenesená",N104,0)</f>
        <v>0</v>
      </c>
      <c r="BH104" s="187">
        <f>IF(U104="zníž. prenesená",N104,0)</f>
        <v>0</v>
      </c>
      <c r="BI104" s="187">
        <f>IF(U104="nulová",N104,0)</f>
        <v>0</v>
      </c>
      <c r="BJ104" s="186" t="s">
        <v>138</v>
      </c>
      <c r="BK104" s="183"/>
      <c r="BL104" s="183"/>
      <c r="BM104" s="183"/>
    </row>
    <row r="105" s="1" customFormat="1" ht="18" customHeight="1">
      <c r="B105" s="178"/>
      <c r="C105" s="179"/>
      <c r="D105" s="138" t="s">
        <v>140</v>
      </c>
      <c r="E105" s="180"/>
      <c r="F105" s="180"/>
      <c r="G105" s="180"/>
      <c r="H105" s="180"/>
      <c r="I105" s="179"/>
      <c r="J105" s="179"/>
      <c r="K105" s="179"/>
      <c r="L105" s="179"/>
      <c r="M105" s="179"/>
      <c r="N105" s="132">
        <f>ROUND(N88*T105,2)</f>
        <v>0</v>
      </c>
      <c r="O105" s="181"/>
      <c r="P105" s="181"/>
      <c r="Q105" s="181"/>
      <c r="R105" s="182"/>
      <c r="S105" s="183"/>
      <c r="T105" s="184"/>
      <c r="U105" s="185" t="s">
        <v>43</v>
      </c>
      <c r="V105" s="183"/>
      <c r="W105" s="183"/>
      <c r="X105" s="183"/>
      <c r="Y105" s="183"/>
      <c r="Z105" s="183"/>
      <c r="AA105" s="183"/>
      <c r="AB105" s="183"/>
      <c r="AC105" s="183"/>
      <c r="AD105" s="183"/>
      <c r="AE105" s="183"/>
      <c r="AF105" s="183"/>
      <c r="AG105" s="183"/>
      <c r="AH105" s="183"/>
      <c r="AI105" s="183"/>
      <c r="AJ105" s="183"/>
      <c r="AK105" s="183"/>
      <c r="AL105" s="183"/>
      <c r="AM105" s="183"/>
      <c r="AN105" s="183"/>
      <c r="AO105" s="183"/>
      <c r="AP105" s="183"/>
      <c r="AQ105" s="183"/>
      <c r="AR105" s="183"/>
      <c r="AS105" s="183"/>
      <c r="AT105" s="183"/>
      <c r="AU105" s="183"/>
      <c r="AV105" s="183"/>
      <c r="AW105" s="183"/>
      <c r="AX105" s="183"/>
      <c r="AY105" s="186" t="s">
        <v>137</v>
      </c>
      <c r="AZ105" s="183"/>
      <c r="BA105" s="183"/>
      <c r="BB105" s="183"/>
      <c r="BC105" s="183"/>
      <c r="BD105" s="183"/>
      <c r="BE105" s="187">
        <f>IF(U105="základná",N105,0)</f>
        <v>0</v>
      </c>
      <c r="BF105" s="187">
        <f>IF(U105="znížená",N105,0)</f>
        <v>0</v>
      </c>
      <c r="BG105" s="187">
        <f>IF(U105="zákl. prenesená",N105,0)</f>
        <v>0</v>
      </c>
      <c r="BH105" s="187">
        <f>IF(U105="zníž. prenesená",N105,0)</f>
        <v>0</v>
      </c>
      <c r="BI105" s="187">
        <f>IF(U105="nulová",N105,0)</f>
        <v>0</v>
      </c>
      <c r="BJ105" s="186" t="s">
        <v>138</v>
      </c>
      <c r="BK105" s="183"/>
      <c r="BL105" s="183"/>
      <c r="BM105" s="183"/>
    </row>
    <row r="106" s="1" customFormat="1" ht="18" customHeight="1">
      <c r="B106" s="178"/>
      <c r="C106" s="179"/>
      <c r="D106" s="138" t="s">
        <v>141</v>
      </c>
      <c r="E106" s="180"/>
      <c r="F106" s="180"/>
      <c r="G106" s="180"/>
      <c r="H106" s="180"/>
      <c r="I106" s="179"/>
      <c r="J106" s="179"/>
      <c r="K106" s="179"/>
      <c r="L106" s="179"/>
      <c r="M106" s="179"/>
      <c r="N106" s="132">
        <f>ROUND(N88*T106,2)</f>
        <v>0</v>
      </c>
      <c r="O106" s="181"/>
      <c r="P106" s="181"/>
      <c r="Q106" s="181"/>
      <c r="R106" s="182"/>
      <c r="S106" s="183"/>
      <c r="T106" s="184"/>
      <c r="U106" s="185" t="s">
        <v>43</v>
      </c>
      <c r="V106" s="183"/>
      <c r="W106" s="183"/>
      <c r="X106" s="183"/>
      <c r="Y106" s="183"/>
      <c r="Z106" s="183"/>
      <c r="AA106" s="183"/>
      <c r="AB106" s="183"/>
      <c r="AC106" s="183"/>
      <c r="AD106" s="183"/>
      <c r="AE106" s="183"/>
      <c r="AF106" s="183"/>
      <c r="AG106" s="183"/>
      <c r="AH106" s="183"/>
      <c r="AI106" s="183"/>
      <c r="AJ106" s="183"/>
      <c r="AK106" s="183"/>
      <c r="AL106" s="183"/>
      <c r="AM106" s="183"/>
      <c r="AN106" s="183"/>
      <c r="AO106" s="183"/>
      <c r="AP106" s="183"/>
      <c r="AQ106" s="183"/>
      <c r="AR106" s="183"/>
      <c r="AS106" s="183"/>
      <c r="AT106" s="183"/>
      <c r="AU106" s="183"/>
      <c r="AV106" s="183"/>
      <c r="AW106" s="183"/>
      <c r="AX106" s="183"/>
      <c r="AY106" s="186" t="s">
        <v>137</v>
      </c>
      <c r="AZ106" s="183"/>
      <c r="BA106" s="183"/>
      <c r="BB106" s="183"/>
      <c r="BC106" s="183"/>
      <c r="BD106" s="183"/>
      <c r="BE106" s="187">
        <f>IF(U106="základná",N106,0)</f>
        <v>0</v>
      </c>
      <c r="BF106" s="187">
        <f>IF(U106="znížená",N106,0)</f>
        <v>0</v>
      </c>
      <c r="BG106" s="187">
        <f>IF(U106="zákl. prenesená",N106,0)</f>
        <v>0</v>
      </c>
      <c r="BH106" s="187">
        <f>IF(U106="zníž. prenesená",N106,0)</f>
        <v>0</v>
      </c>
      <c r="BI106" s="187">
        <f>IF(U106="nulová",N106,0)</f>
        <v>0</v>
      </c>
      <c r="BJ106" s="186" t="s">
        <v>138</v>
      </c>
      <c r="BK106" s="183"/>
      <c r="BL106" s="183"/>
      <c r="BM106" s="183"/>
    </row>
    <row r="107" s="1" customFormat="1" ht="18" customHeight="1">
      <c r="B107" s="178"/>
      <c r="C107" s="179"/>
      <c r="D107" s="138" t="s">
        <v>142</v>
      </c>
      <c r="E107" s="180"/>
      <c r="F107" s="180"/>
      <c r="G107" s="180"/>
      <c r="H107" s="180"/>
      <c r="I107" s="179"/>
      <c r="J107" s="179"/>
      <c r="K107" s="179"/>
      <c r="L107" s="179"/>
      <c r="M107" s="179"/>
      <c r="N107" s="132">
        <f>ROUND(N88*T107,2)</f>
        <v>0</v>
      </c>
      <c r="O107" s="181"/>
      <c r="P107" s="181"/>
      <c r="Q107" s="181"/>
      <c r="R107" s="182"/>
      <c r="S107" s="183"/>
      <c r="T107" s="184"/>
      <c r="U107" s="185" t="s">
        <v>43</v>
      </c>
      <c r="V107" s="183"/>
      <c r="W107" s="183"/>
      <c r="X107" s="183"/>
      <c r="Y107" s="183"/>
      <c r="Z107" s="183"/>
      <c r="AA107" s="183"/>
      <c r="AB107" s="183"/>
      <c r="AC107" s="183"/>
      <c r="AD107" s="183"/>
      <c r="AE107" s="183"/>
      <c r="AF107" s="183"/>
      <c r="AG107" s="183"/>
      <c r="AH107" s="183"/>
      <c r="AI107" s="183"/>
      <c r="AJ107" s="183"/>
      <c r="AK107" s="183"/>
      <c r="AL107" s="183"/>
      <c r="AM107" s="183"/>
      <c r="AN107" s="183"/>
      <c r="AO107" s="183"/>
      <c r="AP107" s="183"/>
      <c r="AQ107" s="183"/>
      <c r="AR107" s="183"/>
      <c r="AS107" s="183"/>
      <c r="AT107" s="183"/>
      <c r="AU107" s="183"/>
      <c r="AV107" s="183"/>
      <c r="AW107" s="183"/>
      <c r="AX107" s="183"/>
      <c r="AY107" s="186" t="s">
        <v>137</v>
      </c>
      <c r="AZ107" s="183"/>
      <c r="BA107" s="183"/>
      <c r="BB107" s="183"/>
      <c r="BC107" s="183"/>
      <c r="BD107" s="183"/>
      <c r="BE107" s="187">
        <f>IF(U107="základná",N107,0)</f>
        <v>0</v>
      </c>
      <c r="BF107" s="187">
        <f>IF(U107="znížená",N107,0)</f>
        <v>0</v>
      </c>
      <c r="BG107" s="187">
        <f>IF(U107="zákl. prenesená",N107,0)</f>
        <v>0</v>
      </c>
      <c r="BH107" s="187">
        <f>IF(U107="zníž. prenesená",N107,0)</f>
        <v>0</v>
      </c>
      <c r="BI107" s="187">
        <f>IF(U107="nulová",N107,0)</f>
        <v>0</v>
      </c>
      <c r="BJ107" s="186" t="s">
        <v>138</v>
      </c>
      <c r="BK107" s="183"/>
      <c r="BL107" s="183"/>
      <c r="BM107" s="183"/>
    </row>
    <row r="108" s="1" customFormat="1" ht="18" customHeight="1">
      <c r="B108" s="178"/>
      <c r="C108" s="179"/>
      <c r="D108" s="180" t="s">
        <v>143</v>
      </c>
      <c r="E108" s="179"/>
      <c r="F108" s="179"/>
      <c r="G108" s="179"/>
      <c r="H108" s="179"/>
      <c r="I108" s="179"/>
      <c r="J108" s="179"/>
      <c r="K108" s="179"/>
      <c r="L108" s="179"/>
      <c r="M108" s="179"/>
      <c r="N108" s="132">
        <f>ROUND(N88*T108,2)</f>
        <v>0</v>
      </c>
      <c r="O108" s="181"/>
      <c r="P108" s="181"/>
      <c r="Q108" s="181"/>
      <c r="R108" s="182"/>
      <c r="S108" s="183"/>
      <c r="T108" s="188"/>
      <c r="U108" s="189" t="s">
        <v>43</v>
      </c>
      <c r="V108" s="183"/>
      <c r="W108" s="183"/>
      <c r="X108" s="183"/>
      <c r="Y108" s="183"/>
      <c r="Z108" s="183"/>
      <c r="AA108" s="183"/>
      <c r="AB108" s="183"/>
      <c r="AC108" s="183"/>
      <c r="AD108" s="183"/>
      <c r="AE108" s="183"/>
      <c r="AF108" s="183"/>
      <c r="AG108" s="183"/>
      <c r="AH108" s="183"/>
      <c r="AI108" s="183"/>
      <c r="AJ108" s="183"/>
      <c r="AK108" s="183"/>
      <c r="AL108" s="183"/>
      <c r="AM108" s="183"/>
      <c r="AN108" s="183"/>
      <c r="AO108" s="183"/>
      <c r="AP108" s="183"/>
      <c r="AQ108" s="183"/>
      <c r="AR108" s="183"/>
      <c r="AS108" s="183"/>
      <c r="AT108" s="183"/>
      <c r="AU108" s="183"/>
      <c r="AV108" s="183"/>
      <c r="AW108" s="183"/>
      <c r="AX108" s="183"/>
      <c r="AY108" s="186" t="s">
        <v>144</v>
      </c>
      <c r="AZ108" s="183"/>
      <c r="BA108" s="183"/>
      <c r="BB108" s="183"/>
      <c r="BC108" s="183"/>
      <c r="BD108" s="183"/>
      <c r="BE108" s="187">
        <f>IF(U108="základná",N108,0)</f>
        <v>0</v>
      </c>
      <c r="BF108" s="187">
        <f>IF(U108="znížená",N108,0)</f>
        <v>0</v>
      </c>
      <c r="BG108" s="187">
        <f>IF(U108="zákl. prenesená",N108,0)</f>
        <v>0</v>
      </c>
      <c r="BH108" s="187">
        <f>IF(U108="zníž. prenesená",N108,0)</f>
        <v>0</v>
      </c>
      <c r="BI108" s="187">
        <f>IF(U108="nulová",N108,0)</f>
        <v>0</v>
      </c>
      <c r="BJ108" s="186" t="s">
        <v>138</v>
      </c>
      <c r="BK108" s="183"/>
      <c r="BL108" s="183"/>
      <c r="BM108" s="183"/>
    </row>
    <row r="109" s="1" customFormat="1">
      <c r="B109" s="47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9"/>
    </row>
    <row r="110" s="1" customFormat="1" ht="29.28" customHeight="1">
      <c r="B110" s="47"/>
      <c r="C110" s="145" t="s">
        <v>108</v>
      </c>
      <c r="D110" s="146"/>
      <c r="E110" s="146"/>
      <c r="F110" s="146"/>
      <c r="G110" s="146"/>
      <c r="H110" s="146"/>
      <c r="I110" s="146"/>
      <c r="J110" s="146"/>
      <c r="K110" s="146"/>
      <c r="L110" s="147">
        <f>ROUND(SUM(N88+N102),2)</f>
        <v>0</v>
      </c>
      <c r="M110" s="147"/>
      <c r="N110" s="147"/>
      <c r="O110" s="147"/>
      <c r="P110" s="147"/>
      <c r="Q110" s="147"/>
      <c r="R110" s="49"/>
    </row>
    <row r="111" s="1" customFormat="1" ht="6.96" customHeight="1">
      <c r="B111" s="76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8"/>
    </row>
    <row r="115" s="1" customFormat="1" ht="6.96" customHeight="1">
      <c r="B115" s="79"/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1"/>
    </row>
    <row r="116" s="1" customFormat="1" ht="36.96" customHeight="1">
      <c r="B116" s="47"/>
      <c r="C116" s="28" t="s">
        <v>145</v>
      </c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9"/>
    </row>
    <row r="117" s="1" customFormat="1" ht="6.96" customHeight="1">
      <c r="B117" s="47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9"/>
    </row>
    <row r="118" s="1" customFormat="1" ht="30" customHeight="1">
      <c r="B118" s="47"/>
      <c r="C118" s="39" t="s">
        <v>17</v>
      </c>
      <c r="D118" s="48"/>
      <c r="E118" s="48"/>
      <c r="F118" s="150" t="str">
        <f>F6</f>
        <v>Stavebné úpravy a modernizácia prednáškovej miestnosti LAOP01</v>
      </c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48"/>
      <c r="R118" s="49"/>
    </row>
    <row r="119" s="1" customFormat="1" ht="36.96" customHeight="1">
      <c r="B119" s="47"/>
      <c r="C119" s="86" t="s">
        <v>115</v>
      </c>
      <c r="D119" s="48"/>
      <c r="E119" s="48"/>
      <c r="F119" s="88" t="str">
        <f>F7</f>
        <v>A - Búracie práce</v>
      </c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9"/>
    </row>
    <row r="120" s="1" customFormat="1" ht="6.96" customHeight="1">
      <c r="B120" s="47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9"/>
    </row>
    <row r="121" s="1" customFormat="1" ht="18" customHeight="1">
      <c r="B121" s="47"/>
      <c r="C121" s="39" t="s">
        <v>21</v>
      </c>
      <c r="D121" s="48"/>
      <c r="E121" s="48"/>
      <c r="F121" s="34" t="str">
        <f>F9</f>
        <v xml:space="preserve"> </v>
      </c>
      <c r="G121" s="48"/>
      <c r="H121" s="48"/>
      <c r="I121" s="48"/>
      <c r="J121" s="48"/>
      <c r="K121" s="39" t="s">
        <v>23</v>
      </c>
      <c r="L121" s="48"/>
      <c r="M121" s="91" t="str">
        <f>IF(O9="","",O9)</f>
        <v>14. 6. 2018</v>
      </c>
      <c r="N121" s="91"/>
      <c r="O121" s="91"/>
      <c r="P121" s="91"/>
      <c r="Q121" s="48"/>
      <c r="R121" s="49"/>
    </row>
    <row r="122" s="1" customFormat="1" ht="6.96" customHeight="1">
      <c r="B122" s="47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9"/>
    </row>
    <row r="123" s="1" customFormat="1">
      <c r="B123" s="47"/>
      <c r="C123" s="39" t="s">
        <v>25</v>
      </c>
      <c r="D123" s="48"/>
      <c r="E123" s="48"/>
      <c r="F123" s="34" t="str">
        <f>E12</f>
        <v>Univerzita Pavla Jozefa Šafárika v Košiciach</v>
      </c>
      <c r="G123" s="48"/>
      <c r="H123" s="48"/>
      <c r="I123" s="48"/>
      <c r="J123" s="48"/>
      <c r="K123" s="39" t="s">
        <v>31</v>
      </c>
      <c r="L123" s="48"/>
      <c r="M123" s="34" t="str">
        <f>E18</f>
        <v>d.g.A. design graphic architecture s.r.o.</v>
      </c>
      <c r="N123" s="34"/>
      <c r="O123" s="34"/>
      <c r="P123" s="34"/>
      <c r="Q123" s="34"/>
      <c r="R123" s="49"/>
    </row>
    <row r="124" s="1" customFormat="1" ht="14.4" customHeight="1">
      <c r="B124" s="47"/>
      <c r="C124" s="39" t="s">
        <v>29</v>
      </c>
      <c r="D124" s="48"/>
      <c r="E124" s="48"/>
      <c r="F124" s="34" t="str">
        <f>IF(E15="","",E15)</f>
        <v>Vyplň údaj</v>
      </c>
      <c r="G124" s="48"/>
      <c r="H124" s="48"/>
      <c r="I124" s="48"/>
      <c r="J124" s="48"/>
      <c r="K124" s="39" t="s">
        <v>35</v>
      </c>
      <c r="L124" s="48"/>
      <c r="M124" s="34" t="str">
        <f>E21</f>
        <v xml:space="preserve"> </v>
      </c>
      <c r="N124" s="34"/>
      <c r="O124" s="34"/>
      <c r="P124" s="34"/>
      <c r="Q124" s="34"/>
      <c r="R124" s="49"/>
    </row>
    <row r="125" s="1" customFormat="1" ht="10.32" customHeight="1">
      <c r="B125" s="47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9"/>
    </row>
    <row r="126" s="8" customFormat="1" ht="29.28" customHeight="1">
      <c r="B126" s="190"/>
      <c r="C126" s="191" t="s">
        <v>146</v>
      </c>
      <c r="D126" s="192" t="s">
        <v>147</v>
      </c>
      <c r="E126" s="192" t="s">
        <v>58</v>
      </c>
      <c r="F126" s="192" t="s">
        <v>148</v>
      </c>
      <c r="G126" s="192"/>
      <c r="H126" s="192"/>
      <c r="I126" s="192"/>
      <c r="J126" s="192" t="s">
        <v>149</v>
      </c>
      <c r="K126" s="192" t="s">
        <v>150</v>
      </c>
      <c r="L126" s="192" t="s">
        <v>151</v>
      </c>
      <c r="M126" s="192"/>
      <c r="N126" s="192" t="s">
        <v>120</v>
      </c>
      <c r="O126" s="192"/>
      <c r="P126" s="192"/>
      <c r="Q126" s="193"/>
      <c r="R126" s="194"/>
      <c r="T126" s="101" t="s">
        <v>152</v>
      </c>
      <c r="U126" s="102" t="s">
        <v>40</v>
      </c>
      <c r="V126" s="102" t="s">
        <v>153</v>
      </c>
      <c r="W126" s="102" t="s">
        <v>154</v>
      </c>
      <c r="X126" s="102" t="s">
        <v>155</v>
      </c>
      <c r="Y126" s="102" t="s">
        <v>156</v>
      </c>
      <c r="Z126" s="102" t="s">
        <v>157</v>
      </c>
      <c r="AA126" s="103" t="s">
        <v>158</v>
      </c>
    </row>
    <row r="127" s="1" customFormat="1" ht="29.28" customHeight="1">
      <c r="B127" s="47"/>
      <c r="C127" s="105" t="s">
        <v>117</v>
      </c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195">
        <f>BK127</f>
        <v>0</v>
      </c>
      <c r="O127" s="196"/>
      <c r="P127" s="196"/>
      <c r="Q127" s="196"/>
      <c r="R127" s="49"/>
      <c r="T127" s="104"/>
      <c r="U127" s="68"/>
      <c r="V127" s="68"/>
      <c r="W127" s="197">
        <f>W128+W166+W194+W202</f>
        <v>0</v>
      </c>
      <c r="X127" s="68"/>
      <c r="Y127" s="197">
        <f>Y128+Y166+Y194+Y202</f>
        <v>0.050900000000000001</v>
      </c>
      <c r="Z127" s="68"/>
      <c r="AA127" s="198">
        <f>AA128+AA166+AA194+AA202</f>
        <v>25.642228699999997</v>
      </c>
      <c r="AT127" s="23" t="s">
        <v>75</v>
      </c>
      <c r="AU127" s="23" t="s">
        <v>122</v>
      </c>
      <c r="BK127" s="199">
        <f>BK128+BK166+BK194+BK202</f>
        <v>0</v>
      </c>
    </row>
    <row r="128" s="9" customFormat="1" ht="37.44" customHeight="1">
      <c r="B128" s="200"/>
      <c r="C128" s="201"/>
      <c r="D128" s="202" t="s">
        <v>123</v>
      </c>
      <c r="E128" s="202"/>
      <c r="F128" s="202"/>
      <c r="G128" s="202"/>
      <c r="H128" s="202"/>
      <c r="I128" s="202"/>
      <c r="J128" s="202"/>
      <c r="K128" s="202"/>
      <c r="L128" s="202"/>
      <c r="M128" s="202"/>
      <c r="N128" s="174">
        <f>BK128</f>
        <v>0</v>
      </c>
      <c r="O128" s="203"/>
      <c r="P128" s="203"/>
      <c r="Q128" s="203"/>
      <c r="R128" s="204"/>
      <c r="T128" s="205"/>
      <c r="U128" s="201"/>
      <c r="V128" s="201"/>
      <c r="W128" s="206">
        <f>W129</f>
        <v>0</v>
      </c>
      <c r="X128" s="201"/>
      <c r="Y128" s="206">
        <f>Y129</f>
        <v>0</v>
      </c>
      <c r="Z128" s="201"/>
      <c r="AA128" s="207">
        <f>AA129</f>
        <v>5.55138</v>
      </c>
      <c r="AR128" s="208" t="s">
        <v>84</v>
      </c>
      <c r="AT128" s="209" t="s">
        <v>75</v>
      </c>
      <c r="AU128" s="209" t="s">
        <v>76</v>
      </c>
      <c r="AY128" s="208" t="s">
        <v>159</v>
      </c>
      <c r="BK128" s="210">
        <f>BK129</f>
        <v>0</v>
      </c>
    </row>
    <row r="129" s="9" customFormat="1" ht="19.92" customHeight="1">
      <c r="B129" s="200"/>
      <c r="C129" s="201"/>
      <c r="D129" s="211" t="s">
        <v>124</v>
      </c>
      <c r="E129" s="211"/>
      <c r="F129" s="211"/>
      <c r="G129" s="211"/>
      <c r="H129" s="211"/>
      <c r="I129" s="211"/>
      <c r="J129" s="211"/>
      <c r="K129" s="211"/>
      <c r="L129" s="211"/>
      <c r="M129" s="211"/>
      <c r="N129" s="212">
        <f>BK129</f>
        <v>0</v>
      </c>
      <c r="O129" s="213"/>
      <c r="P129" s="213"/>
      <c r="Q129" s="213"/>
      <c r="R129" s="204"/>
      <c r="T129" s="205"/>
      <c r="U129" s="201"/>
      <c r="V129" s="201"/>
      <c r="W129" s="206">
        <f>SUM(W130:W165)</f>
        <v>0</v>
      </c>
      <c r="X129" s="201"/>
      <c r="Y129" s="206">
        <f>SUM(Y130:Y165)</f>
        <v>0</v>
      </c>
      <c r="Z129" s="201"/>
      <c r="AA129" s="207">
        <f>SUM(AA130:AA165)</f>
        <v>5.55138</v>
      </c>
      <c r="AR129" s="208" t="s">
        <v>84</v>
      </c>
      <c r="AT129" s="209" t="s">
        <v>75</v>
      </c>
      <c r="AU129" s="209" t="s">
        <v>84</v>
      </c>
      <c r="AY129" s="208" t="s">
        <v>159</v>
      </c>
      <c r="BK129" s="210">
        <f>SUM(BK130:BK165)</f>
        <v>0</v>
      </c>
    </row>
    <row r="130" s="1" customFormat="1" ht="38.25" customHeight="1">
      <c r="B130" s="178"/>
      <c r="C130" s="214" t="s">
        <v>84</v>
      </c>
      <c r="D130" s="214" t="s">
        <v>160</v>
      </c>
      <c r="E130" s="215" t="s">
        <v>161</v>
      </c>
      <c r="F130" s="216" t="s">
        <v>162</v>
      </c>
      <c r="G130" s="216"/>
      <c r="H130" s="216"/>
      <c r="I130" s="216"/>
      <c r="J130" s="217" t="s">
        <v>163</v>
      </c>
      <c r="K130" s="218">
        <v>1.764</v>
      </c>
      <c r="L130" s="219">
        <v>0</v>
      </c>
      <c r="M130" s="219"/>
      <c r="N130" s="218">
        <f>ROUND(L130*K130,3)</f>
        <v>0</v>
      </c>
      <c r="O130" s="218"/>
      <c r="P130" s="218"/>
      <c r="Q130" s="218"/>
      <c r="R130" s="182"/>
      <c r="T130" s="220" t="s">
        <v>5</v>
      </c>
      <c r="U130" s="57" t="s">
        <v>43</v>
      </c>
      <c r="V130" s="48"/>
      <c r="W130" s="221">
        <f>V130*K130</f>
        <v>0</v>
      </c>
      <c r="X130" s="221">
        <v>0</v>
      </c>
      <c r="Y130" s="221">
        <f>X130*K130</f>
        <v>0</v>
      </c>
      <c r="Z130" s="221">
        <v>1.905</v>
      </c>
      <c r="AA130" s="222">
        <f>Z130*K130</f>
        <v>3.36042</v>
      </c>
      <c r="AR130" s="23" t="s">
        <v>164</v>
      </c>
      <c r="AT130" s="23" t="s">
        <v>160</v>
      </c>
      <c r="AU130" s="23" t="s">
        <v>138</v>
      </c>
      <c r="AY130" s="23" t="s">
        <v>159</v>
      </c>
      <c r="BE130" s="137">
        <f>IF(U130="základná",N130,0)</f>
        <v>0</v>
      </c>
      <c r="BF130" s="137">
        <f>IF(U130="znížená",N130,0)</f>
        <v>0</v>
      </c>
      <c r="BG130" s="137">
        <f>IF(U130="zákl. prenesená",N130,0)</f>
        <v>0</v>
      </c>
      <c r="BH130" s="137">
        <f>IF(U130="zníž. prenesená",N130,0)</f>
        <v>0</v>
      </c>
      <c r="BI130" s="137">
        <f>IF(U130="nulová",N130,0)</f>
        <v>0</v>
      </c>
      <c r="BJ130" s="23" t="s">
        <v>138</v>
      </c>
      <c r="BK130" s="223">
        <f>ROUND(L130*K130,3)</f>
        <v>0</v>
      </c>
      <c r="BL130" s="23" t="s">
        <v>164</v>
      </c>
      <c r="BM130" s="23" t="s">
        <v>165</v>
      </c>
    </row>
    <row r="131" s="10" customFormat="1" ht="16.5" customHeight="1">
      <c r="B131" s="224"/>
      <c r="C131" s="225"/>
      <c r="D131" s="225"/>
      <c r="E131" s="226" t="s">
        <v>5</v>
      </c>
      <c r="F131" s="227" t="s">
        <v>166</v>
      </c>
      <c r="G131" s="228"/>
      <c r="H131" s="228"/>
      <c r="I131" s="228"/>
      <c r="J131" s="225"/>
      <c r="K131" s="229">
        <v>1.764</v>
      </c>
      <c r="L131" s="225"/>
      <c r="M131" s="225"/>
      <c r="N131" s="225"/>
      <c r="O131" s="225"/>
      <c r="P131" s="225"/>
      <c r="Q131" s="225"/>
      <c r="R131" s="230"/>
      <c r="T131" s="231"/>
      <c r="U131" s="225"/>
      <c r="V131" s="225"/>
      <c r="W131" s="225"/>
      <c r="X131" s="225"/>
      <c r="Y131" s="225"/>
      <c r="Z131" s="225"/>
      <c r="AA131" s="232"/>
      <c r="AT131" s="233" t="s">
        <v>167</v>
      </c>
      <c r="AU131" s="233" t="s">
        <v>138</v>
      </c>
      <c r="AV131" s="10" t="s">
        <v>138</v>
      </c>
      <c r="AW131" s="10" t="s">
        <v>33</v>
      </c>
      <c r="AX131" s="10" t="s">
        <v>76</v>
      </c>
      <c r="AY131" s="233" t="s">
        <v>159</v>
      </c>
    </row>
    <row r="132" s="11" customFormat="1" ht="16.5" customHeight="1">
      <c r="B132" s="234"/>
      <c r="C132" s="235"/>
      <c r="D132" s="235"/>
      <c r="E132" s="236" t="s">
        <v>5</v>
      </c>
      <c r="F132" s="237" t="s">
        <v>168</v>
      </c>
      <c r="G132" s="235"/>
      <c r="H132" s="235"/>
      <c r="I132" s="235"/>
      <c r="J132" s="235"/>
      <c r="K132" s="238">
        <v>1.764</v>
      </c>
      <c r="L132" s="235"/>
      <c r="M132" s="235"/>
      <c r="N132" s="235"/>
      <c r="O132" s="235"/>
      <c r="P132" s="235"/>
      <c r="Q132" s="235"/>
      <c r="R132" s="239"/>
      <c r="T132" s="240"/>
      <c r="U132" s="235"/>
      <c r="V132" s="235"/>
      <c r="W132" s="235"/>
      <c r="X132" s="235"/>
      <c r="Y132" s="235"/>
      <c r="Z132" s="235"/>
      <c r="AA132" s="241"/>
      <c r="AT132" s="242" t="s">
        <v>167</v>
      </c>
      <c r="AU132" s="242" t="s">
        <v>138</v>
      </c>
      <c r="AV132" s="11" t="s">
        <v>169</v>
      </c>
      <c r="AW132" s="11" t="s">
        <v>33</v>
      </c>
      <c r="AX132" s="11" t="s">
        <v>76</v>
      </c>
      <c r="AY132" s="242" t="s">
        <v>159</v>
      </c>
    </row>
    <row r="133" s="12" customFormat="1" ht="16.5" customHeight="1">
      <c r="B133" s="243"/>
      <c r="C133" s="244"/>
      <c r="D133" s="244"/>
      <c r="E133" s="245" t="s">
        <v>5</v>
      </c>
      <c r="F133" s="246" t="s">
        <v>170</v>
      </c>
      <c r="G133" s="244"/>
      <c r="H133" s="244"/>
      <c r="I133" s="244"/>
      <c r="J133" s="244"/>
      <c r="K133" s="247">
        <v>1.764</v>
      </c>
      <c r="L133" s="244"/>
      <c r="M133" s="244"/>
      <c r="N133" s="244"/>
      <c r="O133" s="244"/>
      <c r="P133" s="244"/>
      <c r="Q133" s="244"/>
      <c r="R133" s="248"/>
      <c r="T133" s="249"/>
      <c r="U133" s="244"/>
      <c r="V133" s="244"/>
      <c r="W133" s="244"/>
      <c r="X133" s="244"/>
      <c r="Y133" s="244"/>
      <c r="Z133" s="244"/>
      <c r="AA133" s="250"/>
      <c r="AT133" s="251" t="s">
        <v>167</v>
      </c>
      <c r="AU133" s="251" t="s">
        <v>138</v>
      </c>
      <c r="AV133" s="12" t="s">
        <v>164</v>
      </c>
      <c r="AW133" s="12" t="s">
        <v>33</v>
      </c>
      <c r="AX133" s="12" t="s">
        <v>84</v>
      </c>
      <c r="AY133" s="251" t="s">
        <v>159</v>
      </c>
    </row>
    <row r="134" s="1" customFormat="1" ht="25.5" customHeight="1">
      <c r="B134" s="178"/>
      <c r="C134" s="214" t="s">
        <v>138</v>
      </c>
      <c r="D134" s="214" t="s">
        <v>160</v>
      </c>
      <c r="E134" s="215" t="s">
        <v>171</v>
      </c>
      <c r="F134" s="216" t="s">
        <v>172</v>
      </c>
      <c r="G134" s="216"/>
      <c r="H134" s="216"/>
      <c r="I134" s="216"/>
      <c r="J134" s="217" t="s">
        <v>163</v>
      </c>
      <c r="K134" s="218">
        <v>0.56000000000000005</v>
      </c>
      <c r="L134" s="219">
        <v>0</v>
      </c>
      <c r="M134" s="219"/>
      <c r="N134" s="218">
        <f>ROUND(L134*K134,3)</f>
        <v>0</v>
      </c>
      <c r="O134" s="218"/>
      <c r="P134" s="218"/>
      <c r="Q134" s="218"/>
      <c r="R134" s="182"/>
      <c r="T134" s="220" t="s">
        <v>5</v>
      </c>
      <c r="U134" s="57" t="s">
        <v>43</v>
      </c>
      <c r="V134" s="48"/>
      <c r="W134" s="221">
        <f>V134*K134</f>
        <v>0</v>
      </c>
      <c r="X134" s="221">
        <v>0</v>
      </c>
      <c r="Y134" s="221">
        <f>X134*K134</f>
        <v>0</v>
      </c>
      <c r="Z134" s="221">
        <v>1.7</v>
      </c>
      <c r="AA134" s="222">
        <f>Z134*K134</f>
        <v>0.95200000000000007</v>
      </c>
      <c r="AR134" s="23" t="s">
        <v>164</v>
      </c>
      <c r="AT134" s="23" t="s">
        <v>160</v>
      </c>
      <c r="AU134" s="23" t="s">
        <v>138</v>
      </c>
      <c r="AY134" s="23" t="s">
        <v>159</v>
      </c>
      <c r="BE134" s="137">
        <f>IF(U134="základná",N134,0)</f>
        <v>0</v>
      </c>
      <c r="BF134" s="137">
        <f>IF(U134="znížená",N134,0)</f>
        <v>0</v>
      </c>
      <c r="BG134" s="137">
        <f>IF(U134="zákl. prenesená",N134,0)</f>
        <v>0</v>
      </c>
      <c r="BH134" s="137">
        <f>IF(U134="zníž. prenesená",N134,0)</f>
        <v>0</v>
      </c>
      <c r="BI134" s="137">
        <f>IF(U134="nulová",N134,0)</f>
        <v>0</v>
      </c>
      <c r="BJ134" s="23" t="s">
        <v>138</v>
      </c>
      <c r="BK134" s="223">
        <f>ROUND(L134*K134,3)</f>
        <v>0</v>
      </c>
      <c r="BL134" s="23" t="s">
        <v>164</v>
      </c>
      <c r="BM134" s="23" t="s">
        <v>173</v>
      </c>
    </row>
    <row r="135" s="10" customFormat="1" ht="16.5" customHeight="1">
      <c r="B135" s="224"/>
      <c r="C135" s="225"/>
      <c r="D135" s="225"/>
      <c r="E135" s="226" t="s">
        <v>5</v>
      </c>
      <c r="F135" s="227" t="s">
        <v>174</v>
      </c>
      <c r="G135" s="228"/>
      <c r="H135" s="228"/>
      <c r="I135" s="228"/>
      <c r="J135" s="225"/>
      <c r="K135" s="229">
        <v>0.56000000000000005</v>
      </c>
      <c r="L135" s="225"/>
      <c r="M135" s="225"/>
      <c r="N135" s="225"/>
      <c r="O135" s="225"/>
      <c r="P135" s="225"/>
      <c r="Q135" s="225"/>
      <c r="R135" s="230"/>
      <c r="T135" s="231"/>
      <c r="U135" s="225"/>
      <c r="V135" s="225"/>
      <c r="W135" s="225"/>
      <c r="X135" s="225"/>
      <c r="Y135" s="225"/>
      <c r="Z135" s="225"/>
      <c r="AA135" s="232"/>
      <c r="AT135" s="233" t="s">
        <v>167</v>
      </c>
      <c r="AU135" s="233" t="s">
        <v>138</v>
      </c>
      <c r="AV135" s="10" t="s">
        <v>138</v>
      </c>
      <c r="AW135" s="10" t="s">
        <v>33</v>
      </c>
      <c r="AX135" s="10" t="s">
        <v>76</v>
      </c>
      <c r="AY135" s="233" t="s">
        <v>159</v>
      </c>
    </row>
    <row r="136" s="11" customFormat="1" ht="16.5" customHeight="1">
      <c r="B136" s="234"/>
      <c r="C136" s="235"/>
      <c r="D136" s="235"/>
      <c r="E136" s="236" t="s">
        <v>5</v>
      </c>
      <c r="F136" s="237" t="s">
        <v>168</v>
      </c>
      <c r="G136" s="235"/>
      <c r="H136" s="235"/>
      <c r="I136" s="235"/>
      <c r="J136" s="235"/>
      <c r="K136" s="238">
        <v>0.56000000000000005</v>
      </c>
      <c r="L136" s="235"/>
      <c r="M136" s="235"/>
      <c r="N136" s="235"/>
      <c r="O136" s="235"/>
      <c r="P136" s="235"/>
      <c r="Q136" s="235"/>
      <c r="R136" s="239"/>
      <c r="T136" s="240"/>
      <c r="U136" s="235"/>
      <c r="V136" s="235"/>
      <c r="W136" s="235"/>
      <c r="X136" s="235"/>
      <c r="Y136" s="235"/>
      <c r="Z136" s="235"/>
      <c r="AA136" s="241"/>
      <c r="AT136" s="242" t="s">
        <v>167</v>
      </c>
      <c r="AU136" s="242" t="s">
        <v>138</v>
      </c>
      <c r="AV136" s="11" t="s">
        <v>169</v>
      </c>
      <c r="AW136" s="11" t="s">
        <v>33</v>
      </c>
      <c r="AX136" s="11" t="s">
        <v>76</v>
      </c>
      <c r="AY136" s="242" t="s">
        <v>159</v>
      </c>
    </row>
    <row r="137" s="12" customFormat="1" ht="16.5" customHeight="1">
      <c r="B137" s="243"/>
      <c r="C137" s="244"/>
      <c r="D137" s="244"/>
      <c r="E137" s="245" t="s">
        <v>5</v>
      </c>
      <c r="F137" s="246" t="s">
        <v>170</v>
      </c>
      <c r="G137" s="244"/>
      <c r="H137" s="244"/>
      <c r="I137" s="244"/>
      <c r="J137" s="244"/>
      <c r="K137" s="247">
        <v>0.56000000000000005</v>
      </c>
      <c r="L137" s="244"/>
      <c r="M137" s="244"/>
      <c r="N137" s="244"/>
      <c r="O137" s="244"/>
      <c r="P137" s="244"/>
      <c r="Q137" s="244"/>
      <c r="R137" s="248"/>
      <c r="T137" s="249"/>
      <c r="U137" s="244"/>
      <c r="V137" s="244"/>
      <c r="W137" s="244"/>
      <c r="X137" s="244"/>
      <c r="Y137" s="244"/>
      <c r="Z137" s="244"/>
      <c r="AA137" s="250"/>
      <c r="AT137" s="251" t="s">
        <v>167</v>
      </c>
      <c r="AU137" s="251" t="s">
        <v>138</v>
      </c>
      <c r="AV137" s="12" t="s">
        <v>164</v>
      </c>
      <c r="AW137" s="12" t="s">
        <v>33</v>
      </c>
      <c r="AX137" s="12" t="s">
        <v>84</v>
      </c>
      <c r="AY137" s="251" t="s">
        <v>159</v>
      </c>
    </row>
    <row r="138" s="1" customFormat="1" ht="25.5" customHeight="1">
      <c r="B138" s="178"/>
      <c r="C138" s="214" t="s">
        <v>169</v>
      </c>
      <c r="D138" s="214" t="s">
        <v>160</v>
      </c>
      <c r="E138" s="215" t="s">
        <v>175</v>
      </c>
      <c r="F138" s="216" t="s">
        <v>176</v>
      </c>
      <c r="G138" s="216"/>
      <c r="H138" s="216"/>
      <c r="I138" s="216"/>
      <c r="J138" s="217" t="s">
        <v>177</v>
      </c>
      <c r="K138" s="218">
        <v>7</v>
      </c>
      <c r="L138" s="219">
        <v>0</v>
      </c>
      <c r="M138" s="219"/>
      <c r="N138" s="218">
        <f>ROUND(L138*K138,3)</f>
        <v>0</v>
      </c>
      <c r="O138" s="218"/>
      <c r="P138" s="218"/>
      <c r="Q138" s="218"/>
      <c r="R138" s="182"/>
      <c r="T138" s="220" t="s">
        <v>5</v>
      </c>
      <c r="U138" s="57" t="s">
        <v>43</v>
      </c>
      <c r="V138" s="48"/>
      <c r="W138" s="221">
        <f>V138*K138</f>
        <v>0</v>
      </c>
      <c r="X138" s="221">
        <v>0</v>
      </c>
      <c r="Y138" s="221">
        <f>X138*K138</f>
        <v>0</v>
      </c>
      <c r="Z138" s="221">
        <v>0.024</v>
      </c>
      <c r="AA138" s="222">
        <f>Z138*K138</f>
        <v>0.16800000000000001</v>
      </c>
      <c r="AR138" s="23" t="s">
        <v>164</v>
      </c>
      <c r="AT138" s="23" t="s">
        <v>160</v>
      </c>
      <c r="AU138" s="23" t="s">
        <v>138</v>
      </c>
      <c r="AY138" s="23" t="s">
        <v>159</v>
      </c>
      <c r="BE138" s="137">
        <f>IF(U138="základná",N138,0)</f>
        <v>0</v>
      </c>
      <c r="BF138" s="137">
        <f>IF(U138="znížená",N138,0)</f>
        <v>0</v>
      </c>
      <c r="BG138" s="137">
        <f>IF(U138="zákl. prenesená",N138,0)</f>
        <v>0</v>
      </c>
      <c r="BH138" s="137">
        <f>IF(U138="zníž. prenesená",N138,0)</f>
        <v>0</v>
      </c>
      <c r="BI138" s="137">
        <f>IF(U138="nulová",N138,0)</f>
        <v>0</v>
      </c>
      <c r="BJ138" s="23" t="s">
        <v>138</v>
      </c>
      <c r="BK138" s="223">
        <f>ROUND(L138*K138,3)</f>
        <v>0</v>
      </c>
      <c r="BL138" s="23" t="s">
        <v>164</v>
      </c>
      <c r="BM138" s="23" t="s">
        <v>178</v>
      </c>
    </row>
    <row r="139" s="10" customFormat="1" ht="16.5" customHeight="1">
      <c r="B139" s="224"/>
      <c r="C139" s="225"/>
      <c r="D139" s="225"/>
      <c r="E139" s="226" t="s">
        <v>5</v>
      </c>
      <c r="F139" s="227" t="s">
        <v>169</v>
      </c>
      <c r="G139" s="228"/>
      <c r="H139" s="228"/>
      <c r="I139" s="228"/>
      <c r="J139" s="225"/>
      <c r="K139" s="229">
        <v>3</v>
      </c>
      <c r="L139" s="225"/>
      <c r="M139" s="225"/>
      <c r="N139" s="225"/>
      <c r="O139" s="225"/>
      <c r="P139" s="225"/>
      <c r="Q139" s="225"/>
      <c r="R139" s="230"/>
      <c r="T139" s="231"/>
      <c r="U139" s="225"/>
      <c r="V139" s="225"/>
      <c r="W139" s="225"/>
      <c r="X139" s="225"/>
      <c r="Y139" s="225"/>
      <c r="Z139" s="225"/>
      <c r="AA139" s="232"/>
      <c r="AT139" s="233" t="s">
        <v>167</v>
      </c>
      <c r="AU139" s="233" t="s">
        <v>138</v>
      </c>
      <c r="AV139" s="10" t="s">
        <v>138</v>
      </c>
      <c r="AW139" s="10" t="s">
        <v>33</v>
      </c>
      <c r="AX139" s="10" t="s">
        <v>76</v>
      </c>
      <c r="AY139" s="233" t="s">
        <v>159</v>
      </c>
    </row>
    <row r="140" s="10" customFormat="1" ht="16.5" customHeight="1">
      <c r="B140" s="224"/>
      <c r="C140" s="225"/>
      <c r="D140" s="225"/>
      <c r="E140" s="226" t="s">
        <v>5</v>
      </c>
      <c r="F140" s="252" t="s">
        <v>179</v>
      </c>
      <c r="G140" s="225"/>
      <c r="H140" s="225"/>
      <c r="I140" s="225"/>
      <c r="J140" s="225"/>
      <c r="K140" s="229">
        <v>4</v>
      </c>
      <c r="L140" s="225"/>
      <c r="M140" s="225"/>
      <c r="N140" s="225"/>
      <c r="O140" s="225"/>
      <c r="P140" s="225"/>
      <c r="Q140" s="225"/>
      <c r="R140" s="230"/>
      <c r="T140" s="231"/>
      <c r="U140" s="225"/>
      <c r="V140" s="225"/>
      <c r="W140" s="225"/>
      <c r="X140" s="225"/>
      <c r="Y140" s="225"/>
      <c r="Z140" s="225"/>
      <c r="AA140" s="232"/>
      <c r="AT140" s="233" t="s">
        <v>167</v>
      </c>
      <c r="AU140" s="233" t="s">
        <v>138</v>
      </c>
      <c r="AV140" s="10" t="s">
        <v>138</v>
      </c>
      <c r="AW140" s="10" t="s">
        <v>33</v>
      </c>
      <c r="AX140" s="10" t="s">
        <v>76</v>
      </c>
      <c r="AY140" s="233" t="s">
        <v>159</v>
      </c>
    </row>
    <row r="141" s="11" customFormat="1" ht="16.5" customHeight="1">
      <c r="B141" s="234"/>
      <c r="C141" s="235"/>
      <c r="D141" s="235"/>
      <c r="E141" s="236" t="s">
        <v>5</v>
      </c>
      <c r="F141" s="237" t="s">
        <v>168</v>
      </c>
      <c r="G141" s="235"/>
      <c r="H141" s="235"/>
      <c r="I141" s="235"/>
      <c r="J141" s="235"/>
      <c r="K141" s="238">
        <v>7</v>
      </c>
      <c r="L141" s="235"/>
      <c r="M141" s="235"/>
      <c r="N141" s="235"/>
      <c r="O141" s="235"/>
      <c r="P141" s="235"/>
      <c r="Q141" s="235"/>
      <c r="R141" s="239"/>
      <c r="T141" s="240"/>
      <c r="U141" s="235"/>
      <c r="V141" s="235"/>
      <c r="W141" s="235"/>
      <c r="X141" s="235"/>
      <c r="Y141" s="235"/>
      <c r="Z141" s="235"/>
      <c r="AA141" s="241"/>
      <c r="AT141" s="242" t="s">
        <v>167</v>
      </c>
      <c r="AU141" s="242" t="s">
        <v>138</v>
      </c>
      <c r="AV141" s="11" t="s">
        <v>169</v>
      </c>
      <c r="AW141" s="11" t="s">
        <v>33</v>
      </c>
      <c r="AX141" s="11" t="s">
        <v>76</v>
      </c>
      <c r="AY141" s="242" t="s">
        <v>159</v>
      </c>
    </row>
    <row r="142" s="12" customFormat="1" ht="16.5" customHeight="1">
      <c r="B142" s="243"/>
      <c r="C142" s="244"/>
      <c r="D142" s="244"/>
      <c r="E142" s="245" t="s">
        <v>5</v>
      </c>
      <c r="F142" s="246" t="s">
        <v>170</v>
      </c>
      <c r="G142" s="244"/>
      <c r="H142" s="244"/>
      <c r="I142" s="244"/>
      <c r="J142" s="244"/>
      <c r="K142" s="247">
        <v>7</v>
      </c>
      <c r="L142" s="244"/>
      <c r="M142" s="244"/>
      <c r="N142" s="244"/>
      <c r="O142" s="244"/>
      <c r="P142" s="244"/>
      <c r="Q142" s="244"/>
      <c r="R142" s="248"/>
      <c r="T142" s="249"/>
      <c r="U142" s="244"/>
      <c r="V142" s="244"/>
      <c r="W142" s="244"/>
      <c r="X142" s="244"/>
      <c r="Y142" s="244"/>
      <c r="Z142" s="244"/>
      <c r="AA142" s="250"/>
      <c r="AT142" s="251" t="s">
        <v>167</v>
      </c>
      <c r="AU142" s="251" t="s">
        <v>138</v>
      </c>
      <c r="AV142" s="12" t="s">
        <v>164</v>
      </c>
      <c r="AW142" s="12" t="s">
        <v>33</v>
      </c>
      <c r="AX142" s="12" t="s">
        <v>84</v>
      </c>
      <c r="AY142" s="251" t="s">
        <v>159</v>
      </c>
    </row>
    <row r="143" s="1" customFormat="1" ht="25.5" customHeight="1">
      <c r="B143" s="178"/>
      <c r="C143" s="214" t="s">
        <v>164</v>
      </c>
      <c r="D143" s="214" t="s">
        <v>160</v>
      </c>
      <c r="E143" s="215" t="s">
        <v>180</v>
      </c>
      <c r="F143" s="216" t="s">
        <v>181</v>
      </c>
      <c r="G143" s="216"/>
      <c r="H143" s="216"/>
      <c r="I143" s="216"/>
      <c r="J143" s="217" t="s">
        <v>182</v>
      </c>
      <c r="K143" s="218">
        <v>12.17</v>
      </c>
      <c r="L143" s="219">
        <v>0</v>
      </c>
      <c r="M143" s="219"/>
      <c r="N143" s="218">
        <f>ROUND(L143*K143,3)</f>
        <v>0</v>
      </c>
      <c r="O143" s="218"/>
      <c r="P143" s="218"/>
      <c r="Q143" s="218"/>
      <c r="R143" s="182"/>
      <c r="T143" s="220" t="s">
        <v>5</v>
      </c>
      <c r="U143" s="57" t="s">
        <v>43</v>
      </c>
      <c r="V143" s="48"/>
      <c r="W143" s="221">
        <f>V143*K143</f>
        <v>0</v>
      </c>
      <c r="X143" s="221">
        <v>0</v>
      </c>
      <c r="Y143" s="221">
        <f>X143*K143</f>
        <v>0</v>
      </c>
      <c r="Z143" s="221">
        <v>0.087999999999999995</v>
      </c>
      <c r="AA143" s="222">
        <f>Z143*K143</f>
        <v>1.0709599999999999</v>
      </c>
      <c r="AR143" s="23" t="s">
        <v>164</v>
      </c>
      <c r="AT143" s="23" t="s">
        <v>160</v>
      </c>
      <c r="AU143" s="23" t="s">
        <v>138</v>
      </c>
      <c r="AY143" s="23" t="s">
        <v>159</v>
      </c>
      <c r="BE143" s="137">
        <f>IF(U143="základná",N143,0)</f>
        <v>0</v>
      </c>
      <c r="BF143" s="137">
        <f>IF(U143="znížená",N143,0)</f>
        <v>0</v>
      </c>
      <c r="BG143" s="137">
        <f>IF(U143="zákl. prenesená",N143,0)</f>
        <v>0</v>
      </c>
      <c r="BH143" s="137">
        <f>IF(U143="zníž. prenesená",N143,0)</f>
        <v>0</v>
      </c>
      <c r="BI143" s="137">
        <f>IF(U143="nulová",N143,0)</f>
        <v>0</v>
      </c>
      <c r="BJ143" s="23" t="s">
        <v>138</v>
      </c>
      <c r="BK143" s="223">
        <f>ROUND(L143*K143,3)</f>
        <v>0</v>
      </c>
      <c r="BL143" s="23" t="s">
        <v>164</v>
      </c>
      <c r="BM143" s="23" t="s">
        <v>183</v>
      </c>
    </row>
    <row r="144" s="10" customFormat="1" ht="16.5" customHeight="1">
      <c r="B144" s="224"/>
      <c r="C144" s="225"/>
      <c r="D144" s="225"/>
      <c r="E144" s="226" t="s">
        <v>5</v>
      </c>
      <c r="F144" s="227" t="s">
        <v>184</v>
      </c>
      <c r="G144" s="228"/>
      <c r="H144" s="228"/>
      <c r="I144" s="228"/>
      <c r="J144" s="225"/>
      <c r="K144" s="229">
        <v>4.9199999999999999</v>
      </c>
      <c r="L144" s="225"/>
      <c r="M144" s="225"/>
      <c r="N144" s="225"/>
      <c r="O144" s="225"/>
      <c r="P144" s="225"/>
      <c r="Q144" s="225"/>
      <c r="R144" s="230"/>
      <c r="T144" s="231"/>
      <c r="U144" s="225"/>
      <c r="V144" s="225"/>
      <c r="W144" s="225"/>
      <c r="X144" s="225"/>
      <c r="Y144" s="225"/>
      <c r="Z144" s="225"/>
      <c r="AA144" s="232"/>
      <c r="AT144" s="233" t="s">
        <v>167</v>
      </c>
      <c r="AU144" s="233" t="s">
        <v>138</v>
      </c>
      <c r="AV144" s="10" t="s">
        <v>138</v>
      </c>
      <c r="AW144" s="10" t="s">
        <v>33</v>
      </c>
      <c r="AX144" s="10" t="s">
        <v>76</v>
      </c>
      <c r="AY144" s="233" t="s">
        <v>159</v>
      </c>
    </row>
    <row r="145" s="10" customFormat="1" ht="16.5" customHeight="1">
      <c r="B145" s="224"/>
      <c r="C145" s="225"/>
      <c r="D145" s="225"/>
      <c r="E145" s="226" t="s">
        <v>5</v>
      </c>
      <c r="F145" s="252" t="s">
        <v>185</v>
      </c>
      <c r="G145" s="225"/>
      <c r="H145" s="225"/>
      <c r="I145" s="225"/>
      <c r="J145" s="225"/>
      <c r="K145" s="229">
        <v>7.25</v>
      </c>
      <c r="L145" s="225"/>
      <c r="M145" s="225"/>
      <c r="N145" s="225"/>
      <c r="O145" s="225"/>
      <c r="P145" s="225"/>
      <c r="Q145" s="225"/>
      <c r="R145" s="230"/>
      <c r="T145" s="231"/>
      <c r="U145" s="225"/>
      <c r="V145" s="225"/>
      <c r="W145" s="225"/>
      <c r="X145" s="225"/>
      <c r="Y145" s="225"/>
      <c r="Z145" s="225"/>
      <c r="AA145" s="232"/>
      <c r="AT145" s="233" t="s">
        <v>167</v>
      </c>
      <c r="AU145" s="233" t="s">
        <v>138</v>
      </c>
      <c r="AV145" s="10" t="s">
        <v>138</v>
      </c>
      <c r="AW145" s="10" t="s">
        <v>33</v>
      </c>
      <c r="AX145" s="10" t="s">
        <v>76</v>
      </c>
      <c r="AY145" s="233" t="s">
        <v>159</v>
      </c>
    </row>
    <row r="146" s="11" customFormat="1" ht="16.5" customHeight="1">
      <c r="B146" s="234"/>
      <c r="C146" s="235"/>
      <c r="D146" s="235"/>
      <c r="E146" s="236" t="s">
        <v>5</v>
      </c>
      <c r="F146" s="237" t="s">
        <v>168</v>
      </c>
      <c r="G146" s="235"/>
      <c r="H146" s="235"/>
      <c r="I146" s="235"/>
      <c r="J146" s="235"/>
      <c r="K146" s="238">
        <v>12.17</v>
      </c>
      <c r="L146" s="235"/>
      <c r="M146" s="235"/>
      <c r="N146" s="235"/>
      <c r="O146" s="235"/>
      <c r="P146" s="235"/>
      <c r="Q146" s="235"/>
      <c r="R146" s="239"/>
      <c r="T146" s="240"/>
      <c r="U146" s="235"/>
      <c r="V146" s="235"/>
      <c r="W146" s="235"/>
      <c r="X146" s="235"/>
      <c r="Y146" s="235"/>
      <c r="Z146" s="235"/>
      <c r="AA146" s="241"/>
      <c r="AT146" s="242" t="s">
        <v>167</v>
      </c>
      <c r="AU146" s="242" t="s">
        <v>138</v>
      </c>
      <c r="AV146" s="11" t="s">
        <v>169</v>
      </c>
      <c r="AW146" s="11" t="s">
        <v>33</v>
      </c>
      <c r="AX146" s="11" t="s">
        <v>76</v>
      </c>
      <c r="AY146" s="242" t="s">
        <v>159</v>
      </c>
    </row>
    <row r="147" s="12" customFormat="1" ht="16.5" customHeight="1">
      <c r="B147" s="243"/>
      <c r="C147" s="244"/>
      <c r="D147" s="244"/>
      <c r="E147" s="245" t="s">
        <v>5</v>
      </c>
      <c r="F147" s="246" t="s">
        <v>170</v>
      </c>
      <c r="G147" s="244"/>
      <c r="H147" s="244"/>
      <c r="I147" s="244"/>
      <c r="J147" s="244"/>
      <c r="K147" s="247">
        <v>12.17</v>
      </c>
      <c r="L147" s="244"/>
      <c r="M147" s="244"/>
      <c r="N147" s="244"/>
      <c r="O147" s="244"/>
      <c r="P147" s="244"/>
      <c r="Q147" s="244"/>
      <c r="R147" s="248"/>
      <c r="T147" s="249"/>
      <c r="U147" s="244"/>
      <c r="V147" s="244"/>
      <c r="W147" s="244"/>
      <c r="X147" s="244"/>
      <c r="Y147" s="244"/>
      <c r="Z147" s="244"/>
      <c r="AA147" s="250"/>
      <c r="AT147" s="251" t="s">
        <v>167</v>
      </c>
      <c r="AU147" s="251" t="s">
        <v>138</v>
      </c>
      <c r="AV147" s="12" t="s">
        <v>164</v>
      </c>
      <c r="AW147" s="12" t="s">
        <v>33</v>
      </c>
      <c r="AX147" s="12" t="s">
        <v>84</v>
      </c>
      <c r="AY147" s="251" t="s">
        <v>159</v>
      </c>
    </row>
    <row r="148" s="1" customFormat="1" ht="25.5" customHeight="1">
      <c r="B148" s="178"/>
      <c r="C148" s="214" t="s">
        <v>186</v>
      </c>
      <c r="D148" s="214" t="s">
        <v>160</v>
      </c>
      <c r="E148" s="215" t="s">
        <v>187</v>
      </c>
      <c r="F148" s="216" t="s">
        <v>188</v>
      </c>
      <c r="G148" s="216"/>
      <c r="H148" s="216"/>
      <c r="I148" s="216"/>
      <c r="J148" s="217" t="s">
        <v>189</v>
      </c>
      <c r="K148" s="218">
        <v>25.641999999999999</v>
      </c>
      <c r="L148" s="219">
        <v>0</v>
      </c>
      <c r="M148" s="219"/>
      <c r="N148" s="218">
        <f>ROUND(L148*K148,3)</f>
        <v>0</v>
      </c>
      <c r="O148" s="218"/>
      <c r="P148" s="218"/>
      <c r="Q148" s="218"/>
      <c r="R148" s="182"/>
      <c r="T148" s="220" t="s">
        <v>5</v>
      </c>
      <c r="U148" s="57" t="s">
        <v>43</v>
      </c>
      <c r="V148" s="48"/>
      <c r="W148" s="221">
        <f>V148*K148</f>
        <v>0</v>
      </c>
      <c r="X148" s="221">
        <v>0</v>
      </c>
      <c r="Y148" s="221">
        <f>X148*K148</f>
        <v>0</v>
      </c>
      <c r="Z148" s="221">
        <v>0</v>
      </c>
      <c r="AA148" s="222">
        <f>Z148*K148</f>
        <v>0</v>
      </c>
      <c r="AR148" s="23" t="s">
        <v>164</v>
      </c>
      <c r="AT148" s="23" t="s">
        <v>160</v>
      </c>
      <c r="AU148" s="23" t="s">
        <v>138</v>
      </c>
      <c r="AY148" s="23" t="s">
        <v>159</v>
      </c>
      <c r="BE148" s="137">
        <f>IF(U148="základná",N148,0)</f>
        <v>0</v>
      </c>
      <c r="BF148" s="137">
        <f>IF(U148="znížená",N148,0)</f>
        <v>0</v>
      </c>
      <c r="BG148" s="137">
        <f>IF(U148="zákl. prenesená",N148,0)</f>
        <v>0</v>
      </c>
      <c r="BH148" s="137">
        <f>IF(U148="zníž. prenesená",N148,0)</f>
        <v>0</v>
      </c>
      <c r="BI148" s="137">
        <f>IF(U148="nulová",N148,0)</f>
        <v>0</v>
      </c>
      <c r="BJ148" s="23" t="s">
        <v>138</v>
      </c>
      <c r="BK148" s="223">
        <f>ROUND(L148*K148,3)</f>
        <v>0</v>
      </c>
      <c r="BL148" s="23" t="s">
        <v>164</v>
      </c>
      <c r="BM148" s="23" t="s">
        <v>190</v>
      </c>
    </row>
    <row r="149" s="1" customFormat="1" ht="25.5" customHeight="1">
      <c r="B149" s="178"/>
      <c r="C149" s="214" t="s">
        <v>191</v>
      </c>
      <c r="D149" s="214" t="s">
        <v>160</v>
      </c>
      <c r="E149" s="215" t="s">
        <v>192</v>
      </c>
      <c r="F149" s="216" t="s">
        <v>193</v>
      </c>
      <c r="G149" s="216"/>
      <c r="H149" s="216"/>
      <c r="I149" s="216"/>
      <c r="J149" s="217" t="s">
        <v>189</v>
      </c>
      <c r="K149" s="218">
        <v>230.77799999999999</v>
      </c>
      <c r="L149" s="219">
        <v>0</v>
      </c>
      <c r="M149" s="219"/>
      <c r="N149" s="218">
        <f>ROUND(L149*K149,3)</f>
        <v>0</v>
      </c>
      <c r="O149" s="218"/>
      <c r="P149" s="218"/>
      <c r="Q149" s="218"/>
      <c r="R149" s="182"/>
      <c r="T149" s="220" t="s">
        <v>5</v>
      </c>
      <c r="U149" s="57" t="s">
        <v>43</v>
      </c>
      <c r="V149" s="48"/>
      <c r="W149" s="221">
        <f>V149*K149</f>
        <v>0</v>
      </c>
      <c r="X149" s="221">
        <v>0</v>
      </c>
      <c r="Y149" s="221">
        <f>X149*K149</f>
        <v>0</v>
      </c>
      <c r="Z149" s="221">
        <v>0</v>
      </c>
      <c r="AA149" s="222">
        <f>Z149*K149</f>
        <v>0</v>
      </c>
      <c r="AR149" s="23" t="s">
        <v>164</v>
      </c>
      <c r="AT149" s="23" t="s">
        <v>160</v>
      </c>
      <c r="AU149" s="23" t="s">
        <v>138</v>
      </c>
      <c r="AY149" s="23" t="s">
        <v>159</v>
      </c>
      <c r="BE149" s="137">
        <f>IF(U149="základná",N149,0)</f>
        <v>0</v>
      </c>
      <c r="BF149" s="137">
        <f>IF(U149="znížená",N149,0)</f>
        <v>0</v>
      </c>
      <c r="BG149" s="137">
        <f>IF(U149="zákl. prenesená",N149,0)</f>
        <v>0</v>
      </c>
      <c r="BH149" s="137">
        <f>IF(U149="zníž. prenesená",N149,0)</f>
        <v>0</v>
      </c>
      <c r="BI149" s="137">
        <f>IF(U149="nulová",N149,0)</f>
        <v>0</v>
      </c>
      <c r="BJ149" s="23" t="s">
        <v>138</v>
      </c>
      <c r="BK149" s="223">
        <f>ROUND(L149*K149,3)</f>
        <v>0</v>
      </c>
      <c r="BL149" s="23" t="s">
        <v>164</v>
      </c>
      <c r="BM149" s="23" t="s">
        <v>194</v>
      </c>
    </row>
    <row r="150" s="1" customFormat="1" ht="25.5" customHeight="1">
      <c r="B150" s="178"/>
      <c r="C150" s="214" t="s">
        <v>195</v>
      </c>
      <c r="D150" s="214" t="s">
        <v>160</v>
      </c>
      <c r="E150" s="215" t="s">
        <v>196</v>
      </c>
      <c r="F150" s="216" t="s">
        <v>197</v>
      </c>
      <c r="G150" s="216"/>
      <c r="H150" s="216"/>
      <c r="I150" s="216"/>
      <c r="J150" s="217" t="s">
        <v>189</v>
      </c>
      <c r="K150" s="218">
        <v>25.641999999999999</v>
      </c>
      <c r="L150" s="219">
        <v>0</v>
      </c>
      <c r="M150" s="219"/>
      <c r="N150" s="218">
        <f>ROUND(L150*K150,3)</f>
        <v>0</v>
      </c>
      <c r="O150" s="218"/>
      <c r="P150" s="218"/>
      <c r="Q150" s="218"/>
      <c r="R150" s="182"/>
      <c r="T150" s="220" t="s">
        <v>5</v>
      </c>
      <c r="U150" s="57" t="s">
        <v>43</v>
      </c>
      <c r="V150" s="48"/>
      <c r="W150" s="221">
        <f>V150*K150</f>
        <v>0</v>
      </c>
      <c r="X150" s="221">
        <v>0</v>
      </c>
      <c r="Y150" s="221">
        <f>X150*K150</f>
        <v>0</v>
      </c>
      <c r="Z150" s="221">
        <v>0</v>
      </c>
      <c r="AA150" s="222">
        <f>Z150*K150</f>
        <v>0</v>
      </c>
      <c r="AR150" s="23" t="s">
        <v>164</v>
      </c>
      <c r="AT150" s="23" t="s">
        <v>160</v>
      </c>
      <c r="AU150" s="23" t="s">
        <v>138</v>
      </c>
      <c r="AY150" s="23" t="s">
        <v>159</v>
      </c>
      <c r="BE150" s="137">
        <f>IF(U150="základná",N150,0)</f>
        <v>0</v>
      </c>
      <c r="BF150" s="137">
        <f>IF(U150="znížená",N150,0)</f>
        <v>0</v>
      </c>
      <c r="BG150" s="137">
        <f>IF(U150="zákl. prenesená",N150,0)</f>
        <v>0</v>
      </c>
      <c r="BH150" s="137">
        <f>IF(U150="zníž. prenesená",N150,0)</f>
        <v>0</v>
      </c>
      <c r="BI150" s="137">
        <f>IF(U150="nulová",N150,0)</f>
        <v>0</v>
      </c>
      <c r="BJ150" s="23" t="s">
        <v>138</v>
      </c>
      <c r="BK150" s="223">
        <f>ROUND(L150*K150,3)</f>
        <v>0</v>
      </c>
      <c r="BL150" s="23" t="s">
        <v>164</v>
      </c>
      <c r="BM150" s="23" t="s">
        <v>198</v>
      </c>
    </row>
    <row r="151" s="1" customFormat="1" ht="38.25" customHeight="1">
      <c r="B151" s="178"/>
      <c r="C151" s="214" t="s">
        <v>199</v>
      </c>
      <c r="D151" s="214" t="s">
        <v>160</v>
      </c>
      <c r="E151" s="215" t="s">
        <v>200</v>
      </c>
      <c r="F151" s="216" t="s">
        <v>201</v>
      </c>
      <c r="G151" s="216"/>
      <c r="H151" s="216"/>
      <c r="I151" s="216"/>
      <c r="J151" s="217" t="s">
        <v>189</v>
      </c>
      <c r="K151" s="218">
        <v>179.494</v>
      </c>
      <c r="L151" s="219">
        <v>0</v>
      </c>
      <c r="M151" s="219"/>
      <c r="N151" s="218">
        <f>ROUND(L151*K151,3)</f>
        <v>0</v>
      </c>
      <c r="O151" s="218"/>
      <c r="P151" s="218"/>
      <c r="Q151" s="218"/>
      <c r="R151" s="182"/>
      <c r="T151" s="220" t="s">
        <v>5</v>
      </c>
      <c r="U151" s="57" t="s">
        <v>43</v>
      </c>
      <c r="V151" s="48"/>
      <c r="W151" s="221">
        <f>V151*K151</f>
        <v>0</v>
      </c>
      <c r="X151" s="221">
        <v>0</v>
      </c>
      <c r="Y151" s="221">
        <f>X151*K151</f>
        <v>0</v>
      </c>
      <c r="Z151" s="221">
        <v>0</v>
      </c>
      <c r="AA151" s="222">
        <f>Z151*K151</f>
        <v>0</v>
      </c>
      <c r="AR151" s="23" t="s">
        <v>164</v>
      </c>
      <c r="AT151" s="23" t="s">
        <v>160</v>
      </c>
      <c r="AU151" s="23" t="s">
        <v>138</v>
      </c>
      <c r="AY151" s="23" t="s">
        <v>159</v>
      </c>
      <c r="BE151" s="137">
        <f>IF(U151="základná",N151,0)</f>
        <v>0</v>
      </c>
      <c r="BF151" s="137">
        <f>IF(U151="znížená",N151,0)</f>
        <v>0</v>
      </c>
      <c r="BG151" s="137">
        <f>IF(U151="zákl. prenesená",N151,0)</f>
        <v>0</v>
      </c>
      <c r="BH151" s="137">
        <f>IF(U151="zníž. prenesená",N151,0)</f>
        <v>0</v>
      </c>
      <c r="BI151" s="137">
        <f>IF(U151="nulová",N151,0)</f>
        <v>0</v>
      </c>
      <c r="BJ151" s="23" t="s">
        <v>138</v>
      </c>
      <c r="BK151" s="223">
        <f>ROUND(L151*K151,3)</f>
        <v>0</v>
      </c>
      <c r="BL151" s="23" t="s">
        <v>164</v>
      </c>
      <c r="BM151" s="23" t="s">
        <v>202</v>
      </c>
    </row>
    <row r="152" s="1" customFormat="1" ht="25.5" customHeight="1">
      <c r="B152" s="178"/>
      <c r="C152" s="214" t="s">
        <v>203</v>
      </c>
      <c r="D152" s="214" t="s">
        <v>160</v>
      </c>
      <c r="E152" s="215" t="s">
        <v>204</v>
      </c>
      <c r="F152" s="216" t="s">
        <v>205</v>
      </c>
      <c r="G152" s="216"/>
      <c r="H152" s="216"/>
      <c r="I152" s="216"/>
      <c r="J152" s="217" t="s">
        <v>189</v>
      </c>
      <c r="K152" s="218">
        <v>4.3120000000000003</v>
      </c>
      <c r="L152" s="219">
        <v>0</v>
      </c>
      <c r="M152" s="219"/>
      <c r="N152" s="218">
        <f>ROUND(L152*K152,3)</f>
        <v>0</v>
      </c>
      <c r="O152" s="218"/>
      <c r="P152" s="218"/>
      <c r="Q152" s="218"/>
      <c r="R152" s="182"/>
      <c r="T152" s="220" t="s">
        <v>5</v>
      </c>
      <c r="U152" s="57" t="s">
        <v>43</v>
      </c>
      <c r="V152" s="48"/>
      <c r="W152" s="221">
        <f>V152*K152</f>
        <v>0</v>
      </c>
      <c r="X152" s="221">
        <v>0</v>
      </c>
      <c r="Y152" s="221">
        <f>X152*K152</f>
        <v>0</v>
      </c>
      <c r="Z152" s="221">
        <v>0</v>
      </c>
      <c r="AA152" s="222">
        <f>Z152*K152</f>
        <v>0</v>
      </c>
      <c r="AR152" s="23" t="s">
        <v>164</v>
      </c>
      <c r="AT152" s="23" t="s">
        <v>160</v>
      </c>
      <c r="AU152" s="23" t="s">
        <v>138</v>
      </c>
      <c r="AY152" s="23" t="s">
        <v>159</v>
      </c>
      <c r="BE152" s="137">
        <f>IF(U152="základná",N152,0)</f>
        <v>0</v>
      </c>
      <c r="BF152" s="137">
        <f>IF(U152="znížená",N152,0)</f>
        <v>0</v>
      </c>
      <c r="BG152" s="137">
        <f>IF(U152="zákl. prenesená",N152,0)</f>
        <v>0</v>
      </c>
      <c r="BH152" s="137">
        <f>IF(U152="zníž. prenesená",N152,0)</f>
        <v>0</v>
      </c>
      <c r="BI152" s="137">
        <f>IF(U152="nulová",N152,0)</f>
        <v>0</v>
      </c>
      <c r="BJ152" s="23" t="s">
        <v>138</v>
      </c>
      <c r="BK152" s="223">
        <f>ROUND(L152*K152,3)</f>
        <v>0</v>
      </c>
      <c r="BL152" s="23" t="s">
        <v>164</v>
      </c>
      <c r="BM152" s="23" t="s">
        <v>206</v>
      </c>
    </row>
    <row r="153" s="10" customFormat="1" ht="16.5" customHeight="1">
      <c r="B153" s="224"/>
      <c r="C153" s="225"/>
      <c r="D153" s="225"/>
      <c r="E153" s="226" t="s">
        <v>5</v>
      </c>
      <c r="F153" s="227" t="s">
        <v>207</v>
      </c>
      <c r="G153" s="228"/>
      <c r="H153" s="228"/>
      <c r="I153" s="228"/>
      <c r="J153" s="225"/>
      <c r="K153" s="229">
        <v>4.3120000000000003</v>
      </c>
      <c r="L153" s="225"/>
      <c r="M153" s="225"/>
      <c r="N153" s="225"/>
      <c r="O153" s="225"/>
      <c r="P153" s="225"/>
      <c r="Q153" s="225"/>
      <c r="R153" s="230"/>
      <c r="T153" s="231"/>
      <c r="U153" s="225"/>
      <c r="V153" s="225"/>
      <c r="W153" s="225"/>
      <c r="X153" s="225"/>
      <c r="Y153" s="225"/>
      <c r="Z153" s="225"/>
      <c r="AA153" s="232"/>
      <c r="AT153" s="233" t="s">
        <v>167</v>
      </c>
      <c r="AU153" s="233" t="s">
        <v>138</v>
      </c>
      <c r="AV153" s="10" t="s">
        <v>138</v>
      </c>
      <c r="AW153" s="10" t="s">
        <v>33</v>
      </c>
      <c r="AX153" s="10" t="s">
        <v>76</v>
      </c>
      <c r="AY153" s="233" t="s">
        <v>159</v>
      </c>
    </row>
    <row r="154" s="11" customFormat="1" ht="16.5" customHeight="1">
      <c r="B154" s="234"/>
      <c r="C154" s="235"/>
      <c r="D154" s="235"/>
      <c r="E154" s="236" t="s">
        <v>5</v>
      </c>
      <c r="F154" s="237" t="s">
        <v>168</v>
      </c>
      <c r="G154" s="235"/>
      <c r="H154" s="235"/>
      <c r="I154" s="235"/>
      <c r="J154" s="235"/>
      <c r="K154" s="238">
        <v>4.3120000000000003</v>
      </c>
      <c r="L154" s="235"/>
      <c r="M154" s="235"/>
      <c r="N154" s="235"/>
      <c r="O154" s="235"/>
      <c r="P154" s="235"/>
      <c r="Q154" s="235"/>
      <c r="R154" s="239"/>
      <c r="T154" s="240"/>
      <c r="U154" s="235"/>
      <c r="V154" s="235"/>
      <c r="W154" s="235"/>
      <c r="X154" s="235"/>
      <c r="Y154" s="235"/>
      <c r="Z154" s="235"/>
      <c r="AA154" s="241"/>
      <c r="AT154" s="242" t="s">
        <v>167</v>
      </c>
      <c r="AU154" s="242" t="s">
        <v>138</v>
      </c>
      <c r="AV154" s="11" t="s">
        <v>169</v>
      </c>
      <c r="AW154" s="11" t="s">
        <v>33</v>
      </c>
      <c r="AX154" s="11" t="s">
        <v>76</v>
      </c>
      <c r="AY154" s="242" t="s">
        <v>159</v>
      </c>
    </row>
    <row r="155" s="12" customFormat="1" ht="16.5" customHeight="1">
      <c r="B155" s="243"/>
      <c r="C155" s="244"/>
      <c r="D155" s="244"/>
      <c r="E155" s="245" t="s">
        <v>5</v>
      </c>
      <c r="F155" s="246" t="s">
        <v>170</v>
      </c>
      <c r="G155" s="244"/>
      <c r="H155" s="244"/>
      <c r="I155" s="244"/>
      <c r="J155" s="244"/>
      <c r="K155" s="247">
        <v>4.3120000000000003</v>
      </c>
      <c r="L155" s="244"/>
      <c r="M155" s="244"/>
      <c r="N155" s="244"/>
      <c r="O155" s="244"/>
      <c r="P155" s="244"/>
      <c r="Q155" s="244"/>
      <c r="R155" s="248"/>
      <c r="T155" s="249"/>
      <c r="U155" s="244"/>
      <c r="V155" s="244"/>
      <c r="W155" s="244"/>
      <c r="X155" s="244"/>
      <c r="Y155" s="244"/>
      <c r="Z155" s="244"/>
      <c r="AA155" s="250"/>
      <c r="AT155" s="251" t="s">
        <v>167</v>
      </c>
      <c r="AU155" s="251" t="s">
        <v>138</v>
      </c>
      <c r="AV155" s="12" t="s">
        <v>164</v>
      </c>
      <c r="AW155" s="12" t="s">
        <v>33</v>
      </c>
      <c r="AX155" s="12" t="s">
        <v>84</v>
      </c>
      <c r="AY155" s="251" t="s">
        <v>159</v>
      </c>
    </row>
    <row r="156" s="1" customFormat="1" ht="25.5" customHeight="1">
      <c r="B156" s="178"/>
      <c r="C156" s="214" t="s">
        <v>208</v>
      </c>
      <c r="D156" s="214" t="s">
        <v>160</v>
      </c>
      <c r="E156" s="215" t="s">
        <v>209</v>
      </c>
      <c r="F156" s="216" t="s">
        <v>210</v>
      </c>
      <c r="G156" s="216"/>
      <c r="H156" s="216"/>
      <c r="I156" s="216"/>
      <c r="J156" s="217" t="s">
        <v>189</v>
      </c>
      <c r="K156" s="218">
        <v>18.753</v>
      </c>
      <c r="L156" s="219">
        <v>0</v>
      </c>
      <c r="M156" s="219"/>
      <c r="N156" s="218">
        <f>ROUND(L156*K156,3)</f>
        <v>0</v>
      </c>
      <c r="O156" s="218"/>
      <c r="P156" s="218"/>
      <c r="Q156" s="218"/>
      <c r="R156" s="182"/>
      <c r="T156" s="220" t="s">
        <v>5</v>
      </c>
      <c r="U156" s="57" t="s">
        <v>43</v>
      </c>
      <c r="V156" s="48"/>
      <c r="W156" s="221">
        <f>V156*K156</f>
        <v>0</v>
      </c>
      <c r="X156" s="221">
        <v>0</v>
      </c>
      <c r="Y156" s="221">
        <f>X156*K156</f>
        <v>0</v>
      </c>
      <c r="Z156" s="221">
        <v>0</v>
      </c>
      <c r="AA156" s="222">
        <f>Z156*K156</f>
        <v>0</v>
      </c>
      <c r="AR156" s="23" t="s">
        <v>164</v>
      </c>
      <c r="AT156" s="23" t="s">
        <v>160</v>
      </c>
      <c r="AU156" s="23" t="s">
        <v>138</v>
      </c>
      <c r="AY156" s="23" t="s">
        <v>159</v>
      </c>
      <c r="BE156" s="137">
        <f>IF(U156="základná",N156,0)</f>
        <v>0</v>
      </c>
      <c r="BF156" s="137">
        <f>IF(U156="znížená",N156,0)</f>
        <v>0</v>
      </c>
      <c r="BG156" s="137">
        <f>IF(U156="zákl. prenesená",N156,0)</f>
        <v>0</v>
      </c>
      <c r="BH156" s="137">
        <f>IF(U156="zníž. prenesená",N156,0)</f>
        <v>0</v>
      </c>
      <c r="BI156" s="137">
        <f>IF(U156="nulová",N156,0)</f>
        <v>0</v>
      </c>
      <c r="BJ156" s="23" t="s">
        <v>138</v>
      </c>
      <c r="BK156" s="223">
        <f>ROUND(L156*K156,3)</f>
        <v>0</v>
      </c>
      <c r="BL156" s="23" t="s">
        <v>164</v>
      </c>
      <c r="BM156" s="23" t="s">
        <v>211</v>
      </c>
    </row>
    <row r="157" s="10" customFormat="1" ht="16.5" customHeight="1">
      <c r="B157" s="224"/>
      <c r="C157" s="225"/>
      <c r="D157" s="225"/>
      <c r="E157" s="226" t="s">
        <v>5</v>
      </c>
      <c r="F157" s="227" t="s">
        <v>212</v>
      </c>
      <c r="G157" s="228"/>
      <c r="H157" s="228"/>
      <c r="I157" s="228"/>
      <c r="J157" s="225"/>
      <c r="K157" s="229">
        <v>18.538</v>
      </c>
      <c r="L157" s="225"/>
      <c r="M157" s="225"/>
      <c r="N157" s="225"/>
      <c r="O157" s="225"/>
      <c r="P157" s="225"/>
      <c r="Q157" s="225"/>
      <c r="R157" s="230"/>
      <c r="T157" s="231"/>
      <c r="U157" s="225"/>
      <c r="V157" s="225"/>
      <c r="W157" s="225"/>
      <c r="X157" s="225"/>
      <c r="Y157" s="225"/>
      <c r="Z157" s="225"/>
      <c r="AA157" s="232"/>
      <c r="AT157" s="233" t="s">
        <v>167</v>
      </c>
      <c r="AU157" s="233" t="s">
        <v>138</v>
      </c>
      <c r="AV157" s="10" t="s">
        <v>138</v>
      </c>
      <c r="AW157" s="10" t="s">
        <v>33</v>
      </c>
      <c r="AX157" s="10" t="s">
        <v>76</v>
      </c>
      <c r="AY157" s="233" t="s">
        <v>159</v>
      </c>
    </row>
    <row r="158" s="10" customFormat="1" ht="16.5" customHeight="1">
      <c r="B158" s="224"/>
      <c r="C158" s="225"/>
      <c r="D158" s="225"/>
      <c r="E158" s="226" t="s">
        <v>5</v>
      </c>
      <c r="F158" s="252" t="s">
        <v>213</v>
      </c>
      <c r="G158" s="225"/>
      <c r="H158" s="225"/>
      <c r="I158" s="225"/>
      <c r="J158" s="225"/>
      <c r="K158" s="229">
        <v>0.215</v>
      </c>
      <c r="L158" s="225"/>
      <c r="M158" s="225"/>
      <c r="N158" s="225"/>
      <c r="O158" s="225"/>
      <c r="P158" s="225"/>
      <c r="Q158" s="225"/>
      <c r="R158" s="230"/>
      <c r="T158" s="231"/>
      <c r="U158" s="225"/>
      <c r="V158" s="225"/>
      <c r="W158" s="225"/>
      <c r="X158" s="225"/>
      <c r="Y158" s="225"/>
      <c r="Z158" s="225"/>
      <c r="AA158" s="232"/>
      <c r="AT158" s="233" t="s">
        <v>167</v>
      </c>
      <c r="AU158" s="233" t="s">
        <v>138</v>
      </c>
      <c r="AV158" s="10" t="s">
        <v>138</v>
      </c>
      <c r="AW158" s="10" t="s">
        <v>33</v>
      </c>
      <c r="AX158" s="10" t="s">
        <v>76</v>
      </c>
      <c r="AY158" s="233" t="s">
        <v>159</v>
      </c>
    </row>
    <row r="159" s="11" customFormat="1" ht="16.5" customHeight="1">
      <c r="B159" s="234"/>
      <c r="C159" s="235"/>
      <c r="D159" s="235"/>
      <c r="E159" s="236" t="s">
        <v>5</v>
      </c>
      <c r="F159" s="237" t="s">
        <v>168</v>
      </c>
      <c r="G159" s="235"/>
      <c r="H159" s="235"/>
      <c r="I159" s="235"/>
      <c r="J159" s="235"/>
      <c r="K159" s="238">
        <v>18.753</v>
      </c>
      <c r="L159" s="235"/>
      <c r="M159" s="235"/>
      <c r="N159" s="235"/>
      <c r="O159" s="235"/>
      <c r="P159" s="235"/>
      <c r="Q159" s="235"/>
      <c r="R159" s="239"/>
      <c r="T159" s="240"/>
      <c r="U159" s="235"/>
      <c r="V159" s="235"/>
      <c r="W159" s="235"/>
      <c r="X159" s="235"/>
      <c r="Y159" s="235"/>
      <c r="Z159" s="235"/>
      <c r="AA159" s="241"/>
      <c r="AT159" s="242" t="s">
        <v>167</v>
      </c>
      <c r="AU159" s="242" t="s">
        <v>138</v>
      </c>
      <c r="AV159" s="11" t="s">
        <v>169</v>
      </c>
      <c r="AW159" s="11" t="s">
        <v>33</v>
      </c>
      <c r="AX159" s="11" t="s">
        <v>76</v>
      </c>
      <c r="AY159" s="242" t="s">
        <v>159</v>
      </c>
    </row>
    <row r="160" s="12" customFormat="1" ht="16.5" customHeight="1">
      <c r="B160" s="243"/>
      <c r="C160" s="244"/>
      <c r="D160" s="244"/>
      <c r="E160" s="245" t="s">
        <v>5</v>
      </c>
      <c r="F160" s="246" t="s">
        <v>170</v>
      </c>
      <c r="G160" s="244"/>
      <c r="H160" s="244"/>
      <c r="I160" s="244"/>
      <c r="J160" s="244"/>
      <c r="K160" s="247">
        <v>18.753</v>
      </c>
      <c r="L160" s="244"/>
      <c r="M160" s="244"/>
      <c r="N160" s="244"/>
      <c r="O160" s="244"/>
      <c r="P160" s="244"/>
      <c r="Q160" s="244"/>
      <c r="R160" s="248"/>
      <c r="T160" s="249"/>
      <c r="U160" s="244"/>
      <c r="V160" s="244"/>
      <c r="W160" s="244"/>
      <c r="X160" s="244"/>
      <c r="Y160" s="244"/>
      <c r="Z160" s="244"/>
      <c r="AA160" s="250"/>
      <c r="AT160" s="251" t="s">
        <v>167</v>
      </c>
      <c r="AU160" s="251" t="s">
        <v>138</v>
      </c>
      <c r="AV160" s="12" t="s">
        <v>164</v>
      </c>
      <c r="AW160" s="12" t="s">
        <v>33</v>
      </c>
      <c r="AX160" s="12" t="s">
        <v>84</v>
      </c>
      <c r="AY160" s="251" t="s">
        <v>159</v>
      </c>
    </row>
    <row r="161" s="1" customFormat="1" ht="38.25" customHeight="1">
      <c r="B161" s="178"/>
      <c r="C161" s="214" t="s">
        <v>214</v>
      </c>
      <c r="D161" s="214" t="s">
        <v>160</v>
      </c>
      <c r="E161" s="215" t="s">
        <v>215</v>
      </c>
      <c r="F161" s="216" t="s">
        <v>216</v>
      </c>
      <c r="G161" s="216"/>
      <c r="H161" s="216"/>
      <c r="I161" s="216"/>
      <c r="J161" s="217" t="s">
        <v>189</v>
      </c>
      <c r="K161" s="218">
        <v>2.581</v>
      </c>
      <c r="L161" s="219">
        <v>0</v>
      </c>
      <c r="M161" s="219"/>
      <c r="N161" s="218">
        <f>ROUND(L161*K161,3)</f>
        <v>0</v>
      </c>
      <c r="O161" s="218"/>
      <c r="P161" s="218"/>
      <c r="Q161" s="218"/>
      <c r="R161" s="182"/>
      <c r="T161" s="220" t="s">
        <v>5</v>
      </c>
      <c r="U161" s="57" t="s">
        <v>43</v>
      </c>
      <c r="V161" s="48"/>
      <c r="W161" s="221">
        <f>V161*K161</f>
        <v>0</v>
      </c>
      <c r="X161" s="221">
        <v>0</v>
      </c>
      <c r="Y161" s="221">
        <f>X161*K161</f>
        <v>0</v>
      </c>
      <c r="Z161" s="221">
        <v>0</v>
      </c>
      <c r="AA161" s="222">
        <f>Z161*K161</f>
        <v>0</v>
      </c>
      <c r="AR161" s="23" t="s">
        <v>164</v>
      </c>
      <c r="AT161" s="23" t="s">
        <v>160</v>
      </c>
      <c r="AU161" s="23" t="s">
        <v>138</v>
      </c>
      <c r="AY161" s="23" t="s">
        <v>159</v>
      </c>
      <c r="BE161" s="137">
        <f>IF(U161="základná",N161,0)</f>
        <v>0</v>
      </c>
      <c r="BF161" s="137">
        <f>IF(U161="znížená",N161,0)</f>
        <v>0</v>
      </c>
      <c r="BG161" s="137">
        <f>IF(U161="zákl. prenesená",N161,0)</f>
        <v>0</v>
      </c>
      <c r="BH161" s="137">
        <f>IF(U161="zníž. prenesená",N161,0)</f>
        <v>0</v>
      </c>
      <c r="BI161" s="137">
        <f>IF(U161="nulová",N161,0)</f>
        <v>0</v>
      </c>
      <c r="BJ161" s="23" t="s">
        <v>138</v>
      </c>
      <c r="BK161" s="223">
        <f>ROUND(L161*K161,3)</f>
        <v>0</v>
      </c>
      <c r="BL161" s="23" t="s">
        <v>164</v>
      </c>
      <c r="BM161" s="23" t="s">
        <v>217</v>
      </c>
    </row>
    <row r="162" s="1" customFormat="1" ht="16.5" customHeight="1">
      <c r="B162" s="178"/>
      <c r="C162" s="214" t="s">
        <v>218</v>
      </c>
      <c r="D162" s="214" t="s">
        <v>160</v>
      </c>
      <c r="E162" s="215" t="s">
        <v>219</v>
      </c>
      <c r="F162" s="216" t="s">
        <v>220</v>
      </c>
      <c r="G162" s="216"/>
      <c r="H162" s="216"/>
      <c r="I162" s="216"/>
      <c r="J162" s="217" t="s">
        <v>177</v>
      </c>
      <c r="K162" s="218">
        <v>2</v>
      </c>
      <c r="L162" s="219">
        <v>0</v>
      </c>
      <c r="M162" s="219"/>
      <c r="N162" s="218">
        <f>ROUND(L162*K162,3)</f>
        <v>0</v>
      </c>
      <c r="O162" s="218"/>
      <c r="P162" s="218"/>
      <c r="Q162" s="218"/>
      <c r="R162" s="182"/>
      <c r="T162" s="220" t="s">
        <v>5</v>
      </c>
      <c r="U162" s="57" t="s">
        <v>43</v>
      </c>
      <c r="V162" s="48"/>
      <c r="W162" s="221">
        <f>V162*K162</f>
        <v>0</v>
      </c>
      <c r="X162" s="221">
        <v>0</v>
      </c>
      <c r="Y162" s="221">
        <f>X162*K162</f>
        <v>0</v>
      </c>
      <c r="Z162" s="221">
        <v>0</v>
      </c>
      <c r="AA162" s="222">
        <f>Z162*K162</f>
        <v>0</v>
      </c>
      <c r="AR162" s="23" t="s">
        <v>164</v>
      </c>
      <c r="AT162" s="23" t="s">
        <v>160</v>
      </c>
      <c r="AU162" s="23" t="s">
        <v>138</v>
      </c>
      <c r="AY162" s="23" t="s">
        <v>159</v>
      </c>
      <c r="BE162" s="137">
        <f>IF(U162="základná",N162,0)</f>
        <v>0</v>
      </c>
      <c r="BF162" s="137">
        <f>IF(U162="znížená",N162,0)</f>
        <v>0</v>
      </c>
      <c r="BG162" s="137">
        <f>IF(U162="zákl. prenesená",N162,0)</f>
        <v>0</v>
      </c>
      <c r="BH162" s="137">
        <f>IF(U162="zníž. prenesená",N162,0)</f>
        <v>0</v>
      </c>
      <c r="BI162" s="137">
        <f>IF(U162="nulová",N162,0)</f>
        <v>0</v>
      </c>
      <c r="BJ162" s="23" t="s">
        <v>138</v>
      </c>
      <c r="BK162" s="223">
        <f>ROUND(L162*K162,3)</f>
        <v>0</v>
      </c>
      <c r="BL162" s="23" t="s">
        <v>164</v>
      </c>
      <c r="BM162" s="23" t="s">
        <v>221</v>
      </c>
    </row>
    <row r="163" s="10" customFormat="1" ht="16.5" customHeight="1">
      <c r="B163" s="224"/>
      <c r="C163" s="225"/>
      <c r="D163" s="225"/>
      <c r="E163" s="226" t="s">
        <v>5</v>
      </c>
      <c r="F163" s="227" t="s">
        <v>138</v>
      </c>
      <c r="G163" s="228"/>
      <c r="H163" s="228"/>
      <c r="I163" s="228"/>
      <c r="J163" s="225"/>
      <c r="K163" s="229">
        <v>2</v>
      </c>
      <c r="L163" s="225"/>
      <c r="M163" s="225"/>
      <c r="N163" s="225"/>
      <c r="O163" s="225"/>
      <c r="P163" s="225"/>
      <c r="Q163" s="225"/>
      <c r="R163" s="230"/>
      <c r="T163" s="231"/>
      <c r="U163" s="225"/>
      <c r="V163" s="225"/>
      <c r="W163" s="225"/>
      <c r="X163" s="225"/>
      <c r="Y163" s="225"/>
      <c r="Z163" s="225"/>
      <c r="AA163" s="232"/>
      <c r="AT163" s="233" t="s">
        <v>167</v>
      </c>
      <c r="AU163" s="233" t="s">
        <v>138</v>
      </c>
      <c r="AV163" s="10" t="s">
        <v>138</v>
      </c>
      <c r="AW163" s="10" t="s">
        <v>33</v>
      </c>
      <c r="AX163" s="10" t="s">
        <v>76</v>
      </c>
      <c r="AY163" s="233" t="s">
        <v>159</v>
      </c>
    </row>
    <row r="164" s="11" customFormat="1" ht="16.5" customHeight="1">
      <c r="B164" s="234"/>
      <c r="C164" s="235"/>
      <c r="D164" s="235"/>
      <c r="E164" s="236" t="s">
        <v>5</v>
      </c>
      <c r="F164" s="237" t="s">
        <v>168</v>
      </c>
      <c r="G164" s="235"/>
      <c r="H164" s="235"/>
      <c r="I164" s="235"/>
      <c r="J164" s="235"/>
      <c r="K164" s="238">
        <v>2</v>
      </c>
      <c r="L164" s="235"/>
      <c r="M164" s="235"/>
      <c r="N164" s="235"/>
      <c r="O164" s="235"/>
      <c r="P164" s="235"/>
      <c r="Q164" s="235"/>
      <c r="R164" s="239"/>
      <c r="T164" s="240"/>
      <c r="U164" s="235"/>
      <c r="V164" s="235"/>
      <c r="W164" s="235"/>
      <c r="X164" s="235"/>
      <c r="Y164" s="235"/>
      <c r="Z164" s="235"/>
      <c r="AA164" s="241"/>
      <c r="AT164" s="242" t="s">
        <v>167</v>
      </c>
      <c r="AU164" s="242" t="s">
        <v>138</v>
      </c>
      <c r="AV164" s="11" t="s">
        <v>169</v>
      </c>
      <c r="AW164" s="11" t="s">
        <v>33</v>
      </c>
      <c r="AX164" s="11" t="s">
        <v>76</v>
      </c>
      <c r="AY164" s="242" t="s">
        <v>159</v>
      </c>
    </row>
    <row r="165" s="12" customFormat="1" ht="16.5" customHeight="1">
      <c r="B165" s="243"/>
      <c r="C165" s="244"/>
      <c r="D165" s="244"/>
      <c r="E165" s="245" t="s">
        <v>5</v>
      </c>
      <c r="F165" s="246" t="s">
        <v>170</v>
      </c>
      <c r="G165" s="244"/>
      <c r="H165" s="244"/>
      <c r="I165" s="244"/>
      <c r="J165" s="244"/>
      <c r="K165" s="247">
        <v>2</v>
      </c>
      <c r="L165" s="244"/>
      <c r="M165" s="244"/>
      <c r="N165" s="244"/>
      <c r="O165" s="244"/>
      <c r="P165" s="244"/>
      <c r="Q165" s="244"/>
      <c r="R165" s="248"/>
      <c r="T165" s="249"/>
      <c r="U165" s="244"/>
      <c r="V165" s="244"/>
      <c r="W165" s="244"/>
      <c r="X165" s="244"/>
      <c r="Y165" s="244"/>
      <c r="Z165" s="244"/>
      <c r="AA165" s="250"/>
      <c r="AT165" s="251" t="s">
        <v>167</v>
      </c>
      <c r="AU165" s="251" t="s">
        <v>138</v>
      </c>
      <c r="AV165" s="12" t="s">
        <v>164</v>
      </c>
      <c r="AW165" s="12" t="s">
        <v>33</v>
      </c>
      <c r="AX165" s="12" t="s">
        <v>84</v>
      </c>
      <c r="AY165" s="251" t="s">
        <v>159</v>
      </c>
    </row>
    <row r="166" s="9" customFormat="1" ht="37.44" customHeight="1">
      <c r="B166" s="200"/>
      <c r="C166" s="201"/>
      <c r="D166" s="202" t="s">
        <v>125</v>
      </c>
      <c r="E166" s="202"/>
      <c r="F166" s="202"/>
      <c r="G166" s="202"/>
      <c r="H166" s="202"/>
      <c r="I166" s="202"/>
      <c r="J166" s="202"/>
      <c r="K166" s="202"/>
      <c r="L166" s="202"/>
      <c r="M166" s="202"/>
      <c r="N166" s="174">
        <f>BK166</f>
        <v>0</v>
      </c>
      <c r="O166" s="203"/>
      <c r="P166" s="203"/>
      <c r="Q166" s="203"/>
      <c r="R166" s="204"/>
      <c r="T166" s="205"/>
      <c r="U166" s="201"/>
      <c r="V166" s="201"/>
      <c r="W166" s="206">
        <f>W167+W169+W172+W181+W185</f>
        <v>0</v>
      </c>
      <c r="X166" s="201"/>
      <c r="Y166" s="206">
        <f>Y167+Y169+Y172+Y181+Y185</f>
        <v>0.050900000000000001</v>
      </c>
      <c r="Z166" s="201"/>
      <c r="AA166" s="207">
        <f>AA167+AA169+AA172+AA181+AA185</f>
        <v>20.090848699999999</v>
      </c>
      <c r="AR166" s="208" t="s">
        <v>138</v>
      </c>
      <c r="AT166" s="209" t="s">
        <v>75</v>
      </c>
      <c r="AU166" s="209" t="s">
        <v>76</v>
      </c>
      <c r="AY166" s="208" t="s">
        <v>159</v>
      </c>
      <c r="BK166" s="210">
        <f>BK167+BK169+BK172+BK181+BK185</f>
        <v>0</v>
      </c>
    </row>
    <row r="167" s="9" customFormat="1" ht="19.92" customHeight="1">
      <c r="B167" s="200"/>
      <c r="C167" s="201"/>
      <c r="D167" s="211" t="s">
        <v>126</v>
      </c>
      <c r="E167" s="211"/>
      <c r="F167" s="211"/>
      <c r="G167" s="211"/>
      <c r="H167" s="211"/>
      <c r="I167" s="211"/>
      <c r="J167" s="211"/>
      <c r="K167" s="211"/>
      <c r="L167" s="211"/>
      <c r="M167" s="211"/>
      <c r="N167" s="212">
        <f>BK167</f>
        <v>0</v>
      </c>
      <c r="O167" s="213"/>
      <c r="P167" s="213"/>
      <c r="Q167" s="213"/>
      <c r="R167" s="204"/>
      <c r="T167" s="205"/>
      <c r="U167" s="201"/>
      <c r="V167" s="201"/>
      <c r="W167" s="206">
        <f>W168</f>
        <v>0</v>
      </c>
      <c r="X167" s="201"/>
      <c r="Y167" s="206">
        <f>Y168</f>
        <v>0.00090000000000000008</v>
      </c>
      <c r="Z167" s="201"/>
      <c r="AA167" s="207">
        <f>AA168</f>
        <v>0.63027</v>
      </c>
      <c r="AR167" s="208" t="s">
        <v>138</v>
      </c>
      <c r="AT167" s="209" t="s">
        <v>75</v>
      </c>
      <c r="AU167" s="209" t="s">
        <v>84</v>
      </c>
      <c r="AY167" s="208" t="s">
        <v>159</v>
      </c>
      <c r="BK167" s="210">
        <f>BK168</f>
        <v>0</v>
      </c>
    </row>
    <row r="168" s="1" customFormat="1" ht="25.5" customHeight="1">
      <c r="B168" s="178"/>
      <c r="C168" s="214" t="s">
        <v>222</v>
      </c>
      <c r="D168" s="214" t="s">
        <v>160</v>
      </c>
      <c r="E168" s="215" t="s">
        <v>223</v>
      </c>
      <c r="F168" s="216" t="s">
        <v>224</v>
      </c>
      <c r="G168" s="216"/>
      <c r="H168" s="216"/>
      <c r="I168" s="216"/>
      <c r="J168" s="217" t="s">
        <v>177</v>
      </c>
      <c r="K168" s="218">
        <v>9</v>
      </c>
      <c r="L168" s="219">
        <v>0</v>
      </c>
      <c r="M168" s="219"/>
      <c r="N168" s="218">
        <f>ROUND(L168*K168,3)</f>
        <v>0</v>
      </c>
      <c r="O168" s="218"/>
      <c r="P168" s="218"/>
      <c r="Q168" s="218"/>
      <c r="R168" s="182"/>
      <c r="T168" s="220" t="s">
        <v>5</v>
      </c>
      <c r="U168" s="57" t="s">
        <v>43</v>
      </c>
      <c r="V168" s="48"/>
      <c r="W168" s="221">
        <f>V168*K168</f>
        <v>0</v>
      </c>
      <c r="X168" s="221">
        <v>0.00010000000000000001</v>
      </c>
      <c r="Y168" s="221">
        <f>X168*K168</f>
        <v>0.00090000000000000008</v>
      </c>
      <c r="Z168" s="221">
        <v>0.070029999999999995</v>
      </c>
      <c r="AA168" s="222">
        <f>Z168*K168</f>
        <v>0.63027</v>
      </c>
      <c r="AR168" s="23" t="s">
        <v>225</v>
      </c>
      <c r="AT168" s="23" t="s">
        <v>160</v>
      </c>
      <c r="AU168" s="23" t="s">
        <v>138</v>
      </c>
      <c r="AY168" s="23" t="s">
        <v>159</v>
      </c>
      <c r="BE168" s="137">
        <f>IF(U168="základná",N168,0)</f>
        <v>0</v>
      </c>
      <c r="BF168" s="137">
        <f>IF(U168="znížená",N168,0)</f>
        <v>0</v>
      </c>
      <c r="BG168" s="137">
        <f>IF(U168="zákl. prenesená",N168,0)</f>
        <v>0</v>
      </c>
      <c r="BH168" s="137">
        <f>IF(U168="zníž. prenesená",N168,0)</f>
        <v>0</v>
      </c>
      <c r="BI168" s="137">
        <f>IF(U168="nulová",N168,0)</f>
        <v>0</v>
      </c>
      <c r="BJ168" s="23" t="s">
        <v>138</v>
      </c>
      <c r="BK168" s="223">
        <f>ROUND(L168*K168,3)</f>
        <v>0</v>
      </c>
      <c r="BL168" s="23" t="s">
        <v>225</v>
      </c>
      <c r="BM168" s="23" t="s">
        <v>226</v>
      </c>
    </row>
    <row r="169" s="9" customFormat="1" ht="29.88" customHeight="1">
      <c r="B169" s="200"/>
      <c r="C169" s="201"/>
      <c r="D169" s="211" t="s">
        <v>127</v>
      </c>
      <c r="E169" s="211"/>
      <c r="F169" s="211"/>
      <c r="G169" s="211"/>
      <c r="H169" s="211"/>
      <c r="I169" s="211"/>
      <c r="J169" s="211"/>
      <c r="K169" s="211"/>
      <c r="L169" s="211"/>
      <c r="M169" s="211"/>
      <c r="N169" s="253">
        <f>BK169</f>
        <v>0</v>
      </c>
      <c r="O169" s="254"/>
      <c r="P169" s="254"/>
      <c r="Q169" s="254"/>
      <c r="R169" s="204"/>
      <c r="T169" s="205"/>
      <c r="U169" s="201"/>
      <c r="V169" s="201"/>
      <c r="W169" s="206">
        <f>SUM(W170:W171)</f>
        <v>0</v>
      </c>
      <c r="X169" s="201"/>
      <c r="Y169" s="206">
        <f>SUM(Y170:Y171)</f>
        <v>0</v>
      </c>
      <c r="Z169" s="201"/>
      <c r="AA169" s="207">
        <f>SUM(AA170:AA171)</f>
        <v>5.2625999999999999</v>
      </c>
      <c r="AR169" s="208" t="s">
        <v>138</v>
      </c>
      <c r="AT169" s="209" t="s">
        <v>75</v>
      </c>
      <c r="AU169" s="209" t="s">
        <v>84</v>
      </c>
      <c r="AY169" s="208" t="s">
        <v>159</v>
      </c>
      <c r="BK169" s="210">
        <f>SUM(BK170:BK171)</f>
        <v>0</v>
      </c>
    </row>
    <row r="170" s="1" customFormat="1" ht="38.25" customHeight="1">
      <c r="B170" s="178"/>
      <c r="C170" s="214" t="s">
        <v>227</v>
      </c>
      <c r="D170" s="214" t="s">
        <v>160</v>
      </c>
      <c r="E170" s="215" t="s">
        <v>228</v>
      </c>
      <c r="F170" s="216" t="s">
        <v>229</v>
      </c>
      <c r="G170" s="216"/>
      <c r="H170" s="216"/>
      <c r="I170" s="216"/>
      <c r="J170" s="217" t="s">
        <v>182</v>
      </c>
      <c r="K170" s="218">
        <v>127</v>
      </c>
      <c r="L170" s="219">
        <v>0</v>
      </c>
      <c r="M170" s="219"/>
      <c r="N170" s="218">
        <f>ROUND(L170*K170,3)</f>
        <v>0</v>
      </c>
      <c r="O170" s="218"/>
      <c r="P170" s="218"/>
      <c r="Q170" s="218"/>
      <c r="R170" s="182"/>
      <c r="T170" s="220" t="s">
        <v>5</v>
      </c>
      <c r="U170" s="57" t="s">
        <v>43</v>
      </c>
      <c r="V170" s="48"/>
      <c r="W170" s="221">
        <f>V170*K170</f>
        <v>0</v>
      </c>
      <c r="X170" s="221">
        <v>0</v>
      </c>
      <c r="Y170" s="221">
        <f>X170*K170</f>
        <v>0</v>
      </c>
      <c r="Z170" s="221">
        <v>0.035000000000000003</v>
      </c>
      <c r="AA170" s="222">
        <f>Z170*K170</f>
        <v>4.4450000000000003</v>
      </c>
      <c r="AR170" s="23" t="s">
        <v>225</v>
      </c>
      <c r="AT170" s="23" t="s">
        <v>160</v>
      </c>
      <c r="AU170" s="23" t="s">
        <v>138</v>
      </c>
      <c r="AY170" s="23" t="s">
        <v>159</v>
      </c>
      <c r="BE170" s="137">
        <f>IF(U170="základná",N170,0)</f>
        <v>0</v>
      </c>
      <c r="BF170" s="137">
        <f>IF(U170="znížená",N170,0)</f>
        <v>0</v>
      </c>
      <c r="BG170" s="137">
        <f>IF(U170="zákl. prenesená",N170,0)</f>
        <v>0</v>
      </c>
      <c r="BH170" s="137">
        <f>IF(U170="zníž. prenesená",N170,0)</f>
        <v>0</v>
      </c>
      <c r="BI170" s="137">
        <f>IF(U170="nulová",N170,0)</f>
        <v>0</v>
      </c>
      <c r="BJ170" s="23" t="s">
        <v>138</v>
      </c>
      <c r="BK170" s="223">
        <f>ROUND(L170*K170,3)</f>
        <v>0</v>
      </c>
      <c r="BL170" s="23" t="s">
        <v>225</v>
      </c>
      <c r="BM170" s="23" t="s">
        <v>230</v>
      </c>
    </row>
    <row r="171" s="1" customFormat="1" ht="38.25" customHeight="1">
      <c r="B171" s="178"/>
      <c r="C171" s="214" t="s">
        <v>231</v>
      </c>
      <c r="D171" s="214" t="s">
        <v>160</v>
      </c>
      <c r="E171" s="215" t="s">
        <v>232</v>
      </c>
      <c r="F171" s="216" t="s">
        <v>233</v>
      </c>
      <c r="G171" s="216"/>
      <c r="H171" s="216"/>
      <c r="I171" s="216"/>
      <c r="J171" s="217" t="s">
        <v>182</v>
      </c>
      <c r="K171" s="218">
        <v>58.399999999999999</v>
      </c>
      <c r="L171" s="219">
        <v>0</v>
      </c>
      <c r="M171" s="219"/>
      <c r="N171" s="218">
        <f>ROUND(L171*K171,3)</f>
        <v>0</v>
      </c>
      <c r="O171" s="218"/>
      <c r="P171" s="218"/>
      <c r="Q171" s="218"/>
      <c r="R171" s="182"/>
      <c r="T171" s="220" t="s">
        <v>5</v>
      </c>
      <c r="U171" s="57" t="s">
        <v>43</v>
      </c>
      <c r="V171" s="48"/>
      <c r="W171" s="221">
        <f>V171*K171</f>
        <v>0</v>
      </c>
      <c r="X171" s="221">
        <v>0</v>
      </c>
      <c r="Y171" s="221">
        <f>X171*K171</f>
        <v>0</v>
      </c>
      <c r="Z171" s="221">
        <v>0.014</v>
      </c>
      <c r="AA171" s="222">
        <f>Z171*K171</f>
        <v>0.81759999999999999</v>
      </c>
      <c r="AR171" s="23" t="s">
        <v>225</v>
      </c>
      <c r="AT171" s="23" t="s">
        <v>160</v>
      </c>
      <c r="AU171" s="23" t="s">
        <v>138</v>
      </c>
      <c r="AY171" s="23" t="s">
        <v>159</v>
      </c>
      <c r="BE171" s="137">
        <f>IF(U171="základná",N171,0)</f>
        <v>0</v>
      </c>
      <c r="BF171" s="137">
        <f>IF(U171="znížená",N171,0)</f>
        <v>0</v>
      </c>
      <c r="BG171" s="137">
        <f>IF(U171="zákl. prenesená",N171,0)</f>
        <v>0</v>
      </c>
      <c r="BH171" s="137">
        <f>IF(U171="zníž. prenesená",N171,0)</f>
        <v>0</v>
      </c>
      <c r="BI171" s="137">
        <f>IF(U171="nulová",N171,0)</f>
        <v>0</v>
      </c>
      <c r="BJ171" s="23" t="s">
        <v>138</v>
      </c>
      <c r="BK171" s="223">
        <f>ROUND(L171*K171,3)</f>
        <v>0</v>
      </c>
      <c r="BL171" s="23" t="s">
        <v>225</v>
      </c>
      <c r="BM171" s="23" t="s">
        <v>234</v>
      </c>
    </row>
    <row r="172" s="9" customFormat="1" ht="29.88" customHeight="1">
      <c r="B172" s="200"/>
      <c r="C172" s="201"/>
      <c r="D172" s="211" t="s">
        <v>128</v>
      </c>
      <c r="E172" s="211"/>
      <c r="F172" s="211"/>
      <c r="G172" s="211"/>
      <c r="H172" s="211"/>
      <c r="I172" s="211"/>
      <c r="J172" s="211"/>
      <c r="K172" s="211"/>
      <c r="L172" s="211"/>
      <c r="M172" s="211"/>
      <c r="N172" s="253">
        <f>BK172</f>
        <v>0</v>
      </c>
      <c r="O172" s="254"/>
      <c r="P172" s="254"/>
      <c r="Q172" s="254"/>
      <c r="R172" s="204"/>
      <c r="T172" s="205"/>
      <c r="U172" s="201"/>
      <c r="V172" s="201"/>
      <c r="W172" s="206">
        <f>SUM(W173:W180)</f>
        <v>0</v>
      </c>
      <c r="X172" s="201"/>
      <c r="Y172" s="206">
        <f>SUM(Y173:Y180)</f>
        <v>0</v>
      </c>
      <c r="Z172" s="201"/>
      <c r="AA172" s="207">
        <f>SUM(AA173:AA180)</f>
        <v>12.0309787</v>
      </c>
      <c r="AR172" s="208" t="s">
        <v>138</v>
      </c>
      <c r="AT172" s="209" t="s">
        <v>75</v>
      </c>
      <c r="AU172" s="209" t="s">
        <v>84</v>
      </c>
      <c r="AY172" s="208" t="s">
        <v>159</v>
      </c>
      <c r="BK172" s="210">
        <f>SUM(BK173:BK180)</f>
        <v>0</v>
      </c>
    </row>
    <row r="173" s="1" customFormat="1" ht="25.5" customHeight="1">
      <c r="B173" s="178"/>
      <c r="C173" s="214" t="s">
        <v>225</v>
      </c>
      <c r="D173" s="214" t="s">
        <v>160</v>
      </c>
      <c r="E173" s="215" t="s">
        <v>235</v>
      </c>
      <c r="F173" s="216" t="s">
        <v>236</v>
      </c>
      <c r="G173" s="216"/>
      <c r="H173" s="216"/>
      <c r="I173" s="216"/>
      <c r="J173" s="217" t="s">
        <v>177</v>
      </c>
      <c r="K173" s="218">
        <v>17</v>
      </c>
      <c r="L173" s="219">
        <v>0</v>
      </c>
      <c r="M173" s="219"/>
      <c r="N173" s="218">
        <f>ROUND(L173*K173,3)</f>
        <v>0</v>
      </c>
      <c r="O173" s="218"/>
      <c r="P173" s="218"/>
      <c r="Q173" s="218"/>
      <c r="R173" s="182"/>
      <c r="T173" s="220" t="s">
        <v>5</v>
      </c>
      <c r="U173" s="57" t="s">
        <v>43</v>
      </c>
      <c r="V173" s="48"/>
      <c r="W173" s="221">
        <f>V173*K173</f>
        <v>0</v>
      </c>
      <c r="X173" s="221">
        <v>0</v>
      </c>
      <c r="Y173" s="221">
        <f>X173*K173</f>
        <v>0</v>
      </c>
      <c r="Z173" s="221">
        <v>0</v>
      </c>
      <c r="AA173" s="222">
        <f>Z173*K173</f>
        <v>0</v>
      </c>
      <c r="AR173" s="23" t="s">
        <v>225</v>
      </c>
      <c r="AT173" s="23" t="s">
        <v>160</v>
      </c>
      <c r="AU173" s="23" t="s">
        <v>138</v>
      </c>
      <c r="AY173" s="23" t="s">
        <v>159</v>
      </c>
      <c r="BE173" s="137">
        <f>IF(U173="základná",N173,0)</f>
        <v>0</v>
      </c>
      <c r="BF173" s="137">
        <f>IF(U173="znížená",N173,0)</f>
        <v>0</v>
      </c>
      <c r="BG173" s="137">
        <f>IF(U173="zákl. prenesená",N173,0)</f>
        <v>0</v>
      </c>
      <c r="BH173" s="137">
        <f>IF(U173="zníž. prenesená",N173,0)</f>
        <v>0</v>
      </c>
      <c r="BI173" s="137">
        <f>IF(U173="nulová",N173,0)</f>
        <v>0</v>
      </c>
      <c r="BJ173" s="23" t="s">
        <v>138</v>
      </c>
      <c r="BK173" s="223">
        <f>ROUND(L173*K173,3)</f>
        <v>0</v>
      </c>
      <c r="BL173" s="23" t="s">
        <v>225</v>
      </c>
      <c r="BM173" s="23" t="s">
        <v>237</v>
      </c>
    </row>
    <row r="174" s="1" customFormat="1" ht="25.5" customHeight="1">
      <c r="B174" s="178"/>
      <c r="C174" s="214" t="s">
        <v>238</v>
      </c>
      <c r="D174" s="214" t="s">
        <v>160</v>
      </c>
      <c r="E174" s="215" t="s">
        <v>239</v>
      </c>
      <c r="F174" s="216" t="s">
        <v>240</v>
      </c>
      <c r="G174" s="216"/>
      <c r="H174" s="216"/>
      <c r="I174" s="216"/>
      <c r="J174" s="217" t="s">
        <v>182</v>
      </c>
      <c r="K174" s="218">
        <v>54.866</v>
      </c>
      <c r="L174" s="219">
        <v>0</v>
      </c>
      <c r="M174" s="219"/>
      <c r="N174" s="218">
        <f>ROUND(L174*K174,3)</f>
        <v>0</v>
      </c>
      <c r="O174" s="218"/>
      <c r="P174" s="218"/>
      <c r="Q174" s="218"/>
      <c r="R174" s="182"/>
      <c r="T174" s="220" t="s">
        <v>5</v>
      </c>
      <c r="U174" s="57" t="s">
        <v>43</v>
      </c>
      <c r="V174" s="48"/>
      <c r="W174" s="221">
        <f>V174*K174</f>
        <v>0</v>
      </c>
      <c r="X174" s="221">
        <v>0</v>
      </c>
      <c r="Y174" s="221">
        <f>X174*K174</f>
        <v>0</v>
      </c>
      <c r="Z174" s="221">
        <v>0.01695</v>
      </c>
      <c r="AA174" s="222">
        <f>Z174*K174</f>
        <v>0.92997869999999994</v>
      </c>
      <c r="AR174" s="23" t="s">
        <v>225</v>
      </c>
      <c r="AT174" s="23" t="s">
        <v>160</v>
      </c>
      <c r="AU174" s="23" t="s">
        <v>138</v>
      </c>
      <c r="AY174" s="23" t="s">
        <v>159</v>
      </c>
      <c r="BE174" s="137">
        <f>IF(U174="základná",N174,0)</f>
        <v>0</v>
      </c>
      <c r="BF174" s="137">
        <f>IF(U174="znížená",N174,0)</f>
        <v>0</v>
      </c>
      <c r="BG174" s="137">
        <f>IF(U174="zákl. prenesená",N174,0)</f>
        <v>0</v>
      </c>
      <c r="BH174" s="137">
        <f>IF(U174="zníž. prenesená",N174,0)</f>
        <v>0</v>
      </c>
      <c r="BI174" s="137">
        <f>IF(U174="nulová",N174,0)</f>
        <v>0</v>
      </c>
      <c r="BJ174" s="23" t="s">
        <v>138</v>
      </c>
      <c r="BK174" s="223">
        <f>ROUND(L174*K174,3)</f>
        <v>0</v>
      </c>
      <c r="BL174" s="23" t="s">
        <v>225</v>
      </c>
      <c r="BM174" s="23" t="s">
        <v>241</v>
      </c>
    </row>
    <row r="175" s="10" customFormat="1" ht="16.5" customHeight="1">
      <c r="B175" s="224"/>
      <c r="C175" s="225"/>
      <c r="D175" s="225"/>
      <c r="E175" s="226" t="s">
        <v>5</v>
      </c>
      <c r="F175" s="227" t="s">
        <v>242</v>
      </c>
      <c r="G175" s="228"/>
      <c r="H175" s="228"/>
      <c r="I175" s="228"/>
      <c r="J175" s="225"/>
      <c r="K175" s="229">
        <v>46.814</v>
      </c>
      <c r="L175" s="225"/>
      <c r="M175" s="225"/>
      <c r="N175" s="225"/>
      <c r="O175" s="225"/>
      <c r="P175" s="225"/>
      <c r="Q175" s="225"/>
      <c r="R175" s="230"/>
      <c r="T175" s="231"/>
      <c r="U175" s="225"/>
      <c r="V175" s="225"/>
      <c r="W175" s="225"/>
      <c r="X175" s="225"/>
      <c r="Y175" s="225"/>
      <c r="Z175" s="225"/>
      <c r="AA175" s="232"/>
      <c r="AT175" s="233" t="s">
        <v>167</v>
      </c>
      <c r="AU175" s="233" t="s">
        <v>138</v>
      </c>
      <c r="AV175" s="10" t="s">
        <v>138</v>
      </c>
      <c r="AW175" s="10" t="s">
        <v>33</v>
      </c>
      <c r="AX175" s="10" t="s">
        <v>76</v>
      </c>
      <c r="AY175" s="233" t="s">
        <v>159</v>
      </c>
    </row>
    <row r="176" s="10" customFormat="1" ht="16.5" customHeight="1">
      <c r="B176" s="224"/>
      <c r="C176" s="225"/>
      <c r="D176" s="225"/>
      <c r="E176" s="226" t="s">
        <v>5</v>
      </c>
      <c r="F176" s="252" t="s">
        <v>243</v>
      </c>
      <c r="G176" s="225"/>
      <c r="H176" s="225"/>
      <c r="I176" s="225"/>
      <c r="J176" s="225"/>
      <c r="K176" s="229">
        <v>8.0519999999999996</v>
      </c>
      <c r="L176" s="225"/>
      <c r="M176" s="225"/>
      <c r="N176" s="225"/>
      <c r="O176" s="225"/>
      <c r="P176" s="225"/>
      <c r="Q176" s="225"/>
      <c r="R176" s="230"/>
      <c r="T176" s="231"/>
      <c r="U176" s="225"/>
      <c r="V176" s="225"/>
      <c r="W176" s="225"/>
      <c r="X176" s="225"/>
      <c r="Y176" s="225"/>
      <c r="Z176" s="225"/>
      <c r="AA176" s="232"/>
      <c r="AT176" s="233" t="s">
        <v>167</v>
      </c>
      <c r="AU176" s="233" t="s">
        <v>138</v>
      </c>
      <c r="AV176" s="10" t="s">
        <v>138</v>
      </c>
      <c r="AW176" s="10" t="s">
        <v>33</v>
      </c>
      <c r="AX176" s="10" t="s">
        <v>76</v>
      </c>
      <c r="AY176" s="233" t="s">
        <v>159</v>
      </c>
    </row>
    <row r="177" s="11" customFormat="1" ht="16.5" customHeight="1">
      <c r="B177" s="234"/>
      <c r="C177" s="235"/>
      <c r="D177" s="235"/>
      <c r="E177" s="236" t="s">
        <v>5</v>
      </c>
      <c r="F177" s="237" t="s">
        <v>168</v>
      </c>
      <c r="G177" s="235"/>
      <c r="H177" s="235"/>
      <c r="I177" s="235"/>
      <c r="J177" s="235"/>
      <c r="K177" s="238">
        <v>54.866</v>
      </c>
      <c r="L177" s="235"/>
      <c r="M177" s="235"/>
      <c r="N177" s="235"/>
      <c r="O177" s="235"/>
      <c r="P177" s="235"/>
      <c r="Q177" s="235"/>
      <c r="R177" s="239"/>
      <c r="T177" s="240"/>
      <c r="U177" s="235"/>
      <c r="V177" s="235"/>
      <c r="W177" s="235"/>
      <c r="X177" s="235"/>
      <c r="Y177" s="235"/>
      <c r="Z177" s="235"/>
      <c r="AA177" s="241"/>
      <c r="AT177" s="242" t="s">
        <v>167</v>
      </c>
      <c r="AU177" s="242" t="s">
        <v>138</v>
      </c>
      <c r="AV177" s="11" t="s">
        <v>169</v>
      </c>
      <c r="AW177" s="11" t="s">
        <v>33</v>
      </c>
      <c r="AX177" s="11" t="s">
        <v>76</v>
      </c>
      <c r="AY177" s="242" t="s">
        <v>159</v>
      </c>
    </row>
    <row r="178" s="12" customFormat="1" ht="16.5" customHeight="1">
      <c r="B178" s="243"/>
      <c r="C178" s="244"/>
      <c r="D178" s="244"/>
      <c r="E178" s="245" t="s">
        <v>5</v>
      </c>
      <c r="F178" s="246" t="s">
        <v>170</v>
      </c>
      <c r="G178" s="244"/>
      <c r="H178" s="244"/>
      <c r="I178" s="244"/>
      <c r="J178" s="244"/>
      <c r="K178" s="247">
        <v>54.866</v>
      </c>
      <c r="L178" s="244"/>
      <c r="M178" s="244"/>
      <c r="N178" s="244"/>
      <c r="O178" s="244"/>
      <c r="P178" s="244"/>
      <c r="Q178" s="244"/>
      <c r="R178" s="248"/>
      <c r="T178" s="249"/>
      <c r="U178" s="244"/>
      <c r="V178" s="244"/>
      <c r="W178" s="244"/>
      <c r="X178" s="244"/>
      <c r="Y178" s="244"/>
      <c r="Z178" s="244"/>
      <c r="AA178" s="250"/>
      <c r="AT178" s="251" t="s">
        <v>167</v>
      </c>
      <c r="AU178" s="251" t="s">
        <v>138</v>
      </c>
      <c r="AV178" s="12" t="s">
        <v>164</v>
      </c>
      <c r="AW178" s="12" t="s">
        <v>33</v>
      </c>
      <c r="AX178" s="12" t="s">
        <v>84</v>
      </c>
      <c r="AY178" s="251" t="s">
        <v>159</v>
      </c>
    </row>
    <row r="179" s="1" customFormat="1" ht="25.5" customHeight="1">
      <c r="B179" s="178"/>
      <c r="C179" s="214" t="s">
        <v>244</v>
      </c>
      <c r="D179" s="214" t="s">
        <v>160</v>
      </c>
      <c r="E179" s="215" t="s">
        <v>245</v>
      </c>
      <c r="F179" s="216" t="s">
        <v>246</v>
      </c>
      <c r="G179" s="216"/>
      <c r="H179" s="216"/>
      <c r="I179" s="216"/>
      <c r="J179" s="217" t="s">
        <v>182</v>
      </c>
      <c r="K179" s="218">
        <v>340</v>
      </c>
      <c r="L179" s="219">
        <v>0</v>
      </c>
      <c r="M179" s="219"/>
      <c r="N179" s="218">
        <f>ROUND(L179*K179,3)</f>
        <v>0</v>
      </c>
      <c r="O179" s="218"/>
      <c r="P179" s="218"/>
      <c r="Q179" s="218"/>
      <c r="R179" s="182"/>
      <c r="T179" s="220" t="s">
        <v>5</v>
      </c>
      <c r="U179" s="57" t="s">
        <v>43</v>
      </c>
      <c r="V179" s="48"/>
      <c r="W179" s="221">
        <f>V179*K179</f>
        <v>0</v>
      </c>
      <c r="X179" s="221">
        <v>0</v>
      </c>
      <c r="Y179" s="221">
        <f>X179*K179</f>
        <v>0</v>
      </c>
      <c r="Z179" s="221">
        <v>0.024649999999999998</v>
      </c>
      <c r="AA179" s="222">
        <f>Z179*K179</f>
        <v>8.3810000000000002</v>
      </c>
      <c r="AR179" s="23" t="s">
        <v>225</v>
      </c>
      <c r="AT179" s="23" t="s">
        <v>160</v>
      </c>
      <c r="AU179" s="23" t="s">
        <v>138</v>
      </c>
      <c r="AY179" s="23" t="s">
        <v>159</v>
      </c>
      <c r="BE179" s="137">
        <f>IF(U179="základná",N179,0)</f>
        <v>0</v>
      </c>
      <c r="BF179" s="137">
        <f>IF(U179="znížená",N179,0)</f>
        <v>0</v>
      </c>
      <c r="BG179" s="137">
        <f>IF(U179="zákl. prenesená",N179,0)</f>
        <v>0</v>
      </c>
      <c r="BH179" s="137">
        <f>IF(U179="zníž. prenesená",N179,0)</f>
        <v>0</v>
      </c>
      <c r="BI179" s="137">
        <f>IF(U179="nulová",N179,0)</f>
        <v>0</v>
      </c>
      <c r="BJ179" s="23" t="s">
        <v>138</v>
      </c>
      <c r="BK179" s="223">
        <f>ROUND(L179*K179,3)</f>
        <v>0</v>
      </c>
      <c r="BL179" s="23" t="s">
        <v>225</v>
      </c>
      <c r="BM179" s="23" t="s">
        <v>247</v>
      </c>
    </row>
    <row r="180" s="1" customFormat="1" ht="25.5" customHeight="1">
      <c r="B180" s="178"/>
      <c r="C180" s="214" t="s">
        <v>248</v>
      </c>
      <c r="D180" s="214" t="s">
        <v>160</v>
      </c>
      <c r="E180" s="215" t="s">
        <v>249</v>
      </c>
      <c r="F180" s="216" t="s">
        <v>250</v>
      </c>
      <c r="G180" s="216"/>
      <c r="H180" s="216"/>
      <c r="I180" s="216"/>
      <c r="J180" s="217" t="s">
        <v>182</v>
      </c>
      <c r="K180" s="218">
        <v>340</v>
      </c>
      <c r="L180" s="219">
        <v>0</v>
      </c>
      <c r="M180" s="219"/>
      <c r="N180" s="218">
        <f>ROUND(L180*K180,3)</f>
        <v>0</v>
      </c>
      <c r="O180" s="218"/>
      <c r="P180" s="218"/>
      <c r="Q180" s="218"/>
      <c r="R180" s="182"/>
      <c r="T180" s="220" t="s">
        <v>5</v>
      </c>
      <c r="U180" s="57" t="s">
        <v>43</v>
      </c>
      <c r="V180" s="48"/>
      <c r="W180" s="221">
        <f>V180*K180</f>
        <v>0</v>
      </c>
      <c r="X180" s="221">
        <v>0</v>
      </c>
      <c r="Y180" s="221">
        <f>X180*K180</f>
        <v>0</v>
      </c>
      <c r="Z180" s="221">
        <v>0.0080000000000000002</v>
      </c>
      <c r="AA180" s="222">
        <f>Z180*K180</f>
        <v>2.7200000000000002</v>
      </c>
      <c r="AR180" s="23" t="s">
        <v>225</v>
      </c>
      <c r="AT180" s="23" t="s">
        <v>160</v>
      </c>
      <c r="AU180" s="23" t="s">
        <v>138</v>
      </c>
      <c r="AY180" s="23" t="s">
        <v>159</v>
      </c>
      <c r="BE180" s="137">
        <f>IF(U180="základná",N180,0)</f>
        <v>0</v>
      </c>
      <c r="BF180" s="137">
        <f>IF(U180="znížená",N180,0)</f>
        <v>0</v>
      </c>
      <c r="BG180" s="137">
        <f>IF(U180="zákl. prenesená",N180,0)</f>
        <v>0</v>
      </c>
      <c r="BH180" s="137">
        <f>IF(U180="zníž. prenesená",N180,0)</f>
        <v>0</v>
      </c>
      <c r="BI180" s="137">
        <f>IF(U180="nulová",N180,0)</f>
        <v>0</v>
      </c>
      <c r="BJ180" s="23" t="s">
        <v>138</v>
      </c>
      <c r="BK180" s="223">
        <f>ROUND(L180*K180,3)</f>
        <v>0</v>
      </c>
      <c r="BL180" s="23" t="s">
        <v>225</v>
      </c>
      <c r="BM180" s="23" t="s">
        <v>251</v>
      </c>
    </row>
    <row r="181" s="9" customFormat="1" ht="29.88" customHeight="1">
      <c r="B181" s="200"/>
      <c r="C181" s="201"/>
      <c r="D181" s="211" t="s">
        <v>129</v>
      </c>
      <c r="E181" s="211"/>
      <c r="F181" s="211"/>
      <c r="G181" s="211"/>
      <c r="H181" s="211"/>
      <c r="I181" s="211"/>
      <c r="J181" s="211"/>
      <c r="K181" s="211"/>
      <c r="L181" s="211"/>
      <c r="M181" s="211"/>
      <c r="N181" s="253">
        <f>BK181</f>
        <v>0</v>
      </c>
      <c r="O181" s="254"/>
      <c r="P181" s="254"/>
      <c r="Q181" s="254"/>
      <c r="R181" s="204"/>
      <c r="T181" s="205"/>
      <c r="U181" s="201"/>
      <c r="V181" s="201"/>
      <c r="W181" s="206">
        <f>SUM(W182:W184)</f>
        <v>0</v>
      </c>
      <c r="X181" s="201"/>
      <c r="Y181" s="206">
        <f>SUM(Y182:Y184)</f>
        <v>0.050000000000000003</v>
      </c>
      <c r="Z181" s="201"/>
      <c r="AA181" s="207">
        <f>SUM(AA182:AA184)</f>
        <v>1.9515999999999998</v>
      </c>
      <c r="AR181" s="208" t="s">
        <v>138</v>
      </c>
      <c r="AT181" s="209" t="s">
        <v>75</v>
      </c>
      <c r="AU181" s="209" t="s">
        <v>84</v>
      </c>
      <c r="AY181" s="208" t="s">
        <v>159</v>
      </c>
      <c r="BK181" s="210">
        <f>SUM(BK182:BK184)</f>
        <v>0</v>
      </c>
    </row>
    <row r="182" s="1" customFormat="1" ht="38.25" customHeight="1">
      <c r="B182" s="178"/>
      <c r="C182" s="214" t="s">
        <v>10</v>
      </c>
      <c r="D182" s="214" t="s">
        <v>160</v>
      </c>
      <c r="E182" s="215" t="s">
        <v>252</v>
      </c>
      <c r="F182" s="216" t="s">
        <v>253</v>
      </c>
      <c r="G182" s="216"/>
      <c r="H182" s="216"/>
      <c r="I182" s="216"/>
      <c r="J182" s="217" t="s">
        <v>254</v>
      </c>
      <c r="K182" s="218">
        <v>1000</v>
      </c>
      <c r="L182" s="219">
        <v>0</v>
      </c>
      <c r="M182" s="219"/>
      <c r="N182" s="218">
        <f>ROUND(L182*K182,3)</f>
        <v>0</v>
      </c>
      <c r="O182" s="218"/>
      <c r="P182" s="218"/>
      <c r="Q182" s="218"/>
      <c r="R182" s="182"/>
      <c r="T182" s="220" t="s">
        <v>5</v>
      </c>
      <c r="U182" s="57" t="s">
        <v>43</v>
      </c>
      <c r="V182" s="48"/>
      <c r="W182" s="221">
        <f>V182*K182</f>
        <v>0</v>
      </c>
      <c r="X182" s="221">
        <v>5.0000000000000002E-05</v>
      </c>
      <c r="Y182" s="221">
        <f>X182*K182</f>
        <v>0.050000000000000003</v>
      </c>
      <c r="Z182" s="221">
        <v>0.001</v>
      </c>
      <c r="AA182" s="222">
        <f>Z182*K182</f>
        <v>1</v>
      </c>
      <c r="AR182" s="23" t="s">
        <v>225</v>
      </c>
      <c r="AT182" s="23" t="s">
        <v>160</v>
      </c>
      <c r="AU182" s="23" t="s">
        <v>138</v>
      </c>
      <c r="AY182" s="23" t="s">
        <v>159</v>
      </c>
      <c r="BE182" s="137">
        <f>IF(U182="základná",N182,0)</f>
        <v>0</v>
      </c>
      <c r="BF182" s="137">
        <f>IF(U182="znížená",N182,0)</f>
        <v>0</v>
      </c>
      <c r="BG182" s="137">
        <f>IF(U182="zákl. prenesená",N182,0)</f>
        <v>0</v>
      </c>
      <c r="BH182" s="137">
        <f>IF(U182="zníž. prenesená",N182,0)</f>
        <v>0</v>
      </c>
      <c r="BI182" s="137">
        <f>IF(U182="nulová",N182,0)</f>
        <v>0</v>
      </c>
      <c r="BJ182" s="23" t="s">
        <v>138</v>
      </c>
      <c r="BK182" s="223">
        <f>ROUND(L182*K182,3)</f>
        <v>0</v>
      </c>
      <c r="BL182" s="23" t="s">
        <v>225</v>
      </c>
      <c r="BM182" s="23" t="s">
        <v>255</v>
      </c>
    </row>
    <row r="183" s="1" customFormat="1" ht="25.5" customHeight="1">
      <c r="B183" s="178"/>
      <c r="C183" s="214" t="s">
        <v>256</v>
      </c>
      <c r="D183" s="214" t="s">
        <v>160</v>
      </c>
      <c r="E183" s="215" t="s">
        <v>257</v>
      </c>
      <c r="F183" s="216" t="s">
        <v>258</v>
      </c>
      <c r="G183" s="216"/>
      <c r="H183" s="216"/>
      <c r="I183" s="216"/>
      <c r="J183" s="217" t="s">
        <v>182</v>
      </c>
      <c r="K183" s="218">
        <v>158.59999999999999</v>
      </c>
      <c r="L183" s="219">
        <v>0</v>
      </c>
      <c r="M183" s="219"/>
      <c r="N183" s="218">
        <f>ROUND(L183*K183,3)</f>
        <v>0</v>
      </c>
      <c r="O183" s="218"/>
      <c r="P183" s="218"/>
      <c r="Q183" s="218"/>
      <c r="R183" s="182"/>
      <c r="T183" s="220" t="s">
        <v>5</v>
      </c>
      <c r="U183" s="57" t="s">
        <v>43</v>
      </c>
      <c r="V183" s="48"/>
      <c r="W183" s="221">
        <f>V183*K183</f>
        <v>0</v>
      </c>
      <c r="X183" s="221">
        <v>0</v>
      </c>
      <c r="Y183" s="221">
        <f>X183*K183</f>
        <v>0</v>
      </c>
      <c r="Z183" s="221">
        <v>0.0040000000000000001</v>
      </c>
      <c r="AA183" s="222">
        <f>Z183*K183</f>
        <v>0.63439999999999996</v>
      </c>
      <c r="AR183" s="23" t="s">
        <v>225</v>
      </c>
      <c r="AT183" s="23" t="s">
        <v>160</v>
      </c>
      <c r="AU183" s="23" t="s">
        <v>138</v>
      </c>
      <c r="AY183" s="23" t="s">
        <v>159</v>
      </c>
      <c r="BE183" s="137">
        <f>IF(U183="základná",N183,0)</f>
        <v>0</v>
      </c>
      <c r="BF183" s="137">
        <f>IF(U183="znížená",N183,0)</f>
        <v>0</v>
      </c>
      <c r="BG183" s="137">
        <f>IF(U183="zákl. prenesená",N183,0)</f>
        <v>0</v>
      </c>
      <c r="BH183" s="137">
        <f>IF(U183="zníž. prenesená",N183,0)</f>
        <v>0</v>
      </c>
      <c r="BI183" s="137">
        <f>IF(U183="nulová",N183,0)</f>
        <v>0</v>
      </c>
      <c r="BJ183" s="23" t="s">
        <v>138</v>
      </c>
      <c r="BK183" s="223">
        <f>ROUND(L183*K183,3)</f>
        <v>0</v>
      </c>
      <c r="BL183" s="23" t="s">
        <v>225</v>
      </c>
      <c r="BM183" s="23" t="s">
        <v>259</v>
      </c>
    </row>
    <row r="184" s="1" customFormat="1" ht="25.5" customHeight="1">
      <c r="B184" s="178"/>
      <c r="C184" s="214" t="s">
        <v>260</v>
      </c>
      <c r="D184" s="214" t="s">
        <v>160</v>
      </c>
      <c r="E184" s="215" t="s">
        <v>261</v>
      </c>
      <c r="F184" s="216" t="s">
        <v>262</v>
      </c>
      <c r="G184" s="216"/>
      <c r="H184" s="216"/>
      <c r="I184" s="216"/>
      <c r="J184" s="217" t="s">
        <v>182</v>
      </c>
      <c r="K184" s="218">
        <v>158.59999999999999</v>
      </c>
      <c r="L184" s="219">
        <v>0</v>
      </c>
      <c r="M184" s="219"/>
      <c r="N184" s="218">
        <f>ROUND(L184*K184,3)</f>
        <v>0</v>
      </c>
      <c r="O184" s="218"/>
      <c r="P184" s="218"/>
      <c r="Q184" s="218"/>
      <c r="R184" s="182"/>
      <c r="T184" s="220" t="s">
        <v>5</v>
      </c>
      <c r="U184" s="57" t="s">
        <v>43</v>
      </c>
      <c r="V184" s="48"/>
      <c r="W184" s="221">
        <f>V184*K184</f>
        <v>0</v>
      </c>
      <c r="X184" s="221">
        <v>0</v>
      </c>
      <c r="Y184" s="221">
        <f>X184*K184</f>
        <v>0</v>
      </c>
      <c r="Z184" s="221">
        <v>0.002</v>
      </c>
      <c r="AA184" s="222">
        <f>Z184*K184</f>
        <v>0.31719999999999998</v>
      </c>
      <c r="AR184" s="23" t="s">
        <v>225</v>
      </c>
      <c r="AT184" s="23" t="s">
        <v>160</v>
      </c>
      <c r="AU184" s="23" t="s">
        <v>138</v>
      </c>
      <c r="AY184" s="23" t="s">
        <v>159</v>
      </c>
      <c r="BE184" s="137">
        <f>IF(U184="základná",N184,0)</f>
        <v>0</v>
      </c>
      <c r="BF184" s="137">
        <f>IF(U184="znížená",N184,0)</f>
        <v>0</v>
      </c>
      <c r="BG184" s="137">
        <f>IF(U184="zákl. prenesená",N184,0)</f>
        <v>0</v>
      </c>
      <c r="BH184" s="137">
        <f>IF(U184="zníž. prenesená",N184,0)</f>
        <v>0</v>
      </c>
      <c r="BI184" s="137">
        <f>IF(U184="nulová",N184,0)</f>
        <v>0</v>
      </c>
      <c r="BJ184" s="23" t="s">
        <v>138</v>
      </c>
      <c r="BK184" s="223">
        <f>ROUND(L184*K184,3)</f>
        <v>0</v>
      </c>
      <c r="BL184" s="23" t="s">
        <v>225</v>
      </c>
      <c r="BM184" s="23" t="s">
        <v>263</v>
      </c>
    </row>
    <row r="185" s="9" customFormat="1" ht="29.88" customHeight="1">
      <c r="B185" s="200"/>
      <c r="C185" s="201"/>
      <c r="D185" s="211" t="s">
        <v>130</v>
      </c>
      <c r="E185" s="211"/>
      <c r="F185" s="211"/>
      <c r="G185" s="211"/>
      <c r="H185" s="211"/>
      <c r="I185" s="211"/>
      <c r="J185" s="211"/>
      <c r="K185" s="211"/>
      <c r="L185" s="211"/>
      <c r="M185" s="211"/>
      <c r="N185" s="253">
        <f>BK185</f>
        <v>0</v>
      </c>
      <c r="O185" s="254"/>
      <c r="P185" s="254"/>
      <c r="Q185" s="254"/>
      <c r="R185" s="204"/>
      <c r="T185" s="205"/>
      <c r="U185" s="201"/>
      <c r="V185" s="201"/>
      <c r="W185" s="206">
        <f>SUM(W186:W193)</f>
        <v>0</v>
      </c>
      <c r="X185" s="201"/>
      <c r="Y185" s="206">
        <f>SUM(Y186:Y193)</f>
        <v>0</v>
      </c>
      <c r="Z185" s="201"/>
      <c r="AA185" s="207">
        <f>SUM(AA186:AA193)</f>
        <v>0.21540000000000001</v>
      </c>
      <c r="AR185" s="208" t="s">
        <v>138</v>
      </c>
      <c r="AT185" s="209" t="s">
        <v>75</v>
      </c>
      <c r="AU185" s="209" t="s">
        <v>84</v>
      </c>
      <c r="AY185" s="208" t="s">
        <v>159</v>
      </c>
      <c r="BK185" s="210">
        <f>SUM(BK186:BK193)</f>
        <v>0</v>
      </c>
    </row>
    <row r="186" s="1" customFormat="1" ht="38.25" customHeight="1">
      <c r="B186" s="178"/>
      <c r="C186" s="214" t="s">
        <v>264</v>
      </c>
      <c r="D186" s="214" t="s">
        <v>160</v>
      </c>
      <c r="E186" s="215" t="s">
        <v>265</v>
      </c>
      <c r="F186" s="216" t="s">
        <v>266</v>
      </c>
      <c r="G186" s="216"/>
      <c r="H186" s="216"/>
      <c r="I186" s="216"/>
      <c r="J186" s="217" t="s">
        <v>182</v>
      </c>
      <c r="K186" s="218">
        <v>215.40000000000001</v>
      </c>
      <c r="L186" s="219">
        <v>0</v>
      </c>
      <c r="M186" s="219"/>
      <c r="N186" s="218">
        <f>ROUND(L186*K186,3)</f>
        <v>0</v>
      </c>
      <c r="O186" s="218"/>
      <c r="P186" s="218"/>
      <c r="Q186" s="218"/>
      <c r="R186" s="182"/>
      <c r="T186" s="220" t="s">
        <v>5</v>
      </c>
      <c r="U186" s="57" t="s">
        <v>43</v>
      </c>
      <c r="V186" s="48"/>
      <c r="W186" s="221">
        <f>V186*K186</f>
        <v>0</v>
      </c>
      <c r="X186" s="221">
        <v>0</v>
      </c>
      <c r="Y186" s="221">
        <f>X186*K186</f>
        <v>0</v>
      </c>
      <c r="Z186" s="221">
        <v>0.001</v>
      </c>
      <c r="AA186" s="222">
        <f>Z186*K186</f>
        <v>0.21540000000000001</v>
      </c>
      <c r="AR186" s="23" t="s">
        <v>225</v>
      </c>
      <c r="AT186" s="23" t="s">
        <v>160</v>
      </c>
      <c r="AU186" s="23" t="s">
        <v>138</v>
      </c>
      <c r="AY186" s="23" t="s">
        <v>159</v>
      </c>
      <c r="BE186" s="137">
        <f>IF(U186="základná",N186,0)</f>
        <v>0</v>
      </c>
      <c r="BF186" s="137">
        <f>IF(U186="znížená",N186,0)</f>
        <v>0</v>
      </c>
      <c r="BG186" s="137">
        <f>IF(U186="zákl. prenesená",N186,0)</f>
        <v>0</v>
      </c>
      <c r="BH186" s="137">
        <f>IF(U186="zníž. prenesená",N186,0)</f>
        <v>0</v>
      </c>
      <c r="BI186" s="137">
        <f>IF(U186="nulová",N186,0)</f>
        <v>0</v>
      </c>
      <c r="BJ186" s="23" t="s">
        <v>138</v>
      </c>
      <c r="BK186" s="223">
        <f>ROUND(L186*K186,3)</f>
        <v>0</v>
      </c>
      <c r="BL186" s="23" t="s">
        <v>225</v>
      </c>
      <c r="BM186" s="23" t="s">
        <v>267</v>
      </c>
    </row>
    <row r="187" s="10" customFormat="1" ht="16.5" customHeight="1">
      <c r="B187" s="224"/>
      <c r="C187" s="225"/>
      <c r="D187" s="225"/>
      <c r="E187" s="226" t="s">
        <v>5</v>
      </c>
      <c r="F187" s="227" t="s">
        <v>268</v>
      </c>
      <c r="G187" s="228"/>
      <c r="H187" s="228"/>
      <c r="I187" s="228"/>
      <c r="J187" s="225"/>
      <c r="K187" s="229">
        <v>30</v>
      </c>
      <c r="L187" s="225"/>
      <c r="M187" s="225"/>
      <c r="N187" s="225"/>
      <c r="O187" s="225"/>
      <c r="P187" s="225"/>
      <c r="Q187" s="225"/>
      <c r="R187" s="230"/>
      <c r="T187" s="231"/>
      <c r="U187" s="225"/>
      <c r="V187" s="225"/>
      <c r="W187" s="225"/>
      <c r="X187" s="225"/>
      <c r="Y187" s="225"/>
      <c r="Z187" s="225"/>
      <c r="AA187" s="232"/>
      <c r="AT187" s="233" t="s">
        <v>167</v>
      </c>
      <c r="AU187" s="233" t="s">
        <v>138</v>
      </c>
      <c r="AV187" s="10" t="s">
        <v>138</v>
      </c>
      <c r="AW187" s="10" t="s">
        <v>33</v>
      </c>
      <c r="AX187" s="10" t="s">
        <v>76</v>
      </c>
      <c r="AY187" s="233" t="s">
        <v>159</v>
      </c>
    </row>
    <row r="188" s="11" customFormat="1" ht="16.5" customHeight="1">
      <c r="B188" s="234"/>
      <c r="C188" s="235"/>
      <c r="D188" s="235"/>
      <c r="E188" s="236" t="s">
        <v>5</v>
      </c>
      <c r="F188" s="237" t="s">
        <v>269</v>
      </c>
      <c r="G188" s="235"/>
      <c r="H188" s="235"/>
      <c r="I188" s="235"/>
      <c r="J188" s="235"/>
      <c r="K188" s="238">
        <v>30</v>
      </c>
      <c r="L188" s="235"/>
      <c r="M188" s="235"/>
      <c r="N188" s="235"/>
      <c r="O188" s="235"/>
      <c r="P188" s="235"/>
      <c r="Q188" s="235"/>
      <c r="R188" s="239"/>
      <c r="T188" s="240"/>
      <c r="U188" s="235"/>
      <c r="V188" s="235"/>
      <c r="W188" s="235"/>
      <c r="X188" s="235"/>
      <c r="Y188" s="235"/>
      <c r="Z188" s="235"/>
      <c r="AA188" s="241"/>
      <c r="AT188" s="242" t="s">
        <v>167</v>
      </c>
      <c r="AU188" s="242" t="s">
        <v>138</v>
      </c>
      <c r="AV188" s="11" t="s">
        <v>169</v>
      </c>
      <c r="AW188" s="11" t="s">
        <v>33</v>
      </c>
      <c r="AX188" s="11" t="s">
        <v>76</v>
      </c>
      <c r="AY188" s="242" t="s">
        <v>159</v>
      </c>
    </row>
    <row r="189" s="10" customFormat="1" ht="16.5" customHeight="1">
      <c r="B189" s="224"/>
      <c r="C189" s="225"/>
      <c r="D189" s="225"/>
      <c r="E189" s="226" t="s">
        <v>5</v>
      </c>
      <c r="F189" s="252" t="s">
        <v>270</v>
      </c>
      <c r="G189" s="225"/>
      <c r="H189" s="225"/>
      <c r="I189" s="225"/>
      <c r="J189" s="225"/>
      <c r="K189" s="229">
        <v>127</v>
      </c>
      <c r="L189" s="225"/>
      <c r="M189" s="225"/>
      <c r="N189" s="225"/>
      <c r="O189" s="225"/>
      <c r="P189" s="225"/>
      <c r="Q189" s="225"/>
      <c r="R189" s="230"/>
      <c r="T189" s="231"/>
      <c r="U189" s="225"/>
      <c r="V189" s="225"/>
      <c r="W189" s="225"/>
      <c r="X189" s="225"/>
      <c r="Y189" s="225"/>
      <c r="Z189" s="225"/>
      <c r="AA189" s="232"/>
      <c r="AT189" s="233" t="s">
        <v>167</v>
      </c>
      <c r="AU189" s="233" t="s">
        <v>138</v>
      </c>
      <c r="AV189" s="10" t="s">
        <v>138</v>
      </c>
      <c r="AW189" s="10" t="s">
        <v>33</v>
      </c>
      <c r="AX189" s="10" t="s">
        <v>76</v>
      </c>
      <c r="AY189" s="233" t="s">
        <v>159</v>
      </c>
    </row>
    <row r="190" s="11" customFormat="1" ht="16.5" customHeight="1">
      <c r="B190" s="234"/>
      <c r="C190" s="235"/>
      <c r="D190" s="235"/>
      <c r="E190" s="236" t="s">
        <v>5</v>
      </c>
      <c r="F190" s="237" t="s">
        <v>271</v>
      </c>
      <c r="G190" s="235"/>
      <c r="H190" s="235"/>
      <c r="I190" s="235"/>
      <c r="J190" s="235"/>
      <c r="K190" s="238">
        <v>127</v>
      </c>
      <c r="L190" s="235"/>
      <c r="M190" s="235"/>
      <c r="N190" s="235"/>
      <c r="O190" s="235"/>
      <c r="P190" s="235"/>
      <c r="Q190" s="235"/>
      <c r="R190" s="239"/>
      <c r="T190" s="240"/>
      <c r="U190" s="235"/>
      <c r="V190" s="235"/>
      <c r="W190" s="235"/>
      <c r="X190" s="235"/>
      <c r="Y190" s="235"/>
      <c r="Z190" s="235"/>
      <c r="AA190" s="241"/>
      <c r="AT190" s="242" t="s">
        <v>167</v>
      </c>
      <c r="AU190" s="242" t="s">
        <v>138</v>
      </c>
      <c r="AV190" s="11" t="s">
        <v>169</v>
      </c>
      <c r="AW190" s="11" t="s">
        <v>33</v>
      </c>
      <c r="AX190" s="11" t="s">
        <v>76</v>
      </c>
      <c r="AY190" s="242" t="s">
        <v>159</v>
      </c>
    </row>
    <row r="191" s="10" customFormat="1" ht="16.5" customHeight="1">
      <c r="B191" s="224"/>
      <c r="C191" s="225"/>
      <c r="D191" s="225"/>
      <c r="E191" s="226" t="s">
        <v>5</v>
      </c>
      <c r="F191" s="252" t="s">
        <v>272</v>
      </c>
      <c r="G191" s="225"/>
      <c r="H191" s="225"/>
      <c r="I191" s="225"/>
      <c r="J191" s="225"/>
      <c r="K191" s="229">
        <v>58.399999999999999</v>
      </c>
      <c r="L191" s="225"/>
      <c r="M191" s="225"/>
      <c r="N191" s="225"/>
      <c r="O191" s="225"/>
      <c r="P191" s="225"/>
      <c r="Q191" s="225"/>
      <c r="R191" s="230"/>
      <c r="T191" s="231"/>
      <c r="U191" s="225"/>
      <c r="V191" s="225"/>
      <c r="W191" s="225"/>
      <c r="X191" s="225"/>
      <c r="Y191" s="225"/>
      <c r="Z191" s="225"/>
      <c r="AA191" s="232"/>
      <c r="AT191" s="233" t="s">
        <v>167</v>
      </c>
      <c r="AU191" s="233" t="s">
        <v>138</v>
      </c>
      <c r="AV191" s="10" t="s">
        <v>138</v>
      </c>
      <c r="AW191" s="10" t="s">
        <v>33</v>
      </c>
      <c r="AX191" s="10" t="s">
        <v>76</v>
      </c>
      <c r="AY191" s="233" t="s">
        <v>159</v>
      </c>
    </row>
    <row r="192" s="11" customFormat="1" ht="25.5" customHeight="1">
      <c r="B192" s="234"/>
      <c r="C192" s="235"/>
      <c r="D192" s="235"/>
      <c r="E192" s="236" t="s">
        <v>5</v>
      </c>
      <c r="F192" s="237" t="s">
        <v>273</v>
      </c>
      <c r="G192" s="235"/>
      <c r="H192" s="235"/>
      <c r="I192" s="235"/>
      <c r="J192" s="235"/>
      <c r="K192" s="238">
        <v>58.399999999999999</v>
      </c>
      <c r="L192" s="235"/>
      <c r="M192" s="235"/>
      <c r="N192" s="235"/>
      <c r="O192" s="235"/>
      <c r="P192" s="235"/>
      <c r="Q192" s="235"/>
      <c r="R192" s="239"/>
      <c r="T192" s="240"/>
      <c r="U192" s="235"/>
      <c r="V192" s="235"/>
      <c r="W192" s="235"/>
      <c r="X192" s="235"/>
      <c r="Y192" s="235"/>
      <c r="Z192" s="235"/>
      <c r="AA192" s="241"/>
      <c r="AT192" s="242" t="s">
        <v>167</v>
      </c>
      <c r="AU192" s="242" t="s">
        <v>138</v>
      </c>
      <c r="AV192" s="11" t="s">
        <v>169</v>
      </c>
      <c r="AW192" s="11" t="s">
        <v>33</v>
      </c>
      <c r="AX192" s="11" t="s">
        <v>76</v>
      </c>
      <c r="AY192" s="242" t="s">
        <v>159</v>
      </c>
    </row>
    <row r="193" s="12" customFormat="1" ht="16.5" customHeight="1">
      <c r="B193" s="243"/>
      <c r="C193" s="244"/>
      <c r="D193" s="244"/>
      <c r="E193" s="245" t="s">
        <v>5</v>
      </c>
      <c r="F193" s="246" t="s">
        <v>170</v>
      </c>
      <c r="G193" s="244"/>
      <c r="H193" s="244"/>
      <c r="I193" s="244"/>
      <c r="J193" s="244"/>
      <c r="K193" s="247">
        <v>215.40000000000001</v>
      </c>
      <c r="L193" s="244"/>
      <c r="M193" s="244"/>
      <c r="N193" s="244"/>
      <c r="O193" s="244"/>
      <c r="P193" s="244"/>
      <c r="Q193" s="244"/>
      <c r="R193" s="248"/>
      <c r="T193" s="249"/>
      <c r="U193" s="244"/>
      <c r="V193" s="244"/>
      <c r="W193" s="244"/>
      <c r="X193" s="244"/>
      <c r="Y193" s="244"/>
      <c r="Z193" s="244"/>
      <c r="AA193" s="250"/>
      <c r="AT193" s="251" t="s">
        <v>167</v>
      </c>
      <c r="AU193" s="251" t="s">
        <v>138</v>
      </c>
      <c r="AV193" s="12" t="s">
        <v>164</v>
      </c>
      <c r="AW193" s="12" t="s">
        <v>33</v>
      </c>
      <c r="AX193" s="12" t="s">
        <v>84</v>
      </c>
      <c r="AY193" s="251" t="s">
        <v>159</v>
      </c>
    </row>
    <row r="194" s="9" customFormat="1" ht="37.44" customHeight="1">
      <c r="B194" s="200"/>
      <c r="C194" s="201"/>
      <c r="D194" s="202" t="s">
        <v>131</v>
      </c>
      <c r="E194" s="202"/>
      <c r="F194" s="202"/>
      <c r="G194" s="202"/>
      <c r="H194" s="202"/>
      <c r="I194" s="202"/>
      <c r="J194" s="202"/>
      <c r="K194" s="202"/>
      <c r="L194" s="202"/>
      <c r="M194" s="202"/>
      <c r="N194" s="174">
        <f>BK194</f>
        <v>0</v>
      </c>
      <c r="O194" s="203"/>
      <c r="P194" s="203"/>
      <c r="Q194" s="203"/>
      <c r="R194" s="204"/>
      <c r="T194" s="205"/>
      <c r="U194" s="201"/>
      <c r="V194" s="201"/>
      <c r="W194" s="206">
        <f>W195+W200</f>
        <v>0</v>
      </c>
      <c r="X194" s="201"/>
      <c r="Y194" s="206">
        <f>Y195+Y200</f>
        <v>0</v>
      </c>
      <c r="Z194" s="201"/>
      <c r="AA194" s="207">
        <f>AA195+AA200</f>
        <v>0</v>
      </c>
      <c r="AR194" s="208" t="s">
        <v>169</v>
      </c>
      <c r="AT194" s="209" t="s">
        <v>75</v>
      </c>
      <c r="AU194" s="209" t="s">
        <v>76</v>
      </c>
      <c r="AY194" s="208" t="s">
        <v>159</v>
      </c>
      <c r="BK194" s="210">
        <f>BK195+BK200</f>
        <v>0</v>
      </c>
    </row>
    <row r="195" s="9" customFormat="1" ht="19.92" customHeight="1">
      <c r="B195" s="200"/>
      <c r="C195" s="201"/>
      <c r="D195" s="211" t="s">
        <v>132</v>
      </c>
      <c r="E195" s="211"/>
      <c r="F195" s="211"/>
      <c r="G195" s="211"/>
      <c r="H195" s="211"/>
      <c r="I195" s="211"/>
      <c r="J195" s="211"/>
      <c r="K195" s="211"/>
      <c r="L195" s="211"/>
      <c r="M195" s="211"/>
      <c r="N195" s="212">
        <f>BK195</f>
        <v>0</v>
      </c>
      <c r="O195" s="213"/>
      <c r="P195" s="213"/>
      <c r="Q195" s="213"/>
      <c r="R195" s="204"/>
      <c r="T195" s="205"/>
      <c r="U195" s="201"/>
      <c r="V195" s="201"/>
      <c r="W195" s="206">
        <f>SUM(W196:W199)</f>
        <v>0</v>
      </c>
      <c r="X195" s="201"/>
      <c r="Y195" s="206">
        <f>SUM(Y196:Y199)</f>
        <v>0</v>
      </c>
      <c r="Z195" s="201"/>
      <c r="AA195" s="207">
        <f>SUM(AA196:AA199)</f>
        <v>0</v>
      </c>
      <c r="AR195" s="208" t="s">
        <v>169</v>
      </c>
      <c r="AT195" s="209" t="s">
        <v>75</v>
      </c>
      <c r="AU195" s="209" t="s">
        <v>84</v>
      </c>
      <c r="AY195" s="208" t="s">
        <v>159</v>
      </c>
      <c r="BK195" s="210">
        <f>SUM(BK196:BK199)</f>
        <v>0</v>
      </c>
    </row>
    <row r="196" s="1" customFormat="1" ht="25.5" customHeight="1">
      <c r="B196" s="178"/>
      <c r="C196" s="214" t="s">
        <v>274</v>
      </c>
      <c r="D196" s="214" t="s">
        <v>160</v>
      </c>
      <c r="E196" s="215" t="s">
        <v>275</v>
      </c>
      <c r="F196" s="216" t="s">
        <v>276</v>
      </c>
      <c r="G196" s="216"/>
      <c r="H196" s="216"/>
      <c r="I196" s="216"/>
      <c r="J196" s="217" t="s">
        <v>177</v>
      </c>
      <c r="K196" s="218">
        <v>27</v>
      </c>
      <c r="L196" s="219">
        <v>0</v>
      </c>
      <c r="M196" s="219"/>
      <c r="N196" s="218">
        <f>ROUND(L196*K196,3)</f>
        <v>0</v>
      </c>
      <c r="O196" s="218"/>
      <c r="P196" s="218"/>
      <c r="Q196" s="218"/>
      <c r="R196" s="182"/>
      <c r="T196" s="220" t="s">
        <v>5</v>
      </c>
      <c r="U196" s="57" t="s">
        <v>43</v>
      </c>
      <c r="V196" s="48"/>
      <c r="W196" s="221">
        <f>V196*K196</f>
        <v>0</v>
      </c>
      <c r="X196" s="221">
        <v>0</v>
      </c>
      <c r="Y196" s="221">
        <f>X196*K196</f>
        <v>0</v>
      </c>
      <c r="Z196" s="221">
        <v>0</v>
      </c>
      <c r="AA196" s="222">
        <f>Z196*K196</f>
        <v>0</v>
      </c>
      <c r="AR196" s="23" t="s">
        <v>277</v>
      </c>
      <c r="AT196" s="23" t="s">
        <v>160</v>
      </c>
      <c r="AU196" s="23" t="s">
        <v>138</v>
      </c>
      <c r="AY196" s="23" t="s">
        <v>159</v>
      </c>
      <c r="BE196" s="137">
        <f>IF(U196="základná",N196,0)</f>
        <v>0</v>
      </c>
      <c r="BF196" s="137">
        <f>IF(U196="znížená",N196,0)</f>
        <v>0</v>
      </c>
      <c r="BG196" s="137">
        <f>IF(U196="zákl. prenesená",N196,0)</f>
        <v>0</v>
      </c>
      <c r="BH196" s="137">
        <f>IF(U196="zníž. prenesená",N196,0)</f>
        <v>0</v>
      </c>
      <c r="BI196" s="137">
        <f>IF(U196="nulová",N196,0)</f>
        <v>0</v>
      </c>
      <c r="BJ196" s="23" t="s">
        <v>138</v>
      </c>
      <c r="BK196" s="223">
        <f>ROUND(L196*K196,3)</f>
        <v>0</v>
      </c>
      <c r="BL196" s="23" t="s">
        <v>277</v>
      </c>
      <c r="BM196" s="23" t="s">
        <v>278</v>
      </c>
    </row>
    <row r="197" s="10" customFormat="1" ht="16.5" customHeight="1">
      <c r="B197" s="224"/>
      <c r="C197" s="225"/>
      <c r="D197" s="225"/>
      <c r="E197" s="226" t="s">
        <v>5</v>
      </c>
      <c r="F197" s="227" t="s">
        <v>279</v>
      </c>
      <c r="G197" s="228"/>
      <c r="H197" s="228"/>
      <c r="I197" s="228"/>
      <c r="J197" s="225"/>
      <c r="K197" s="229">
        <v>27</v>
      </c>
      <c r="L197" s="225"/>
      <c r="M197" s="225"/>
      <c r="N197" s="225"/>
      <c r="O197" s="225"/>
      <c r="P197" s="225"/>
      <c r="Q197" s="225"/>
      <c r="R197" s="230"/>
      <c r="T197" s="231"/>
      <c r="U197" s="225"/>
      <c r="V197" s="225"/>
      <c r="W197" s="225"/>
      <c r="X197" s="225"/>
      <c r="Y197" s="225"/>
      <c r="Z197" s="225"/>
      <c r="AA197" s="232"/>
      <c r="AT197" s="233" t="s">
        <v>167</v>
      </c>
      <c r="AU197" s="233" t="s">
        <v>138</v>
      </c>
      <c r="AV197" s="10" t="s">
        <v>138</v>
      </c>
      <c r="AW197" s="10" t="s">
        <v>33</v>
      </c>
      <c r="AX197" s="10" t="s">
        <v>76</v>
      </c>
      <c r="AY197" s="233" t="s">
        <v>159</v>
      </c>
    </row>
    <row r="198" s="11" customFormat="1" ht="16.5" customHeight="1">
      <c r="B198" s="234"/>
      <c r="C198" s="235"/>
      <c r="D198" s="235"/>
      <c r="E198" s="236" t="s">
        <v>5</v>
      </c>
      <c r="F198" s="237" t="s">
        <v>168</v>
      </c>
      <c r="G198" s="235"/>
      <c r="H198" s="235"/>
      <c r="I198" s="235"/>
      <c r="J198" s="235"/>
      <c r="K198" s="238">
        <v>27</v>
      </c>
      <c r="L198" s="235"/>
      <c r="M198" s="235"/>
      <c r="N198" s="235"/>
      <c r="O198" s="235"/>
      <c r="P198" s="235"/>
      <c r="Q198" s="235"/>
      <c r="R198" s="239"/>
      <c r="T198" s="240"/>
      <c r="U198" s="235"/>
      <c r="V198" s="235"/>
      <c r="W198" s="235"/>
      <c r="X198" s="235"/>
      <c r="Y198" s="235"/>
      <c r="Z198" s="235"/>
      <c r="AA198" s="241"/>
      <c r="AT198" s="242" t="s">
        <v>167</v>
      </c>
      <c r="AU198" s="242" t="s">
        <v>138</v>
      </c>
      <c r="AV198" s="11" t="s">
        <v>169</v>
      </c>
      <c r="AW198" s="11" t="s">
        <v>33</v>
      </c>
      <c r="AX198" s="11" t="s">
        <v>76</v>
      </c>
      <c r="AY198" s="242" t="s">
        <v>159</v>
      </c>
    </row>
    <row r="199" s="12" customFormat="1" ht="16.5" customHeight="1">
      <c r="B199" s="243"/>
      <c r="C199" s="244"/>
      <c r="D199" s="244"/>
      <c r="E199" s="245" t="s">
        <v>5</v>
      </c>
      <c r="F199" s="246" t="s">
        <v>170</v>
      </c>
      <c r="G199" s="244"/>
      <c r="H199" s="244"/>
      <c r="I199" s="244"/>
      <c r="J199" s="244"/>
      <c r="K199" s="247">
        <v>27</v>
      </c>
      <c r="L199" s="244"/>
      <c r="M199" s="244"/>
      <c r="N199" s="244"/>
      <c r="O199" s="244"/>
      <c r="P199" s="244"/>
      <c r="Q199" s="244"/>
      <c r="R199" s="248"/>
      <c r="T199" s="249"/>
      <c r="U199" s="244"/>
      <c r="V199" s="244"/>
      <c r="W199" s="244"/>
      <c r="X199" s="244"/>
      <c r="Y199" s="244"/>
      <c r="Z199" s="244"/>
      <c r="AA199" s="250"/>
      <c r="AT199" s="251" t="s">
        <v>167</v>
      </c>
      <c r="AU199" s="251" t="s">
        <v>138</v>
      </c>
      <c r="AV199" s="12" t="s">
        <v>164</v>
      </c>
      <c r="AW199" s="12" t="s">
        <v>33</v>
      </c>
      <c r="AX199" s="12" t="s">
        <v>84</v>
      </c>
      <c r="AY199" s="251" t="s">
        <v>159</v>
      </c>
    </row>
    <row r="200" s="9" customFormat="1" ht="29.88" customHeight="1">
      <c r="B200" s="200"/>
      <c r="C200" s="201"/>
      <c r="D200" s="211" t="s">
        <v>133</v>
      </c>
      <c r="E200" s="211"/>
      <c r="F200" s="211"/>
      <c r="G200" s="211"/>
      <c r="H200" s="211"/>
      <c r="I200" s="211"/>
      <c r="J200" s="211"/>
      <c r="K200" s="211"/>
      <c r="L200" s="211"/>
      <c r="M200" s="211"/>
      <c r="N200" s="212">
        <f>BK200</f>
        <v>0</v>
      </c>
      <c r="O200" s="213"/>
      <c r="P200" s="213"/>
      <c r="Q200" s="213"/>
      <c r="R200" s="204"/>
      <c r="T200" s="205"/>
      <c r="U200" s="201"/>
      <c r="V200" s="201"/>
      <c r="W200" s="206">
        <f>W201</f>
        <v>0</v>
      </c>
      <c r="X200" s="201"/>
      <c r="Y200" s="206">
        <f>Y201</f>
        <v>0</v>
      </c>
      <c r="Z200" s="201"/>
      <c r="AA200" s="207">
        <f>AA201</f>
        <v>0</v>
      </c>
      <c r="AR200" s="208" t="s">
        <v>169</v>
      </c>
      <c r="AT200" s="209" t="s">
        <v>75</v>
      </c>
      <c r="AU200" s="209" t="s">
        <v>84</v>
      </c>
      <c r="AY200" s="208" t="s">
        <v>159</v>
      </c>
      <c r="BK200" s="210">
        <f>BK201</f>
        <v>0</v>
      </c>
    </row>
    <row r="201" s="1" customFormat="1" ht="25.5" customHeight="1">
      <c r="B201" s="178"/>
      <c r="C201" s="214" t="s">
        <v>280</v>
      </c>
      <c r="D201" s="214" t="s">
        <v>160</v>
      </c>
      <c r="E201" s="215" t="s">
        <v>281</v>
      </c>
      <c r="F201" s="216" t="s">
        <v>282</v>
      </c>
      <c r="G201" s="216"/>
      <c r="H201" s="216"/>
      <c r="I201" s="216"/>
      <c r="J201" s="217" t="s">
        <v>177</v>
      </c>
      <c r="K201" s="218">
        <v>15</v>
      </c>
      <c r="L201" s="219">
        <v>0</v>
      </c>
      <c r="M201" s="219"/>
      <c r="N201" s="218">
        <f>ROUND(L201*K201,3)</f>
        <v>0</v>
      </c>
      <c r="O201" s="218"/>
      <c r="P201" s="218"/>
      <c r="Q201" s="218"/>
      <c r="R201" s="182"/>
      <c r="T201" s="220" t="s">
        <v>5</v>
      </c>
      <c r="U201" s="57" t="s">
        <v>43</v>
      </c>
      <c r="V201" s="48"/>
      <c r="W201" s="221">
        <f>V201*K201</f>
        <v>0</v>
      </c>
      <c r="X201" s="221">
        <v>0</v>
      </c>
      <c r="Y201" s="221">
        <f>X201*K201</f>
        <v>0</v>
      </c>
      <c r="Z201" s="221">
        <v>0</v>
      </c>
      <c r="AA201" s="222">
        <f>Z201*K201</f>
        <v>0</v>
      </c>
      <c r="AR201" s="23" t="s">
        <v>277</v>
      </c>
      <c r="AT201" s="23" t="s">
        <v>160</v>
      </c>
      <c r="AU201" s="23" t="s">
        <v>138</v>
      </c>
      <c r="AY201" s="23" t="s">
        <v>159</v>
      </c>
      <c r="BE201" s="137">
        <f>IF(U201="základná",N201,0)</f>
        <v>0</v>
      </c>
      <c r="BF201" s="137">
        <f>IF(U201="znížená",N201,0)</f>
        <v>0</v>
      </c>
      <c r="BG201" s="137">
        <f>IF(U201="zákl. prenesená",N201,0)</f>
        <v>0</v>
      </c>
      <c r="BH201" s="137">
        <f>IF(U201="zníž. prenesená",N201,0)</f>
        <v>0</v>
      </c>
      <c r="BI201" s="137">
        <f>IF(U201="nulová",N201,0)</f>
        <v>0</v>
      </c>
      <c r="BJ201" s="23" t="s">
        <v>138</v>
      </c>
      <c r="BK201" s="223">
        <f>ROUND(L201*K201,3)</f>
        <v>0</v>
      </c>
      <c r="BL201" s="23" t="s">
        <v>277</v>
      </c>
      <c r="BM201" s="23" t="s">
        <v>283</v>
      </c>
    </row>
    <row r="202" s="1" customFormat="1" ht="49.92" customHeight="1">
      <c r="B202" s="47"/>
      <c r="C202" s="48"/>
      <c r="D202" s="202" t="s">
        <v>284</v>
      </c>
      <c r="E202" s="48"/>
      <c r="F202" s="48"/>
      <c r="G202" s="48"/>
      <c r="H202" s="48"/>
      <c r="I202" s="48"/>
      <c r="J202" s="48"/>
      <c r="K202" s="48"/>
      <c r="L202" s="48"/>
      <c r="M202" s="48"/>
      <c r="N202" s="255">
        <f>BK202</f>
        <v>0</v>
      </c>
      <c r="O202" s="256"/>
      <c r="P202" s="256"/>
      <c r="Q202" s="256"/>
      <c r="R202" s="49"/>
      <c r="T202" s="257"/>
      <c r="U202" s="48"/>
      <c r="V202" s="48"/>
      <c r="W202" s="48"/>
      <c r="X202" s="48"/>
      <c r="Y202" s="48"/>
      <c r="Z202" s="48"/>
      <c r="AA202" s="95"/>
      <c r="AT202" s="23" t="s">
        <v>75</v>
      </c>
      <c r="AU202" s="23" t="s">
        <v>76</v>
      </c>
      <c r="AY202" s="23" t="s">
        <v>285</v>
      </c>
      <c r="BK202" s="223">
        <f>SUM(BK203:BK207)</f>
        <v>0</v>
      </c>
    </row>
    <row r="203" s="1" customFormat="1" ht="22.32" customHeight="1">
      <c r="B203" s="47"/>
      <c r="C203" s="258" t="s">
        <v>5</v>
      </c>
      <c r="D203" s="258" t="s">
        <v>160</v>
      </c>
      <c r="E203" s="259" t="s">
        <v>5</v>
      </c>
      <c r="F203" s="260" t="s">
        <v>5</v>
      </c>
      <c r="G203" s="260"/>
      <c r="H203" s="260"/>
      <c r="I203" s="260"/>
      <c r="J203" s="261" t="s">
        <v>5</v>
      </c>
      <c r="K203" s="219"/>
      <c r="L203" s="219"/>
      <c r="M203" s="262"/>
      <c r="N203" s="262">
        <f>BK203</f>
        <v>0</v>
      </c>
      <c r="O203" s="262"/>
      <c r="P203" s="262"/>
      <c r="Q203" s="262"/>
      <c r="R203" s="49"/>
      <c r="T203" s="220" t="s">
        <v>5</v>
      </c>
      <c r="U203" s="263" t="s">
        <v>43</v>
      </c>
      <c r="V203" s="48"/>
      <c r="W203" s="48"/>
      <c r="X203" s="48"/>
      <c r="Y203" s="48"/>
      <c r="Z203" s="48"/>
      <c r="AA203" s="95"/>
      <c r="AT203" s="23" t="s">
        <v>285</v>
      </c>
      <c r="AU203" s="23" t="s">
        <v>84</v>
      </c>
      <c r="AY203" s="23" t="s">
        <v>285</v>
      </c>
      <c r="BE203" s="137">
        <f>IF(U203="základná",N203,0)</f>
        <v>0</v>
      </c>
      <c r="BF203" s="137">
        <f>IF(U203="znížená",N203,0)</f>
        <v>0</v>
      </c>
      <c r="BG203" s="137">
        <f>IF(U203="zákl. prenesená",N203,0)</f>
        <v>0</v>
      </c>
      <c r="BH203" s="137">
        <f>IF(U203="zníž. prenesená",N203,0)</f>
        <v>0</v>
      </c>
      <c r="BI203" s="137">
        <f>IF(U203="nulová",N203,0)</f>
        <v>0</v>
      </c>
      <c r="BJ203" s="23" t="s">
        <v>138</v>
      </c>
      <c r="BK203" s="223">
        <f>L203*K203</f>
        <v>0</v>
      </c>
    </row>
    <row r="204" s="1" customFormat="1" ht="22.32" customHeight="1">
      <c r="B204" s="47"/>
      <c r="C204" s="258" t="s">
        <v>5</v>
      </c>
      <c r="D204" s="258" t="s">
        <v>160</v>
      </c>
      <c r="E204" s="259" t="s">
        <v>5</v>
      </c>
      <c r="F204" s="260" t="s">
        <v>5</v>
      </c>
      <c r="G204" s="260"/>
      <c r="H204" s="260"/>
      <c r="I204" s="260"/>
      <c r="J204" s="261" t="s">
        <v>5</v>
      </c>
      <c r="K204" s="219"/>
      <c r="L204" s="219"/>
      <c r="M204" s="262"/>
      <c r="N204" s="262">
        <f>BK204</f>
        <v>0</v>
      </c>
      <c r="O204" s="262"/>
      <c r="P204" s="262"/>
      <c r="Q204" s="262"/>
      <c r="R204" s="49"/>
      <c r="T204" s="220" t="s">
        <v>5</v>
      </c>
      <c r="U204" s="263" t="s">
        <v>43</v>
      </c>
      <c r="V204" s="48"/>
      <c r="W204" s="48"/>
      <c r="X204" s="48"/>
      <c r="Y204" s="48"/>
      <c r="Z204" s="48"/>
      <c r="AA204" s="95"/>
      <c r="AT204" s="23" t="s">
        <v>285</v>
      </c>
      <c r="AU204" s="23" t="s">
        <v>84</v>
      </c>
      <c r="AY204" s="23" t="s">
        <v>285</v>
      </c>
      <c r="BE204" s="137">
        <f>IF(U204="základná",N204,0)</f>
        <v>0</v>
      </c>
      <c r="BF204" s="137">
        <f>IF(U204="znížená",N204,0)</f>
        <v>0</v>
      </c>
      <c r="BG204" s="137">
        <f>IF(U204="zákl. prenesená",N204,0)</f>
        <v>0</v>
      </c>
      <c r="BH204" s="137">
        <f>IF(U204="zníž. prenesená",N204,0)</f>
        <v>0</v>
      </c>
      <c r="BI204" s="137">
        <f>IF(U204="nulová",N204,0)</f>
        <v>0</v>
      </c>
      <c r="BJ204" s="23" t="s">
        <v>138</v>
      </c>
      <c r="BK204" s="223">
        <f>L204*K204</f>
        <v>0</v>
      </c>
    </row>
    <row r="205" s="1" customFormat="1" ht="22.32" customHeight="1">
      <c r="B205" s="47"/>
      <c r="C205" s="258" t="s">
        <v>5</v>
      </c>
      <c r="D205" s="258" t="s">
        <v>160</v>
      </c>
      <c r="E205" s="259" t="s">
        <v>5</v>
      </c>
      <c r="F205" s="260" t="s">
        <v>5</v>
      </c>
      <c r="G205" s="260"/>
      <c r="H205" s="260"/>
      <c r="I205" s="260"/>
      <c r="J205" s="261" t="s">
        <v>5</v>
      </c>
      <c r="K205" s="219"/>
      <c r="L205" s="219"/>
      <c r="M205" s="262"/>
      <c r="N205" s="262">
        <f>BK205</f>
        <v>0</v>
      </c>
      <c r="O205" s="262"/>
      <c r="P205" s="262"/>
      <c r="Q205" s="262"/>
      <c r="R205" s="49"/>
      <c r="T205" s="220" t="s">
        <v>5</v>
      </c>
      <c r="U205" s="263" t="s">
        <v>43</v>
      </c>
      <c r="V205" s="48"/>
      <c r="W205" s="48"/>
      <c r="X205" s="48"/>
      <c r="Y205" s="48"/>
      <c r="Z205" s="48"/>
      <c r="AA205" s="95"/>
      <c r="AT205" s="23" t="s">
        <v>285</v>
      </c>
      <c r="AU205" s="23" t="s">
        <v>84</v>
      </c>
      <c r="AY205" s="23" t="s">
        <v>285</v>
      </c>
      <c r="BE205" s="137">
        <f>IF(U205="základná",N205,0)</f>
        <v>0</v>
      </c>
      <c r="BF205" s="137">
        <f>IF(U205="znížená",N205,0)</f>
        <v>0</v>
      </c>
      <c r="BG205" s="137">
        <f>IF(U205="zákl. prenesená",N205,0)</f>
        <v>0</v>
      </c>
      <c r="BH205" s="137">
        <f>IF(U205="zníž. prenesená",N205,0)</f>
        <v>0</v>
      </c>
      <c r="BI205" s="137">
        <f>IF(U205="nulová",N205,0)</f>
        <v>0</v>
      </c>
      <c r="BJ205" s="23" t="s">
        <v>138</v>
      </c>
      <c r="BK205" s="223">
        <f>L205*K205</f>
        <v>0</v>
      </c>
    </row>
    <row r="206" s="1" customFormat="1" ht="22.32" customHeight="1">
      <c r="B206" s="47"/>
      <c r="C206" s="258" t="s">
        <v>5</v>
      </c>
      <c r="D206" s="258" t="s">
        <v>160</v>
      </c>
      <c r="E206" s="259" t="s">
        <v>5</v>
      </c>
      <c r="F206" s="260" t="s">
        <v>5</v>
      </c>
      <c r="G206" s="260"/>
      <c r="H206" s="260"/>
      <c r="I206" s="260"/>
      <c r="J206" s="261" t="s">
        <v>5</v>
      </c>
      <c r="K206" s="219"/>
      <c r="L206" s="219"/>
      <c r="M206" s="262"/>
      <c r="N206" s="262">
        <f>BK206</f>
        <v>0</v>
      </c>
      <c r="O206" s="262"/>
      <c r="P206" s="262"/>
      <c r="Q206" s="262"/>
      <c r="R206" s="49"/>
      <c r="T206" s="220" t="s">
        <v>5</v>
      </c>
      <c r="U206" s="263" t="s">
        <v>43</v>
      </c>
      <c r="V206" s="48"/>
      <c r="W206" s="48"/>
      <c r="X206" s="48"/>
      <c r="Y206" s="48"/>
      <c r="Z206" s="48"/>
      <c r="AA206" s="95"/>
      <c r="AT206" s="23" t="s">
        <v>285</v>
      </c>
      <c r="AU206" s="23" t="s">
        <v>84</v>
      </c>
      <c r="AY206" s="23" t="s">
        <v>285</v>
      </c>
      <c r="BE206" s="137">
        <f>IF(U206="základná",N206,0)</f>
        <v>0</v>
      </c>
      <c r="BF206" s="137">
        <f>IF(U206="znížená",N206,0)</f>
        <v>0</v>
      </c>
      <c r="BG206" s="137">
        <f>IF(U206="zákl. prenesená",N206,0)</f>
        <v>0</v>
      </c>
      <c r="BH206" s="137">
        <f>IF(U206="zníž. prenesená",N206,0)</f>
        <v>0</v>
      </c>
      <c r="BI206" s="137">
        <f>IF(U206="nulová",N206,0)</f>
        <v>0</v>
      </c>
      <c r="BJ206" s="23" t="s">
        <v>138</v>
      </c>
      <c r="BK206" s="223">
        <f>L206*K206</f>
        <v>0</v>
      </c>
    </row>
    <row r="207" s="1" customFormat="1" ht="22.32" customHeight="1">
      <c r="B207" s="47"/>
      <c r="C207" s="258" t="s">
        <v>5</v>
      </c>
      <c r="D207" s="258" t="s">
        <v>160</v>
      </c>
      <c r="E207" s="259" t="s">
        <v>5</v>
      </c>
      <c r="F207" s="260" t="s">
        <v>5</v>
      </c>
      <c r="G207" s="260"/>
      <c r="H207" s="260"/>
      <c r="I207" s="260"/>
      <c r="J207" s="261" t="s">
        <v>5</v>
      </c>
      <c r="K207" s="219"/>
      <c r="L207" s="219"/>
      <c r="M207" s="262"/>
      <c r="N207" s="262">
        <f>BK207</f>
        <v>0</v>
      </c>
      <c r="O207" s="262"/>
      <c r="P207" s="262"/>
      <c r="Q207" s="262"/>
      <c r="R207" s="49"/>
      <c r="T207" s="220" t="s">
        <v>5</v>
      </c>
      <c r="U207" s="263" t="s">
        <v>43</v>
      </c>
      <c r="V207" s="73"/>
      <c r="W207" s="73"/>
      <c r="X207" s="73"/>
      <c r="Y207" s="73"/>
      <c r="Z207" s="73"/>
      <c r="AA207" s="75"/>
      <c r="AT207" s="23" t="s">
        <v>285</v>
      </c>
      <c r="AU207" s="23" t="s">
        <v>84</v>
      </c>
      <c r="AY207" s="23" t="s">
        <v>285</v>
      </c>
      <c r="BE207" s="137">
        <f>IF(U207="základná",N207,0)</f>
        <v>0</v>
      </c>
      <c r="BF207" s="137">
        <f>IF(U207="znížená",N207,0)</f>
        <v>0</v>
      </c>
      <c r="BG207" s="137">
        <f>IF(U207="zákl. prenesená",N207,0)</f>
        <v>0</v>
      </c>
      <c r="BH207" s="137">
        <f>IF(U207="zníž. prenesená",N207,0)</f>
        <v>0</v>
      </c>
      <c r="BI207" s="137">
        <f>IF(U207="nulová",N207,0)</f>
        <v>0</v>
      </c>
      <c r="BJ207" s="23" t="s">
        <v>138</v>
      </c>
      <c r="BK207" s="223">
        <f>L207*K207</f>
        <v>0</v>
      </c>
    </row>
    <row r="208" s="1" customFormat="1" ht="6.96" customHeight="1">
      <c r="B208" s="76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8"/>
    </row>
  </sheetData>
  <mergeCells count="215"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N98:Q98"/>
    <mergeCell ref="N99:Q99"/>
    <mergeCell ref="N100:Q100"/>
    <mergeCell ref="N102:Q102"/>
    <mergeCell ref="D103:H103"/>
    <mergeCell ref="N103:Q103"/>
    <mergeCell ref="D104:H104"/>
    <mergeCell ref="N104:Q104"/>
    <mergeCell ref="D105:H105"/>
    <mergeCell ref="N105:Q105"/>
    <mergeCell ref="D106:H106"/>
    <mergeCell ref="N106:Q106"/>
    <mergeCell ref="D107:H107"/>
    <mergeCell ref="N107:Q107"/>
    <mergeCell ref="N108:Q108"/>
    <mergeCell ref="L110:Q110"/>
    <mergeCell ref="C116:Q116"/>
    <mergeCell ref="F118:P118"/>
    <mergeCell ref="F119:P119"/>
    <mergeCell ref="M121:P121"/>
    <mergeCell ref="M123:Q123"/>
    <mergeCell ref="M124:Q124"/>
    <mergeCell ref="F126:I126"/>
    <mergeCell ref="L126:M126"/>
    <mergeCell ref="N126:Q126"/>
    <mergeCell ref="F130:I130"/>
    <mergeCell ref="L130:M130"/>
    <mergeCell ref="N130:Q130"/>
    <mergeCell ref="F131:I131"/>
    <mergeCell ref="F132:I132"/>
    <mergeCell ref="F133:I133"/>
    <mergeCell ref="F134:I134"/>
    <mergeCell ref="L134:M134"/>
    <mergeCell ref="N134:Q134"/>
    <mergeCell ref="F135:I135"/>
    <mergeCell ref="F136:I136"/>
    <mergeCell ref="F137:I137"/>
    <mergeCell ref="F138:I138"/>
    <mergeCell ref="L138:M138"/>
    <mergeCell ref="N138:Q138"/>
    <mergeCell ref="F139:I139"/>
    <mergeCell ref="F140:I140"/>
    <mergeCell ref="F141:I141"/>
    <mergeCell ref="F142:I142"/>
    <mergeCell ref="F143:I143"/>
    <mergeCell ref="L143:M143"/>
    <mergeCell ref="N143:Q143"/>
    <mergeCell ref="F144:I144"/>
    <mergeCell ref="F145:I145"/>
    <mergeCell ref="F146:I146"/>
    <mergeCell ref="F147:I147"/>
    <mergeCell ref="F148:I148"/>
    <mergeCell ref="L148:M148"/>
    <mergeCell ref="N148:Q148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53:I153"/>
    <mergeCell ref="F154:I154"/>
    <mergeCell ref="F155:I155"/>
    <mergeCell ref="F156:I156"/>
    <mergeCell ref="L156:M156"/>
    <mergeCell ref="N156:Q156"/>
    <mergeCell ref="F157:I157"/>
    <mergeCell ref="F158:I158"/>
    <mergeCell ref="F159:I159"/>
    <mergeCell ref="F160:I160"/>
    <mergeCell ref="F161:I161"/>
    <mergeCell ref="L161:M161"/>
    <mergeCell ref="N161:Q161"/>
    <mergeCell ref="F162:I162"/>
    <mergeCell ref="L162:M162"/>
    <mergeCell ref="N162:Q162"/>
    <mergeCell ref="F163:I163"/>
    <mergeCell ref="F164:I164"/>
    <mergeCell ref="F165:I165"/>
    <mergeCell ref="F168:I168"/>
    <mergeCell ref="L168:M168"/>
    <mergeCell ref="N168:Q168"/>
    <mergeCell ref="F170:I170"/>
    <mergeCell ref="L170:M170"/>
    <mergeCell ref="N170:Q170"/>
    <mergeCell ref="F171:I171"/>
    <mergeCell ref="L171:M171"/>
    <mergeCell ref="N171:Q171"/>
    <mergeCell ref="F173:I173"/>
    <mergeCell ref="L173:M173"/>
    <mergeCell ref="N173:Q173"/>
    <mergeCell ref="F174:I174"/>
    <mergeCell ref="L174:M174"/>
    <mergeCell ref="N174:Q174"/>
    <mergeCell ref="F175:I175"/>
    <mergeCell ref="F176:I176"/>
    <mergeCell ref="F177:I177"/>
    <mergeCell ref="F178:I178"/>
    <mergeCell ref="F179:I179"/>
    <mergeCell ref="L179:M179"/>
    <mergeCell ref="N179:Q179"/>
    <mergeCell ref="F180:I180"/>
    <mergeCell ref="L180:M180"/>
    <mergeCell ref="N180:Q180"/>
    <mergeCell ref="F182:I182"/>
    <mergeCell ref="L182:M182"/>
    <mergeCell ref="N182:Q182"/>
    <mergeCell ref="F183:I183"/>
    <mergeCell ref="L183:M183"/>
    <mergeCell ref="N183:Q183"/>
    <mergeCell ref="F184:I184"/>
    <mergeCell ref="L184:M184"/>
    <mergeCell ref="N184:Q184"/>
    <mergeCell ref="F186:I186"/>
    <mergeCell ref="L186:M186"/>
    <mergeCell ref="N186:Q186"/>
    <mergeCell ref="F187:I187"/>
    <mergeCell ref="F188:I188"/>
    <mergeCell ref="F189:I189"/>
    <mergeCell ref="F190:I190"/>
    <mergeCell ref="F191:I191"/>
    <mergeCell ref="F192:I192"/>
    <mergeCell ref="F193:I193"/>
    <mergeCell ref="F196:I196"/>
    <mergeCell ref="L196:M196"/>
    <mergeCell ref="N196:Q196"/>
    <mergeCell ref="F197:I197"/>
    <mergeCell ref="F198:I198"/>
    <mergeCell ref="F199:I199"/>
    <mergeCell ref="F201:I201"/>
    <mergeCell ref="L201:M201"/>
    <mergeCell ref="N201:Q201"/>
    <mergeCell ref="F203:I203"/>
    <mergeCell ref="L203:M203"/>
    <mergeCell ref="N203:Q203"/>
    <mergeCell ref="F204:I204"/>
    <mergeCell ref="L204:M204"/>
    <mergeCell ref="N204:Q204"/>
    <mergeCell ref="F205:I205"/>
    <mergeCell ref="L205:M205"/>
    <mergeCell ref="N205:Q205"/>
    <mergeCell ref="F206:I206"/>
    <mergeCell ref="L206:M206"/>
    <mergeCell ref="N206:Q206"/>
    <mergeCell ref="F207:I207"/>
    <mergeCell ref="L207:M207"/>
    <mergeCell ref="N207:Q207"/>
    <mergeCell ref="N127:Q127"/>
    <mergeCell ref="N128:Q128"/>
    <mergeCell ref="N129:Q129"/>
    <mergeCell ref="N166:Q166"/>
    <mergeCell ref="N167:Q167"/>
    <mergeCell ref="N169:Q169"/>
    <mergeCell ref="N172:Q172"/>
    <mergeCell ref="N181:Q181"/>
    <mergeCell ref="N185:Q185"/>
    <mergeCell ref="N194:Q194"/>
    <mergeCell ref="N195:Q195"/>
    <mergeCell ref="N200:Q200"/>
    <mergeCell ref="N202:Q202"/>
    <mergeCell ref="H1:K1"/>
    <mergeCell ref="S2:AC2"/>
  </mergeCells>
  <dataValidations count="2">
    <dataValidation type="list" allowBlank="1" showInputMessage="1" showErrorMessage="1" error="Povolené sú hodnoty K, M." sqref="D203:D208">
      <formula1>"K, M"</formula1>
    </dataValidation>
    <dataValidation type="list" allowBlank="1" showInputMessage="1" showErrorMessage="1" error="Povolené sú hodnoty základná, znížená, nulová." sqref="U203:U208">
      <formula1>"základná, znížená, nulová"</formula1>
    </dataValidation>
  </dataValidations>
  <hyperlinks>
    <hyperlink ref="F1:G1" location="C2" display="1) Krycí list rozpočtu"/>
    <hyperlink ref="H1:K1" location="C86" display="2) Rekapitulácia rozpočtu"/>
    <hyperlink ref="L1" location="C126" display="3) Rozpočet"/>
    <hyperlink ref="S1:T1" location="'Rekapitulácia stavby'!C2" display="Rekapitulácia stavby"/>
  </hyperlinks>
  <pageMargins left="0.5833333" right="0.5833333" top="0.5" bottom="0.4666667" header="0" footer="0"/>
  <pageSetup paperSize="9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>
      <pane activePane="bottomLeft" state="frozen" topLeftCell="A2" ySplit="1"/>
    </sheetView>
  </sheetViews>
  <cols>
    <col min="1" max="1" width="8.33" customWidth="1"/>
    <col min="2" max="2" width="1.67" customWidth="1"/>
    <col min="3" max="3" width="4.17" customWidth="1"/>
    <col min="4" max="4" width="4.33" customWidth="1"/>
    <col min="5" max="5" width="17.17" customWidth="1"/>
    <col min="6" max="6" width="11.17" customWidth="1"/>
    <col min="7" max="7" width="11.17" customWidth="1"/>
    <col min="8" max="8" width="12.5" customWidth="1"/>
    <col min="9" max="9" width="7" customWidth="1"/>
    <col min="10" max="10" width="5.17" customWidth="1"/>
    <col min="11" max="11" width="11.5" customWidth="1"/>
    <col min="12" max="12" width="12" customWidth="1"/>
    <col min="13" max="13" width="6" customWidth="1"/>
    <col min="14" max="14" width="6" customWidth="1"/>
    <col min="15" max="15" width="2" customWidth="1"/>
    <col min="16" max="16" width="12.5" customWidth="1"/>
    <col min="17" max="17" width="4.17" customWidth="1"/>
    <col min="18" max="18" width="1.67" customWidth="1"/>
    <col min="19" max="19" width="8.17" customWidth="1"/>
    <col min="20" max="20" width="29.67" hidden="1" customWidth="1"/>
    <col min="21" max="21" width="16.33" hidden="1" customWidth="1"/>
    <col min="22" max="22" width="12.33" hidden="1" customWidth="1"/>
    <col min="23" max="23" width="16.33" hidden="1" customWidth="1"/>
    <col min="24" max="24" width="12.17" hidden="1" customWidth="1"/>
    <col min="25" max="25" width="15" hidden="1" customWidth="1"/>
    <col min="26" max="26" width="11" hidden="1" customWidth="1"/>
    <col min="27" max="27" width="15" hidden="1" customWidth="1"/>
    <col min="28" max="28" width="16.33" hidden="1" customWidth="1"/>
    <col min="29" max="29" width="11" customWidth="1"/>
    <col min="30" max="30" width="15" customWidth="1"/>
    <col min="31" max="31" width="16.33" customWidth="1"/>
    <col min="44" max="44" width="9.33" hidden="1"/>
    <col min="45" max="45" width="9.33" hidden="1"/>
    <col min="46" max="46" width="9.33" hidden="1"/>
    <col min="47" max="47" width="9.33" hidden="1"/>
    <col min="48" max="48" width="9.33" hidden="1"/>
    <col min="49" max="49" width="9.33" hidden="1"/>
    <col min="50" max="50" width="9.33" hidden="1"/>
    <col min="51" max="51" width="9.33" hidden="1"/>
    <col min="52" max="52" width="9.33" hidden="1"/>
    <col min="53" max="53" width="9.33" hidden="1"/>
    <col min="54" max="54" width="9.33" hidden="1"/>
    <col min="55" max="55" width="9.33" hidden="1"/>
    <col min="56" max="56" width="9.33" hidden="1"/>
    <col min="57" max="57" width="9.33" hidden="1"/>
    <col min="58" max="58" width="9.33" hidden="1"/>
    <col min="59" max="59" width="9.33" hidden="1"/>
    <col min="60" max="60" width="9.33" hidden="1"/>
    <col min="61" max="61" width="9.33" hidden="1"/>
    <col min="62" max="62" width="9.33" hidden="1"/>
    <col min="63" max="63" width="9.33" hidden="1"/>
    <col min="64" max="64" width="9.33" hidden="1"/>
    <col min="65" max="65" width="9.33" hidden="1"/>
  </cols>
  <sheetData>
    <row r="1" ht="21.84" customHeight="1">
      <c r="A1" s="148"/>
      <c r="B1" s="14"/>
      <c r="C1" s="14"/>
      <c r="D1" s="15" t="s">
        <v>1</v>
      </c>
      <c r="E1" s="14"/>
      <c r="F1" s="16" t="s">
        <v>109</v>
      </c>
      <c r="G1" s="16"/>
      <c r="H1" s="149" t="s">
        <v>110</v>
      </c>
      <c r="I1" s="149"/>
      <c r="J1" s="149"/>
      <c r="K1" s="149"/>
      <c r="L1" s="16" t="s">
        <v>111</v>
      </c>
      <c r="M1" s="14"/>
      <c r="N1" s="14"/>
      <c r="O1" s="15" t="s">
        <v>112</v>
      </c>
      <c r="P1" s="14"/>
      <c r="Q1" s="14"/>
      <c r="R1" s="14"/>
      <c r="S1" s="16" t="s">
        <v>113</v>
      </c>
      <c r="T1" s="16"/>
      <c r="U1" s="148"/>
      <c r="V1" s="148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</row>
    <row r="2" ht="36.96" customHeight="1">
      <c r="C2" s="20" t="s">
        <v>7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S2" s="22" t="s">
        <v>8</v>
      </c>
      <c r="AT2" s="23" t="s">
        <v>88</v>
      </c>
    </row>
    <row r="3" ht="6.96" customHeight="1"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6"/>
      <c r="AT3" s="23" t="s">
        <v>76</v>
      </c>
    </row>
    <row r="4" ht="36.96" customHeight="1">
      <c r="B4" s="27"/>
      <c r="C4" s="28" t="s">
        <v>114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30"/>
      <c r="T4" s="21" t="s">
        <v>12</v>
      </c>
      <c r="AT4" s="23" t="s">
        <v>6</v>
      </c>
    </row>
    <row r="5" ht="6.96" customHeight="1">
      <c r="B5" s="27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0"/>
    </row>
    <row r="6" ht="25.44" customHeight="1">
      <c r="B6" s="27"/>
      <c r="C6" s="32"/>
      <c r="D6" s="39" t="s">
        <v>17</v>
      </c>
      <c r="E6" s="32"/>
      <c r="F6" s="150" t="str">
        <f>'Rekapitulácia stavby'!K6</f>
        <v>Stavebné úpravy a modernizácia prednáškovej miestnosti LAOP01</v>
      </c>
      <c r="G6" s="39"/>
      <c r="H6" s="39"/>
      <c r="I6" s="39"/>
      <c r="J6" s="39"/>
      <c r="K6" s="39"/>
      <c r="L6" s="39"/>
      <c r="M6" s="39"/>
      <c r="N6" s="39"/>
      <c r="O6" s="39"/>
      <c r="P6" s="39"/>
      <c r="Q6" s="32"/>
      <c r="R6" s="30"/>
    </row>
    <row r="7" s="1" customFormat="1" ht="32.88" customHeight="1">
      <c r="B7" s="47"/>
      <c r="C7" s="48"/>
      <c r="D7" s="36" t="s">
        <v>115</v>
      </c>
      <c r="E7" s="48"/>
      <c r="F7" s="37" t="s">
        <v>286</v>
      </c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9"/>
    </row>
    <row r="8" s="1" customFormat="1" ht="14.4" customHeight="1">
      <c r="B8" s="47"/>
      <c r="C8" s="48"/>
      <c r="D8" s="39" t="s">
        <v>19</v>
      </c>
      <c r="E8" s="48"/>
      <c r="F8" s="34" t="s">
        <v>5</v>
      </c>
      <c r="G8" s="48"/>
      <c r="H8" s="48"/>
      <c r="I8" s="48"/>
      <c r="J8" s="48"/>
      <c r="K8" s="48"/>
      <c r="L8" s="48"/>
      <c r="M8" s="39" t="s">
        <v>20</v>
      </c>
      <c r="N8" s="48"/>
      <c r="O8" s="34" t="s">
        <v>5</v>
      </c>
      <c r="P8" s="48"/>
      <c r="Q8" s="48"/>
      <c r="R8" s="49"/>
    </row>
    <row r="9" s="1" customFormat="1" ht="14.4" customHeight="1">
      <c r="B9" s="47"/>
      <c r="C9" s="48"/>
      <c r="D9" s="39" t="s">
        <v>21</v>
      </c>
      <c r="E9" s="48"/>
      <c r="F9" s="34" t="s">
        <v>22</v>
      </c>
      <c r="G9" s="48"/>
      <c r="H9" s="48"/>
      <c r="I9" s="48"/>
      <c r="J9" s="48"/>
      <c r="K9" s="48"/>
      <c r="L9" s="48"/>
      <c r="M9" s="39" t="s">
        <v>23</v>
      </c>
      <c r="N9" s="48"/>
      <c r="O9" s="151" t="str">
        <f>'Rekapitulácia stavby'!AN8</f>
        <v>14. 6. 2018</v>
      </c>
      <c r="P9" s="91"/>
      <c r="Q9" s="48"/>
      <c r="R9" s="49"/>
    </row>
    <row r="10" s="1" customFormat="1" ht="10.8" customHeight="1">
      <c r="B10" s="47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9"/>
    </row>
    <row r="11" s="1" customFormat="1" ht="14.4" customHeight="1">
      <c r="B11" s="47"/>
      <c r="C11" s="48"/>
      <c r="D11" s="39" t="s">
        <v>25</v>
      </c>
      <c r="E11" s="48"/>
      <c r="F11" s="48"/>
      <c r="G11" s="48"/>
      <c r="H11" s="48"/>
      <c r="I11" s="48"/>
      <c r="J11" s="48"/>
      <c r="K11" s="48"/>
      <c r="L11" s="48"/>
      <c r="M11" s="39" t="s">
        <v>26</v>
      </c>
      <c r="N11" s="48"/>
      <c r="O11" s="34" t="s">
        <v>5</v>
      </c>
      <c r="P11" s="34"/>
      <c r="Q11" s="48"/>
      <c r="R11" s="49"/>
    </row>
    <row r="12" s="1" customFormat="1" ht="18" customHeight="1">
      <c r="B12" s="47"/>
      <c r="C12" s="48"/>
      <c r="D12" s="48"/>
      <c r="E12" s="34" t="s">
        <v>27</v>
      </c>
      <c r="F12" s="48"/>
      <c r="G12" s="48"/>
      <c r="H12" s="48"/>
      <c r="I12" s="48"/>
      <c r="J12" s="48"/>
      <c r="K12" s="48"/>
      <c r="L12" s="48"/>
      <c r="M12" s="39" t="s">
        <v>28</v>
      </c>
      <c r="N12" s="48"/>
      <c r="O12" s="34" t="s">
        <v>5</v>
      </c>
      <c r="P12" s="34"/>
      <c r="Q12" s="48"/>
      <c r="R12" s="49"/>
    </row>
    <row r="13" s="1" customFormat="1" ht="6.96" customHeight="1">
      <c r="B13" s="47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9"/>
    </row>
    <row r="14" s="1" customFormat="1" ht="14.4" customHeight="1">
      <c r="B14" s="47"/>
      <c r="C14" s="48"/>
      <c r="D14" s="39" t="s">
        <v>29</v>
      </c>
      <c r="E14" s="48"/>
      <c r="F14" s="48"/>
      <c r="G14" s="48"/>
      <c r="H14" s="48"/>
      <c r="I14" s="48"/>
      <c r="J14" s="48"/>
      <c r="K14" s="48"/>
      <c r="L14" s="48"/>
      <c r="M14" s="39" t="s">
        <v>26</v>
      </c>
      <c r="N14" s="48"/>
      <c r="O14" s="40" t="str">
        <f>IF('Rekapitulácia stavby'!AN13="","",'Rekapitulácia stavby'!AN13)</f>
        <v>Vyplň údaj</v>
      </c>
      <c r="P14" s="34"/>
      <c r="Q14" s="48"/>
      <c r="R14" s="49"/>
    </row>
    <row r="15" s="1" customFormat="1" ht="18" customHeight="1">
      <c r="B15" s="47"/>
      <c r="C15" s="48"/>
      <c r="D15" s="48"/>
      <c r="E15" s="40" t="str">
        <f>IF('Rekapitulácia stavby'!E14="","",'Rekapitulácia stavby'!E14)</f>
        <v>Vyplň údaj</v>
      </c>
      <c r="F15" s="152"/>
      <c r="G15" s="152"/>
      <c r="H15" s="152"/>
      <c r="I15" s="152"/>
      <c r="J15" s="152"/>
      <c r="K15" s="152"/>
      <c r="L15" s="152"/>
      <c r="M15" s="39" t="s">
        <v>28</v>
      </c>
      <c r="N15" s="48"/>
      <c r="O15" s="40" t="str">
        <f>IF('Rekapitulácia stavby'!AN14="","",'Rekapitulácia stavby'!AN14)</f>
        <v>Vyplň údaj</v>
      </c>
      <c r="P15" s="34"/>
      <c r="Q15" s="48"/>
      <c r="R15" s="49"/>
    </row>
    <row r="16" s="1" customFormat="1" ht="6.96" customHeight="1">
      <c r="B16" s="47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9"/>
    </row>
    <row r="17" s="1" customFormat="1" ht="14.4" customHeight="1">
      <c r="B17" s="47"/>
      <c r="C17" s="48"/>
      <c r="D17" s="39" t="s">
        <v>31</v>
      </c>
      <c r="E17" s="48"/>
      <c r="F17" s="48"/>
      <c r="G17" s="48"/>
      <c r="H17" s="48"/>
      <c r="I17" s="48"/>
      <c r="J17" s="48"/>
      <c r="K17" s="48"/>
      <c r="L17" s="48"/>
      <c r="M17" s="39" t="s">
        <v>26</v>
      </c>
      <c r="N17" s="48"/>
      <c r="O17" s="34" t="s">
        <v>5</v>
      </c>
      <c r="P17" s="34"/>
      <c r="Q17" s="48"/>
      <c r="R17" s="49"/>
    </row>
    <row r="18" s="1" customFormat="1" ht="18" customHeight="1">
      <c r="B18" s="47"/>
      <c r="C18" s="48"/>
      <c r="D18" s="48"/>
      <c r="E18" s="34" t="s">
        <v>32</v>
      </c>
      <c r="F18" s="48"/>
      <c r="G18" s="48"/>
      <c r="H18" s="48"/>
      <c r="I18" s="48"/>
      <c r="J18" s="48"/>
      <c r="K18" s="48"/>
      <c r="L18" s="48"/>
      <c r="M18" s="39" t="s">
        <v>28</v>
      </c>
      <c r="N18" s="48"/>
      <c r="O18" s="34" t="s">
        <v>5</v>
      </c>
      <c r="P18" s="34"/>
      <c r="Q18" s="48"/>
      <c r="R18" s="49"/>
    </row>
    <row r="19" s="1" customFormat="1" ht="6.96" customHeight="1">
      <c r="B19" s="47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9"/>
    </row>
    <row r="20" s="1" customFormat="1" ht="14.4" customHeight="1">
      <c r="B20" s="47"/>
      <c r="C20" s="48"/>
      <c r="D20" s="39" t="s">
        <v>35</v>
      </c>
      <c r="E20" s="48"/>
      <c r="F20" s="48"/>
      <c r="G20" s="48"/>
      <c r="H20" s="48"/>
      <c r="I20" s="48"/>
      <c r="J20" s="48"/>
      <c r="K20" s="48"/>
      <c r="L20" s="48"/>
      <c r="M20" s="39" t="s">
        <v>26</v>
      </c>
      <c r="N20" s="48"/>
      <c r="O20" s="34" t="str">
        <f>IF('Rekapitulácia stavby'!AN19="","",'Rekapitulácia stavby'!AN19)</f>
        <v/>
      </c>
      <c r="P20" s="34"/>
      <c r="Q20" s="48"/>
      <c r="R20" s="49"/>
    </row>
    <row r="21" s="1" customFormat="1" ht="18" customHeight="1">
      <c r="B21" s="47"/>
      <c r="C21" s="48"/>
      <c r="D21" s="48"/>
      <c r="E21" s="34" t="str">
        <f>IF('Rekapitulácia stavby'!E20="","",'Rekapitulácia stavby'!E20)</f>
        <v xml:space="preserve"> </v>
      </c>
      <c r="F21" s="48"/>
      <c r="G21" s="48"/>
      <c r="H21" s="48"/>
      <c r="I21" s="48"/>
      <c r="J21" s="48"/>
      <c r="K21" s="48"/>
      <c r="L21" s="48"/>
      <c r="M21" s="39" t="s">
        <v>28</v>
      </c>
      <c r="N21" s="48"/>
      <c r="O21" s="34" t="str">
        <f>IF('Rekapitulácia stavby'!AN20="","",'Rekapitulácia stavby'!AN20)</f>
        <v/>
      </c>
      <c r="P21" s="34"/>
      <c r="Q21" s="48"/>
      <c r="R21" s="49"/>
    </row>
    <row r="22" s="1" customFormat="1" ht="6.96" customHeight="1">
      <c r="B22" s="47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9"/>
    </row>
    <row r="23" s="1" customFormat="1" ht="14.4" customHeight="1">
      <c r="B23" s="47"/>
      <c r="C23" s="48"/>
      <c r="D23" s="39" t="s">
        <v>36</v>
      </c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9"/>
    </row>
    <row r="24" s="1" customFormat="1" ht="16.5" customHeight="1">
      <c r="B24" s="47"/>
      <c r="C24" s="48"/>
      <c r="D24" s="48"/>
      <c r="E24" s="43" t="s">
        <v>5</v>
      </c>
      <c r="F24" s="43"/>
      <c r="G24" s="43"/>
      <c r="H24" s="43"/>
      <c r="I24" s="43"/>
      <c r="J24" s="43"/>
      <c r="K24" s="43"/>
      <c r="L24" s="43"/>
      <c r="M24" s="48"/>
      <c r="N24" s="48"/>
      <c r="O24" s="48"/>
      <c r="P24" s="48"/>
      <c r="Q24" s="48"/>
      <c r="R24" s="49"/>
    </row>
    <row r="25" s="1" customFormat="1" ht="6.96" customHeight="1">
      <c r="B25" s="47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9"/>
    </row>
    <row r="26" s="1" customFormat="1" ht="6.96" customHeight="1">
      <c r="B26" s="47"/>
      <c r="C26" s="4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48"/>
      <c r="R26" s="49"/>
    </row>
    <row r="27" s="1" customFormat="1" ht="14.4" customHeight="1">
      <c r="B27" s="47"/>
      <c r="C27" s="48"/>
      <c r="D27" s="153" t="s">
        <v>117</v>
      </c>
      <c r="E27" s="48"/>
      <c r="F27" s="48"/>
      <c r="G27" s="48"/>
      <c r="H27" s="48"/>
      <c r="I27" s="48"/>
      <c r="J27" s="48"/>
      <c r="K27" s="48"/>
      <c r="L27" s="48"/>
      <c r="M27" s="46">
        <f>N88</f>
        <v>0</v>
      </c>
      <c r="N27" s="46"/>
      <c r="O27" s="46"/>
      <c r="P27" s="46"/>
      <c r="Q27" s="48"/>
      <c r="R27" s="49"/>
    </row>
    <row r="28" s="1" customFormat="1" ht="14.4" customHeight="1">
      <c r="B28" s="47"/>
      <c r="C28" s="48"/>
      <c r="D28" s="45" t="s">
        <v>103</v>
      </c>
      <c r="E28" s="48"/>
      <c r="F28" s="48"/>
      <c r="G28" s="48"/>
      <c r="H28" s="48"/>
      <c r="I28" s="48"/>
      <c r="J28" s="48"/>
      <c r="K28" s="48"/>
      <c r="L28" s="48"/>
      <c r="M28" s="46">
        <f>N108</f>
        <v>0</v>
      </c>
      <c r="N28" s="46"/>
      <c r="O28" s="46"/>
      <c r="P28" s="46"/>
      <c r="Q28" s="48"/>
      <c r="R28" s="49"/>
    </row>
    <row r="29" s="1" customFormat="1" ht="6.96" customHeight="1">
      <c r="B29" s="47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9"/>
    </row>
    <row r="30" s="1" customFormat="1" ht="25.44" customHeight="1">
      <c r="B30" s="47"/>
      <c r="C30" s="48"/>
      <c r="D30" s="154" t="s">
        <v>39</v>
      </c>
      <c r="E30" s="48"/>
      <c r="F30" s="48"/>
      <c r="G30" s="48"/>
      <c r="H30" s="48"/>
      <c r="I30" s="48"/>
      <c r="J30" s="48"/>
      <c r="K30" s="48"/>
      <c r="L30" s="48"/>
      <c r="M30" s="155">
        <f>ROUND(M27+M28,2)</f>
        <v>0</v>
      </c>
      <c r="N30" s="48"/>
      <c r="O30" s="48"/>
      <c r="P30" s="48"/>
      <c r="Q30" s="48"/>
      <c r="R30" s="49"/>
    </row>
    <row r="31" s="1" customFormat="1" ht="6.96" customHeight="1">
      <c r="B31" s="47"/>
      <c r="C31" s="4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48"/>
      <c r="R31" s="49"/>
    </row>
    <row r="32" s="1" customFormat="1" ht="14.4" customHeight="1">
      <c r="B32" s="47"/>
      <c r="C32" s="48"/>
      <c r="D32" s="55" t="s">
        <v>40</v>
      </c>
      <c r="E32" s="55" t="s">
        <v>41</v>
      </c>
      <c r="F32" s="56">
        <v>0.20000000000000001</v>
      </c>
      <c r="G32" s="156" t="s">
        <v>42</v>
      </c>
      <c r="H32" s="157">
        <f>ROUND((((SUM(BE108:BE115)+SUM(BE133:BE346))+SUM(BE348:BE352))),2)</f>
        <v>0</v>
      </c>
      <c r="I32" s="48"/>
      <c r="J32" s="48"/>
      <c r="K32" s="48"/>
      <c r="L32" s="48"/>
      <c r="M32" s="157">
        <f>ROUND(((ROUND((SUM(BE108:BE115)+SUM(BE133:BE346)), 2)*F32)+SUM(BE348:BE352)*F32),2)</f>
        <v>0</v>
      </c>
      <c r="N32" s="48"/>
      <c r="O32" s="48"/>
      <c r="P32" s="48"/>
      <c r="Q32" s="48"/>
      <c r="R32" s="49"/>
    </row>
    <row r="33" s="1" customFormat="1" ht="14.4" customHeight="1">
      <c r="B33" s="47"/>
      <c r="C33" s="48"/>
      <c r="D33" s="48"/>
      <c r="E33" s="55" t="s">
        <v>43</v>
      </c>
      <c r="F33" s="56">
        <v>0.20000000000000001</v>
      </c>
      <c r="G33" s="156" t="s">
        <v>42</v>
      </c>
      <c r="H33" s="157">
        <f>ROUND((((SUM(BF108:BF115)+SUM(BF133:BF346))+SUM(BF348:BF352))),2)</f>
        <v>0</v>
      </c>
      <c r="I33" s="48"/>
      <c r="J33" s="48"/>
      <c r="K33" s="48"/>
      <c r="L33" s="48"/>
      <c r="M33" s="157">
        <f>ROUND(((ROUND((SUM(BF108:BF115)+SUM(BF133:BF346)), 2)*F33)+SUM(BF348:BF352)*F33),2)</f>
        <v>0</v>
      </c>
      <c r="N33" s="48"/>
      <c r="O33" s="48"/>
      <c r="P33" s="48"/>
      <c r="Q33" s="48"/>
      <c r="R33" s="49"/>
    </row>
    <row r="34" hidden="1" s="1" customFormat="1" ht="14.4" customHeight="1">
      <c r="B34" s="47"/>
      <c r="C34" s="48"/>
      <c r="D34" s="48"/>
      <c r="E34" s="55" t="s">
        <v>44</v>
      </c>
      <c r="F34" s="56">
        <v>0.20000000000000001</v>
      </c>
      <c r="G34" s="156" t="s">
        <v>42</v>
      </c>
      <c r="H34" s="157">
        <f>ROUND((((SUM(BG108:BG115)+SUM(BG133:BG346))+SUM(BG348:BG352))),2)</f>
        <v>0</v>
      </c>
      <c r="I34" s="48"/>
      <c r="J34" s="48"/>
      <c r="K34" s="48"/>
      <c r="L34" s="48"/>
      <c r="M34" s="157">
        <v>0</v>
      </c>
      <c r="N34" s="48"/>
      <c r="O34" s="48"/>
      <c r="P34" s="48"/>
      <c r="Q34" s="48"/>
      <c r="R34" s="49"/>
    </row>
    <row r="35" hidden="1" s="1" customFormat="1" ht="14.4" customHeight="1">
      <c r="B35" s="47"/>
      <c r="C35" s="48"/>
      <c r="D35" s="48"/>
      <c r="E35" s="55" t="s">
        <v>45</v>
      </c>
      <c r="F35" s="56">
        <v>0.20000000000000001</v>
      </c>
      <c r="G35" s="156" t="s">
        <v>42</v>
      </c>
      <c r="H35" s="157">
        <f>ROUND((((SUM(BH108:BH115)+SUM(BH133:BH346))+SUM(BH348:BH352))),2)</f>
        <v>0</v>
      </c>
      <c r="I35" s="48"/>
      <c r="J35" s="48"/>
      <c r="K35" s="48"/>
      <c r="L35" s="48"/>
      <c r="M35" s="157">
        <v>0</v>
      </c>
      <c r="N35" s="48"/>
      <c r="O35" s="48"/>
      <c r="P35" s="48"/>
      <c r="Q35" s="48"/>
      <c r="R35" s="49"/>
    </row>
    <row r="36" hidden="1" s="1" customFormat="1" ht="14.4" customHeight="1">
      <c r="B36" s="47"/>
      <c r="C36" s="48"/>
      <c r="D36" s="48"/>
      <c r="E36" s="55" t="s">
        <v>46</v>
      </c>
      <c r="F36" s="56">
        <v>0</v>
      </c>
      <c r="G36" s="156" t="s">
        <v>42</v>
      </c>
      <c r="H36" s="157">
        <f>ROUND((((SUM(BI108:BI115)+SUM(BI133:BI346))+SUM(BI348:BI352))),2)</f>
        <v>0</v>
      </c>
      <c r="I36" s="48"/>
      <c r="J36" s="48"/>
      <c r="K36" s="48"/>
      <c r="L36" s="48"/>
      <c r="M36" s="157">
        <v>0</v>
      </c>
      <c r="N36" s="48"/>
      <c r="O36" s="48"/>
      <c r="P36" s="48"/>
      <c r="Q36" s="48"/>
      <c r="R36" s="49"/>
    </row>
    <row r="37" s="1" customFormat="1" ht="6.96" customHeight="1">
      <c r="B37" s="47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9"/>
    </row>
    <row r="38" s="1" customFormat="1" ht="25.44" customHeight="1">
      <c r="B38" s="47"/>
      <c r="C38" s="146"/>
      <c r="D38" s="158" t="s">
        <v>47</v>
      </c>
      <c r="E38" s="98"/>
      <c r="F38" s="98"/>
      <c r="G38" s="159" t="s">
        <v>48</v>
      </c>
      <c r="H38" s="160" t="s">
        <v>49</v>
      </c>
      <c r="I38" s="98"/>
      <c r="J38" s="98"/>
      <c r="K38" s="98"/>
      <c r="L38" s="161">
        <f>SUM(M30:M36)</f>
        <v>0</v>
      </c>
      <c r="M38" s="161"/>
      <c r="N38" s="161"/>
      <c r="O38" s="161"/>
      <c r="P38" s="162"/>
      <c r="Q38" s="146"/>
      <c r="R38" s="49"/>
    </row>
    <row r="39" s="1" customFormat="1" ht="14.4" customHeight="1">
      <c r="B39" s="47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9"/>
    </row>
    <row r="40" s="1" customFormat="1" ht="14.4" customHeight="1">
      <c r="B40" s="47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9"/>
    </row>
    <row r="41">
      <c r="B41" s="27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0"/>
    </row>
    <row r="42">
      <c r="B42" s="27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0"/>
    </row>
    <row r="43">
      <c r="B43" s="27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0"/>
    </row>
    <row r="44">
      <c r="B44" s="27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0"/>
    </row>
    <row r="45">
      <c r="B45" s="27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0"/>
    </row>
    <row r="46">
      <c r="B46" s="27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0"/>
    </row>
    <row r="47">
      <c r="B47" s="27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0"/>
    </row>
    <row r="48">
      <c r="B48" s="27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0"/>
    </row>
    <row r="49">
      <c r="B49" s="27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0"/>
    </row>
    <row r="50" s="1" customFormat="1">
      <c r="B50" s="47"/>
      <c r="C50" s="48"/>
      <c r="D50" s="67" t="s">
        <v>50</v>
      </c>
      <c r="E50" s="68"/>
      <c r="F50" s="68"/>
      <c r="G50" s="68"/>
      <c r="H50" s="69"/>
      <c r="I50" s="48"/>
      <c r="J50" s="67" t="s">
        <v>51</v>
      </c>
      <c r="K50" s="68"/>
      <c r="L50" s="68"/>
      <c r="M50" s="68"/>
      <c r="N50" s="68"/>
      <c r="O50" s="68"/>
      <c r="P50" s="69"/>
      <c r="Q50" s="48"/>
      <c r="R50" s="49"/>
    </row>
    <row r="51">
      <c r="B51" s="27"/>
      <c r="C51" s="32"/>
      <c r="D51" s="70"/>
      <c r="E51" s="32"/>
      <c r="F51" s="32"/>
      <c r="G51" s="32"/>
      <c r="H51" s="71"/>
      <c r="I51" s="32"/>
      <c r="J51" s="70"/>
      <c r="K51" s="32"/>
      <c r="L51" s="32"/>
      <c r="M51" s="32"/>
      <c r="N51" s="32"/>
      <c r="O51" s="32"/>
      <c r="P51" s="71"/>
      <c r="Q51" s="32"/>
      <c r="R51" s="30"/>
    </row>
    <row r="52">
      <c r="B52" s="27"/>
      <c r="C52" s="32"/>
      <c r="D52" s="70"/>
      <c r="E52" s="32"/>
      <c r="F52" s="32"/>
      <c r="G52" s="32"/>
      <c r="H52" s="71"/>
      <c r="I52" s="32"/>
      <c r="J52" s="70"/>
      <c r="K52" s="32"/>
      <c r="L52" s="32"/>
      <c r="M52" s="32"/>
      <c r="N52" s="32"/>
      <c r="O52" s="32"/>
      <c r="P52" s="71"/>
      <c r="Q52" s="32"/>
      <c r="R52" s="30"/>
    </row>
    <row r="53">
      <c r="B53" s="27"/>
      <c r="C53" s="32"/>
      <c r="D53" s="70"/>
      <c r="E53" s="32"/>
      <c r="F53" s="32"/>
      <c r="G53" s="32"/>
      <c r="H53" s="71"/>
      <c r="I53" s="32"/>
      <c r="J53" s="70"/>
      <c r="K53" s="32"/>
      <c r="L53" s="32"/>
      <c r="M53" s="32"/>
      <c r="N53" s="32"/>
      <c r="O53" s="32"/>
      <c r="P53" s="71"/>
      <c r="Q53" s="32"/>
      <c r="R53" s="30"/>
    </row>
    <row r="54">
      <c r="B54" s="27"/>
      <c r="C54" s="32"/>
      <c r="D54" s="70"/>
      <c r="E54" s="32"/>
      <c r="F54" s="32"/>
      <c r="G54" s="32"/>
      <c r="H54" s="71"/>
      <c r="I54" s="32"/>
      <c r="J54" s="70"/>
      <c r="K54" s="32"/>
      <c r="L54" s="32"/>
      <c r="M54" s="32"/>
      <c r="N54" s="32"/>
      <c r="O54" s="32"/>
      <c r="P54" s="71"/>
      <c r="Q54" s="32"/>
      <c r="R54" s="30"/>
    </row>
    <row r="55">
      <c r="B55" s="27"/>
      <c r="C55" s="32"/>
      <c r="D55" s="70"/>
      <c r="E55" s="32"/>
      <c r="F55" s="32"/>
      <c r="G55" s="32"/>
      <c r="H55" s="71"/>
      <c r="I55" s="32"/>
      <c r="J55" s="70"/>
      <c r="K55" s="32"/>
      <c r="L55" s="32"/>
      <c r="M55" s="32"/>
      <c r="N55" s="32"/>
      <c r="O55" s="32"/>
      <c r="P55" s="71"/>
      <c r="Q55" s="32"/>
      <c r="R55" s="30"/>
    </row>
    <row r="56">
      <c r="B56" s="27"/>
      <c r="C56" s="32"/>
      <c r="D56" s="70"/>
      <c r="E56" s="32"/>
      <c r="F56" s="32"/>
      <c r="G56" s="32"/>
      <c r="H56" s="71"/>
      <c r="I56" s="32"/>
      <c r="J56" s="70"/>
      <c r="K56" s="32"/>
      <c r="L56" s="32"/>
      <c r="M56" s="32"/>
      <c r="N56" s="32"/>
      <c r="O56" s="32"/>
      <c r="P56" s="71"/>
      <c r="Q56" s="32"/>
      <c r="R56" s="30"/>
    </row>
    <row r="57">
      <c r="B57" s="27"/>
      <c r="C57" s="32"/>
      <c r="D57" s="70"/>
      <c r="E57" s="32"/>
      <c r="F57" s="32"/>
      <c r="G57" s="32"/>
      <c r="H57" s="71"/>
      <c r="I57" s="32"/>
      <c r="J57" s="70"/>
      <c r="K57" s="32"/>
      <c r="L57" s="32"/>
      <c r="M57" s="32"/>
      <c r="N57" s="32"/>
      <c r="O57" s="32"/>
      <c r="P57" s="71"/>
      <c r="Q57" s="32"/>
      <c r="R57" s="30"/>
    </row>
    <row r="58">
      <c r="B58" s="27"/>
      <c r="C58" s="32"/>
      <c r="D58" s="70"/>
      <c r="E58" s="32"/>
      <c r="F58" s="32"/>
      <c r="G58" s="32"/>
      <c r="H58" s="71"/>
      <c r="I58" s="32"/>
      <c r="J58" s="70"/>
      <c r="K58" s="32"/>
      <c r="L58" s="32"/>
      <c r="M58" s="32"/>
      <c r="N58" s="32"/>
      <c r="O58" s="32"/>
      <c r="P58" s="71"/>
      <c r="Q58" s="32"/>
      <c r="R58" s="30"/>
    </row>
    <row r="59" s="1" customFormat="1">
      <c r="B59" s="47"/>
      <c r="C59" s="48"/>
      <c r="D59" s="72" t="s">
        <v>52</v>
      </c>
      <c r="E59" s="73"/>
      <c r="F59" s="73"/>
      <c r="G59" s="74" t="s">
        <v>53</v>
      </c>
      <c r="H59" s="75"/>
      <c r="I59" s="48"/>
      <c r="J59" s="72" t="s">
        <v>52</v>
      </c>
      <c r="K59" s="73"/>
      <c r="L59" s="73"/>
      <c r="M59" s="73"/>
      <c r="N59" s="74" t="s">
        <v>53</v>
      </c>
      <c r="O59" s="73"/>
      <c r="P59" s="75"/>
      <c r="Q59" s="48"/>
      <c r="R59" s="49"/>
    </row>
    <row r="60">
      <c r="B60" s="27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0"/>
    </row>
    <row r="61" s="1" customFormat="1">
      <c r="B61" s="47"/>
      <c r="C61" s="48"/>
      <c r="D61" s="67" t="s">
        <v>54</v>
      </c>
      <c r="E61" s="68"/>
      <c r="F61" s="68"/>
      <c r="G61" s="68"/>
      <c r="H61" s="69"/>
      <c r="I61" s="48"/>
      <c r="J61" s="67" t="s">
        <v>55</v>
      </c>
      <c r="K61" s="68"/>
      <c r="L61" s="68"/>
      <c r="M61" s="68"/>
      <c r="N61" s="68"/>
      <c r="O61" s="68"/>
      <c r="P61" s="69"/>
      <c r="Q61" s="48"/>
      <c r="R61" s="49"/>
    </row>
    <row r="62">
      <c r="B62" s="27"/>
      <c r="C62" s="32"/>
      <c r="D62" s="70"/>
      <c r="E62" s="32"/>
      <c r="F62" s="32"/>
      <c r="G62" s="32"/>
      <c r="H62" s="71"/>
      <c r="I62" s="32"/>
      <c r="J62" s="70"/>
      <c r="K62" s="32"/>
      <c r="L62" s="32"/>
      <c r="M62" s="32"/>
      <c r="N62" s="32"/>
      <c r="O62" s="32"/>
      <c r="P62" s="71"/>
      <c r="Q62" s="32"/>
      <c r="R62" s="30"/>
    </row>
    <row r="63">
      <c r="B63" s="27"/>
      <c r="C63" s="32"/>
      <c r="D63" s="70"/>
      <c r="E63" s="32"/>
      <c r="F63" s="32"/>
      <c r="G63" s="32"/>
      <c r="H63" s="71"/>
      <c r="I63" s="32"/>
      <c r="J63" s="70"/>
      <c r="K63" s="32"/>
      <c r="L63" s="32"/>
      <c r="M63" s="32"/>
      <c r="N63" s="32"/>
      <c r="O63" s="32"/>
      <c r="P63" s="71"/>
      <c r="Q63" s="32"/>
      <c r="R63" s="30"/>
    </row>
    <row r="64">
      <c r="B64" s="27"/>
      <c r="C64" s="32"/>
      <c r="D64" s="70"/>
      <c r="E64" s="32"/>
      <c r="F64" s="32"/>
      <c r="G64" s="32"/>
      <c r="H64" s="71"/>
      <c r="I64" s="32"/>
      <c r="J64" s="70"/>
      <c r="K64" s="32"/>
      <c r="L64" s="32"/>
      <c r="M64" s="32"/>
      <c r="N64" s="32"/>
      <c r="O64" s="32"/>
      <c r="P64" s="71"/>
      <c r="Q64" s="32"/>
      <c r="R64" s="30"/>
    </row>
    <row r="65">
      <c r="B65" s="27"/>
      <c r="C65" s="32"/>
      <c r="D65" s="70"/>
      <c r="E65" s="32"/>
      <c r="F65" s="32"/>
      <c r="G65" s="32"/>
      <c r="H65" s="71"/>
      <c r="I65" s="32"/>
      <c r="J65" s="70"/>
      <c r="K65" s="32"/>
      <c r="L65" s="32"/>
      <c r="M65" s="32"/>
      <c r="N65" s="32"/>
      <c r="O65" s="32"/>
      <c r="P65" s="71"/>
      <c r="Q65" s="32"/>
      <c r="R65" s="30"/>
    </row>
    <row r="66">
      <c r="B66" s="27"/>
      <c r="C66" s="32"/>
      <c r="D66" s="70"/>
      <c r="E66" s="32"/>
      <c r="F66" s="32"/>
      <c r="G66" s="32"/>
      <c r="H66" s="71"/>
      <c r="I66" s="32"/>
      <c r="J66" s="70"/>
      <c r="K66" s="32"/>
      <c r="L66" s="32"/>
      <c r="M66" s="32"/>
      <c r="N66" s="32"/>
      <c r="O66" s="32"/>
      <c r="P66" s="71"/>
      <c r="Q66" s="32"/>
      <c r="R66" s="30"/>
    </row>
    <row r="67">
      <c r="B67" s="27"/>
      <c r="C67" s="32"/>
      <c r="D67" s="70"/>
      <c r="E67" s="32"/>
      <c r="F67" s="32"/>
      <c r="G67" s="32"/>
      <c r="H67" s="71"/>
      <c r="I67" s="32"/>
      <c r="J67" s="70"/>
      <c r="K67" s="32"/>
      <c r="L67" s="32"/>
      <c r="M67" s="32"/>
      <c r="N67" s="32"/>
      <c r="O67" s="32"/>
      <c r="P67" s="71"/>
      <c r="Q67" s="32"/>
      <c r="R67" s="30"/>
    </row>
    <row r="68">
      <c r="B68" s="27"/>
      <c r="C68" s="32"/>
      <c r="D68" s="70"/>
      <c r="E68" s="32"/>
      <c r="F68" s="32"/>
      <c r="G68" s="32"/>
      <c r="H68" s="71"/>
      <c r="I68" s="32"/>
      <c r="J68" s="70"/>
      <c r="K68" s="32"/>
      <c r="L68" s="32"/>
      <c r="M68" s="32"/>
      <c r="N68" s="32"/>
      <c r="O68" s="32"/>
      <c r="P68" s="71"/>
      <c r="Q68" s="32"/>
      <c r="R68" s="30"/>
    </row>
    <row r="69">
      <c r="B69" s="27"/>
      <c r="C69" s="32"/>
      <c r="D69" s="70"/>
      <c r="E69" s="32"/>
      <c r="F69" s="32"/>
      <c r="G69" s="32"/>
      <c r="H69" s="71"/>
      <c r="I69" s="32"/>
      <c r="J69" s="70"/>
      <c r="K69" s="32"/>
      <c r="L69" s="32"/>
      <c r="M69" s="32"/>
      <c r="N69" s="32"/>
      <c r="O69" s="32"/>
      <c r="P69" s="71"/>
      <c r="Q69" s="32"/>
      <c r="R69" s="30"/>
    </row>
    <row r="70" s="1" customFormat="1">
      <c r="B70" s="47"/>
      <c r="C70" s="48"/>
      <c r="D70" s="72" t="s">
        <v>52</v>
      </c>
      <c r="E70" s="73"/>
      <c r="F70" s="73"/>
      <c r="G70" s="74" t="s">
        <v>53</v>
      </c>
      <c r="H70" s="75"/>
      <c r="I70" s="48"/>
      <c r="J70" s="72" t="s">
        <v>52</v>
      </c>
      <c r="K70" s="73"/>
      <c r="L70" s="73"/>
      <c r="M70" s="73"/>
      <c r="N70" s="74" t="s">
        <v>53</v>
      </c>
      <c r="O70" s="73"/>
      <c r="P70" s="75"/>
      <c r="Q70" s="48"/>
      <c r="R70" s="49"/>
    </row>
    <row r="71" s="1" customFormat="1" ht="14.4" customHeight="1">
      <c r="B71" s="76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8"/>
    </row>
    <row r="75" s="1" customFormat="1" ht="6.96" customHeight="1">
      <c r="B75" s="79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1"/>
    </row>
    <row r="76" s="1" customFormat="1" ht="36.96" customHeight="1">
      <c r="B76" s="47"/>
      <c r="C76" s="28" t="s">
        <v>118</v>
      </c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49"/>
    </row>
    <row r="77" s="1" customFormat="1" ht="6.96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9"/>
    </row>
    <row r="78" s="1" customFormat="1" ht="30" customHeight="1">
      <c r="B78" s="47"/>
      <c r="C78" s="39" t="s">
        <v>17</v>
      </c>
      <c r="D78" s="48"/>
      <c r="E78" s="48"/>
      <c r="F78" s="150" t="str">
        <f>F6</f>
        <v>Stavebné úpravy a modernizácia prednáškovej miestnosti LAOP01</v>
      </c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48"/>
      <c r="R78" s="49"/>
    </row>
    <row r="79" s="1" customFormat="1" ht="36.96" customHeight="1">
      <c r="B79" s="47"/>
      <c r="C79" s="86" t="s">
        <v>115</v>
      </c>
      <c r="D79" s="48"/>
      <c r="E79" s="48"/>
      <c r="F79" s="88" t="str">
        <f>F7</f>
        <v>B - Stavebná časť</v>
      </c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9"/>
    </row>
    <row r="80" s="1" customFormat="1" ht="6.96" customHeight="1">
      <c r="B80" s="47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9"/>
    </row>
    <row r="81" s="1" customFormat="1" ht="18" customHeight="1">
      <c r="B81" s="47"/>
      <c r="C81" s="39" t="s">
        <v>21</v>
      </c>
      <c r="D81" s="48"/>
      <c r="E81" s="48"/>
      <c r="F81" s="34" t="str">
        <f>F9</f>
        <v xml:space="preserve"> </v>
      </c>
      <c r="G81" s="48"/>
      <c r="H81" s="48"/>
      <c r="I81" s="48"/>
      <c r="J81" s="48"/>
      <c r="K81" s="39" t="s">
        <v>23</v>
      </c>
      <c r="L81" s="48"/>
      <c r="M81" s="91" t="str">
        <f>IF(O9="","",O9)</f>
        <v>14. 6. 2018</v>
      </c>
      <c r="N81" s="91"/>
      <c r="O81" s="91"/>
      <c r="P81" s="91"/>
      <c r="Q81" s="48"/>
      <c r="R81" s="49"/>
    </row>
    <row r="82" s="1" customFormat="1" ht="6.96" customHeight="1">
      <c r="B82" s="47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9"/>
    </row>
    <row r="83" s="1" customFormat="1">
      <c r="B83" s="47"/>
      <c r="C83" s="39" t="s">
        <v>25</v>
      </c>
      <c r="D83" s="48"/>
      <c r="E83" s="48"/>
      <c r="F83" s="34" t="str">
        <f>E12</f>
        <v>Univerzita Pavla Jozefa Šafárika v Košiciach</v>
      </c>
      <c r="G83" s="48"/>
      <c r="H83" s="48"/>
      <c r="I83" s="48"/>
      <c r="J83" s="48"/>
      <c r="K83" s="39" t="s">
        <v>31</v>
      </c>
      <c r="L83" s="48"/>
      <c r="M83" s="34" t="str">
        <f>E18</f>
        <v>d.g.A. design graphic architecture s.r.o.</v>
      </c>
      <c r="N83" s="34"/>
      <c r="O83" s="34"/>
      <c r="P83" s="34"/>
      <c r="Q83" s="34"/>
      <c r="R83" s="49"/>
    </row>
    <row r="84" s="1" customFormat="1" ht="14.4" customHeight="1">
      <c r="B84" s="47"/>
      <c r="C84" s="39" t="s">
        <v>29</v>
      </c>
      <c r="D84" s="48"/>
      <c r="E84" s="48"/>
      <c r="F84" s="34" t="str">
        <f>IF(E15="","",E15)</f>
        <v>Vyplň údaj</v>
      </c>
      <c r="G84" s="48"/>
      <c r="H84" s="48"/>
      <c r="I84" s="48"/>
      <c r="J84" s="48"/>
      <c r="K84" s="39" t="s">
        <v>35</v>
      </c>
      <c r="L84" s="48"/>
      <c r="M84" s="34" t="str">
        <f>E21</f>
        <v xml:space="preserve"> </v>
      </c>
      <c r="N84" s="34"/>
      <c r="O84" s="34"/>
      <c r="P84" s="34"/>
      <c r="Q84" s="34"/>
      <c r="R84" s="49"/>
    </row>
    <row r="85" s="1" customFormat="1" ht="10.32" customHeight="1">
      <c r="B85" s="47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9"/>
    </row>
    <row r="86" s="1" customFormat="1" ht="29.28" customHeight="1">
      <c r="B86" s="47"/>
      <c r="C86" s="163" t="s">
        <v>119</v>
      </c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63" t="s">
        <v>120</v>
      </c>
      <c r="O86" s="146"/>
      <c r="P86" s="146"/>
      <c r="Q86" s="146"/>
      <c r="R86" s="49"/>
    </row>
    <row r="87" s="1" customFormat="1" ht="10.32" customHeight="1">
      <c r="B87" s="47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9"/>
    </row>
    <row r="88" s="1" customFormat="1" ht="29.28" customHeight="1">
      <c r="B88" s="47"/>
      <c r="C88" s="164" t="s">
        <v>121</v>
      </c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108">
        <f>N133</f>
        <v>0</v>
      </c>
      <c r="O88" s="165"/>
      <c r="P88" s="165"/>
      <c r="Q88" s="165"/>
      <c r="R88" s="49"/>
      <c r="AU88" s="23" t="s">
        <v>122</v>
      </c>
    </row>
    <row r="89" s="6" customFormat="1" ht="24.96" customHeight="1">
      <c r="B89" s="166"/>
      <c r="C89" s="167"/>
      <c r="D89" s="168" t="s">
        <v>123</v>
      </c>
      <c r="E89" s="167"/>
      <c r="F89" s="167"/>
      <c r="G89" s="167"/>
      <c r="H89" s="167"/>
      <c r="I89" s="167"/>
      <c r="J89" s="167"/>
      <c r="K89" s="167"/>
      <c r="L89" s="167"/>
      <c r="M89" s="167"/>
      <c r="N89" s="169">
        <f>N134</f>
        <v>0</v>
      </c>
      <c r="O89" s="167"/>
      <c r="P89" s="167"/>
      <c r="Q89" s="167"/>
      <c r="R89" s="170"/>
    </row>
    <row r="90" s="7" customFormat="1" ht="19.92" customHeight="1">
      <c r="B90" s="171"/>
      <c r="C90" s="172"/>
      <c r="D90" s="131" t="s">
        <v>287</v>
      </c>
      <c r="E90" s="172"/>
      <c r="F90" s="172"/>
      <c r="G90" s="172"/>
      <c r="H90" s="172"/>
      <c r="I90" s="172"/>
      <c r="J90" s="172"/>
      <c r="K90" s="172"/>
      <c r="L90" s="172"/>
      <c r="M90" s="172"/>
      <c r="N90" s="133">
        <f>N135</f>
        <v>0</v>
      </c>
      <c r="O90" s="172"/>
      <c r="P90" s="172"/>
      <c r="Q90" s="172"/>
      <c r="R90" s="173"/>
    </row>
    <row r="91" s="7" customFormat="1" ht="19.92" customHeight="1">
      <c r="B91" s="171"/>
      <c r="C91" s="172"/>
      <c r="D91" s="131" t="s">
        <v>288</v>
      </c>
      <c r="E91" s="172"/>
      <c r="F91" s="172"/>
      <c r="G91" s="172"/>
      <c r="H91" s="172"/>
      <c r="I91" s="172"/>
      <c r="J91" s="172"/>
      <c r="K91" s="172"/>
      <c r="L91" s="172"/>
      <c r="M91" s="172"/>
      <c r="N91" s="133">
        <f>N147</f>
        <v>0</v>
      </c>
      <c r="O91" s="172"/>
      <c r="P91" s="172"/>
      <c r="Q91" s="172"/>
      <c r="R91" s="173"/>
    </row>
    <row r="92" s="7" customFormat="1" ht="19.92" customHeight="1">
      <c r="B92" s="171"/>
      <c r="C92" s="172"/>
      <c r="D92" s="131" t="s">
        <v>289</v>
      </c>
      <c r="E92" s="172"/>
      <c r="F92" s="172"/>
      <c r="G92" s="172"/>
      <c r="H92" s="172"/>
      <c r="I92" s="172"/>
      <c r="J92" s="172"/>
      <c r="K92" s="172"/>
      <c r="L92" s="172"/>
      <c r="M92" s="172"/>
      <c r="N92" s="133">
        <f>N154</f>
        <v>0</v>
      </c>
      <c r="O92" s="172"/>
      <c r="P92" s="172"/>
      <c r="Q92" s="172"/>
      <c r="R92" s="173"/>
    </row>
    <row r="93" s="6" customFormat="1" ht="24.96" customHeight="1">
      <c r="B93" s="166"/>
      <c r="C93" s="167"/>
      <c r="D93" s="168" t="s">
        <v>125</v>
      </c>
      <c r="E93" s="167"/>
      <c r="F93" s="167"/>
      <c r="G93" s="167"/>
      <c r="H93" s="167"/>
      <c r="I93" s="167"/>
      <c r="J93" s="167"/>
      <c r="K93" s="167"/>
      <c r="L93" s="167"/>
      <c r="M93" s="167"/>
      <c r="N93" s="169">
        <f>N156</f>
        <v>0</v>
      </c>
      <c r="O93" s="167"/>
      <c r="P93" s="167"/>
      <c r="Q93" s="167"/>
      <c r="R93" s="170"/>
    </row>
    <row r="94" s="7" customFormat="1" ht="19.92" customHeight="1">
      <c r="B94" s="171"/>
      <c r="C94" s="172"/>
      <c r="D94" s="131" t="s">
        <v>290</v>
      </c>
      <c r="E94" s="172"/>
      <c r="F94" s="172"/>
      <c r="G94" s="172"/>
      <c r="H94" s="172"/>
      <c r="I94" s="172"/>
      <c r="J94" s="172"/>
      <c r="K94" s="172"/>
      <c r="L94" s="172"/>
      <c r="M94" s="172"/>
      <c r="N94" s="133">
        <f>N157</f>
        <v>0</v>
      </c>
      <c r="O94" s="172"/>
      <c r="P94" s="172"/>
      <c r="Q94" s="172"/>
      <c r="R94" s="173"/>
    </row>
    <row r="95" s="7" customFormat="1" ht="19.92" customHeight="1">
      <c r="B95" s="171"/>
      <c r="C95" s="172"/>
      <c r="D95" s="131" t="s">
        <v>127</v>
      </c>
      <c r="E95" s="172"/>
      <c r="F95" s="172"/>
      <c r="G95" s="172"/>
      <c r="H95" s="172"/>
      <c r="I95" s="172"/>
      <c r="J95" s="172"/>
      <c r="K95" s="172"/>
      <c r="L95" s="172"/>
      <c r="M95" s="172"/>
      <c r="N95" s="133">
        <f>N161</f>
        <v>0</v>
      </c>
      <c r="O95" s="172"/>
      <c r="P95" s="172"/>
      <c r="Q95" s="172"/>
      <c r="R95" s="173"/>
    </row>
    <row r="96" s="7" customFormat="1" ht="19.92" customHeight="1">
      <c r="B96" s="171"/>
      <c r="C96" s="172"/>
      <c r="D96" s="131" t="s">
        <v>291</v>
      </c>
      <c r="E96" s="172"/>
      <c r="F96" s="172"/>
      <c r="G96" s="172"/>
      <c r="H96" s="172"/>
      <c r="I96" s="172"/>
      <c r="J96" s="172"/>
      <c r="K96" s="172"/>
      <c r="L96" s="172"/>
      <c r="M96" s="172"/>
      <c r="N96" s="133">
        <f>N174</f>
        <v>0</v>
      </c>
      <c r="O96" s="172"/>
      <c r="P96" s="172"/>
      <c r="Q96" s="172"/>
      <c r="R96" s="173"/>
    </row>
    <row r="97" s="7" customFormat="1" ht="19.92" customHeight="1">
      <c r="B97" s="171"/>
      <c r="C97" s="172"/>
      <c r="D97" s="131" t="s">
        <v>128</v>
      </c>
      <c r="E97" s="172"/>
      <c r="F97" s="172"/>
      <c r="G97" s="172"/>
      <c r="H97" s="172"/>
      <c r="I97" s="172"/>
      <c r="J97" s="172"/>
      <c r="K97" s="172"/>
      <c r="L97" s="172"/>
      <c r="M97" s="172"/>
      <c r="N97" s="133">
        <f>N224</f>
        <v>0</v>
      </c>
      <c r="O97" s="172"/>
      <c r="P97" s="172"/>
      <c r="Q97" s="172"/>
      <c r="R97" s="173"/>
    </row>
    <row r="98" s="7" customFormat="1" ht="19.92" customHeight="1">
      <c r="B98" s="171"/>
      <c r="C98" s="172"/>
      <c r="D98" s="131" t="s">
        <v>129</v>
      </c>
      <c r="E98" s="172"/>
      <c r="F98" s="172"/>
      <c r="G98" s="172"/>
      <c r="H98" s="172"/>
      <c r="I98" s="172"/>
      <c r="J98" s="172"/>
      <c r="K98" s="172"/>
      <c r="L98" s="172"/>
      <c r="M98" s="172"/>
      <c r="N98" s="133">
        <f>N236</f>
        <v>0</v>
      </c>
      <c r="O98" s="172"/>
      <c r="P98" s="172"/>
      <c r="Q98" s="172"/>
      <c r="R98" s="173"/>
    </row>
    <row r="99" s="7" customFormat="1" ht="19.92" customHeight="1">
      <c r="B99" s="171"/>
      <c r="C99" s="172"/>
      <c r="D99" s="131" t="s">
        <v>292</v>
      </c>
      <c r="E99" s="172"/>
      <c r="F99" s="172"/>
      <c r="G99" s="172"/>
      <c r="H99" s="172"/>
      <c r="I99" s="172"/>
      <c r="J99" s="172"/>
      <c r="K99" s="172"/>
      <c r="L99" s="172"/>
      <c r="M99" s="172"/>
      <c r="N99" s="133">
        <f>N245</f>
        <v>0</v>
      </c>
      <c r="O99" s="172"/>
      <c r="P99" s="172"/>
      <c r="Q99" s="172"/>
      <c r="R99" s="173"/>
    </row>
    <row r="100" s="7" customFormat="1" ht="19.92" customHeight="1">
      <c r="B100" s="171"/>
      <c r="C100" s="172"/>
      <c r="D100" s="131" t="s">
        <v>130</v>
      </c>
      <c r="E100" s="172"/>
      <c r="F100" s="172"/>
      <c r="G100" s="172"/>
      <c r="H100" s="172"/>
      <c r="I100" s="172"/>
      <c r="J100" s="172"/>
      <c r="K100" s="172"/>
      <c r="L100" s="172"/>
      <c r="M100" s="172"/>
      <c r="N100" s="133">
        <f>N265</f>
        <v>0</v>
      </c>
      <c r="O100" s="172"/>
      <c r="P100" s="172"/>
      <c r="Q100" s="172"/>
      <c r="R100" s="173"/>
    </row>
    <row r="101" s="7" customFormat="1" ht="19.92" customHeight="1">
      <c r="B101" s="171"/>
      <c r="C101" s="172"/>
      <c r="D101" s="131" t="s">
        <v>293</v>
      </c>
      <c r="E101" s="172"/>
      <c r="F101" s="172"/>
      <c r="G101" s="172"/>
      <c r="H101" s="172"/>
      <c r="I101" s="172"/>
      <c r="J101" s="172"/>
      <c r="K101" s="172"/>
      <c r="L101" s="172"/>
      <c r="M101" s="172"/>
      <c r="N101" s="133">
        <f>N288</f>
        <v>0</v>
      </c>
      <c r="O101" s="172"/>
      <c r="P101" s="172"/>
      <c r="Q101" s="172"/>
      <c r="R101" s="173"/>
    </row>
    <row r="102" s="7" customFormat="1" ht="19.92" customHeight="1">
      <c r="B102" s="171"/>
      <c r="C102" s="172"/>
      <c r="D102" s="131" t="s">
        <v>294</v>
      </c>
      <c r="E102" s="172"/>
      <c r="F102" s="172"/>
      <c r="G102" s="172"/>
      <c r="H102" s="172"/>
      <c r="I102" s="172"/>
      <c r="J102" s="172"/>
      <c r="K102" s="172"/>
      <c r="L102" s="172"/>
      <c r="M102" s="172"/>
      <c r="N102" s="133">
        <f>N320</f>
        <v>0</v>
      </c>
      <c r="O102" s="172"/>
      <c r="P102" s="172"/>
      <c r="Q102" s="172"/>
      <c r="R102" s="173"/>
    </row>
    <row r="103" s="6" customFormat="1" ht="24.96" customHeight="1">
      <c r="B103" s="166"/>
      <c r="C103" s="167"/>
      <c r="D103" s="168" t="s">
        <v>131</v>
      </c>
      <c r="E103" s="167"/>
      <c r="F103" s="167"/>
      <c r="G103" s="167"/>
      <c r="H103" s="167"/>
      <c r="I103" s="167"/>
      <c r="J103" s="167"/>
      <c r="K103" s="167"/>
      <c r="L103" s="167"/>
      <c r="M103" s="167"/>
      <c r="N103" s="169">
        <f>N336</f>
        <v>0</v>
      </c>
      <c r="O103" s="167"/>
      <c r="P103" s="167"/>
      <c r="Q103" s="167"/>
      <c r="R103" s="170"/>
    </row>
    <row r="104" s="7" customFormat="1" ht="19.92" customHeight="1">
      <c r="B104" s="171"/>
      <c r="C104" s="172"/>
      <c r="D104" s="131" t="s">
        <v>132</v>
      </c>
      <c r="E104" s="172"/>
      <c r="F104" s="172"/>
      <c r="G104" s="172"/>
      <c r="H104" s="172"/>
      <c r="I104" s="172"/>
      <c r="J104" s="172"/>
      <c r="K104" s="172"/>
      <c r="L104" s="172"/>
      <c r="M104" s="172"/>
      <c r="N104" s="133">
        <f>N337</f>
        <v>0</v>
      </c>
      <c r="O104" s="172"/>
      <c r="P104" s="172"/>
      <c r="Q104" s="172"/>
      <c r="R104" s="173"/>
    </row>
    <row r="105" s="6" customFormat="1" ht="24.96" customHeight="1">
      <c r="B105" s="166"/>
      <c r="C105" s="167"/>
      <c r="D105" s="168" t="s">
        <v>295</v>
      </c>
      <c r="E105" s="167"/>
      <c r="F105" s="167"/>
      <c r="G105" s="167"/>
      <c r="H105" s="167"/>
      <c r="I105" s="167"/>
      <c r="J105" s="167"/>
      <c r="K105" s="167"/>
      <c r="L105" s="167"/>
      <c r="M105" s="167"/>
      <c r="N105" s="169">
        <f>N345</f>
        <v>0</v>
      </c>
      <c r="O105" s="167"/>
      <c r="P105" s="167"/>
      <c r="Q105" s="167"/>
      <c r="R105" s="170"/>
    </row>
    <row r="106" s="6" customFormat="1" ht="21.84" customHeight="1">
      <c r="B106" s="166"/>
      <c r="C106" s="167"/>
      <c r="D106" s="168" t="s">
        <v>134</v>
      </c>
      <c r="E106" s="167"/>
      <c r="F106" s="167"/>
      <c r="G106" s="167"/>
      <c r="H106" s="167"/>
      <c r="I106" s="167"/>
      <c r="J106" s="167"/>
      <c r="K106" s="167"/>
      <c r="L106" s="167"/>
      <c r="M106" s="167"/>
      <c r="N106" s="174">
        <f>N347</f>
        <v>0</v>
      </c>
      <c r="O106" s="167"/>
      <c r="P106" s="167"/>
      <c r="Q106" s="167"/>
      <c r="R106" s="170"/>
    </row>
    <row r="107" s="1" customFormat="1" ht="21.84" customHeight="1">
      <c r="B107" s="47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9"/>
    </row>
    <row r="108" s="1" customFormat="1" ht="29.28" customHeight="1">
      <c r="B108" s="47"/>
      <c r="C108" s="164" t="s">
        <v>135</v>
      </c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165">
        <f>ROUND(N109+N110+N111+N112+N113+N114,2)</f>
        <v>0</v>
      </c>
      <c r="O108" s="175"/>
      <c r="P108" s="175"/>
      <c r="Q108" s="175"/>
      <c r="R108" s="49"/>
      <c r="T108" s="176"/>
      <c r="U108" s="177" t="s">
        <v>40</v>
      </c>
    </row>
    <row r="109" s="1" customFormat="1" ht="18" customHeight="1">
      <c r="B109" s="178"/>
      <c r="C109" s="179"/>
      <c r="D109" s="138" t="s">
        <v>136</v>
      </c>
      <c r="E109" s="180"/>
      <c r="F109" s="180"/>
      <c r="G109" s="180"/>
      <c r="H109" s="180"/>
      <c r="I109" s="179"/>
      <c r="J109" s="179"/>
      <c r="K109" s="179"/>
      <c r="L109" s="179"/>
      <c r="M109" s="179"/>
      <c r="N109" s="132">
        <f>ROUND(N88*T109,2)</f>
        <v>0</v>
      </c>
      <c r="O109" s="181"/>
      <c r="P109" s="181"/>
      <c r="Q109" s="181"/>
      <c r="R109" s="182"/>
      <c r="S109" s="183"/>
      <c r="T109" s="184"/>
      <c r="U109" s="185" t="s">
        <v>43</v>
      </c>
      <c r="V109" s="183"/>
      <c r="W109" s="183"/>
      <c r="X109" s="183"/>
      <c r="Y109" s="183"/>
      <c r="Z109" s="183"/>
      <c r="AA109" s="183"/>
      <c r="AB109" s="183"/>
      <c r="AC109" s="183"/>
      <c r="AD109" s="183"/>
      <c r="AE109" s="183"/>
      <c r="AF109" s="183"/>
      <c r="AG109" s="183"/>
      <c r="AH109" s="183"/>
      <c r="AI109" s="183"/>
      <c r="AJ109" s="183"/>
      <c r="AK109" s="183"/>
      <c r="AL109" s="183"/>
      <c r="AM109" s="183"/>
      <c r="AN109" s="183"/>
      <c r="AO109" s="183"/>
      <c r="AP109" s="183"/>
      <c r="AQ109" s="183"/>
      <c r="AR109" s="183"/>
      <c r="AS109" s="183"/>
      <c r="AT109" s="183"/>
      <c r="AU109" s="183"/>
      <c r="AV109" s="183"/>
      <c r="AW109" s="183"/>
      <c r="AX109" s="183"/>
      <c r="AY109" s="186" t="s">
        <v>137</v>
      </c>
      <c r="AZ109" s="183"/>
      <c r="BA109" s="183"/>
      <c r="BB109" s="183"/>
      <c r="BC109" s="183"/>
      <c r="BD109" s="183"/>
      <c r="BE109" s="187">
        <f>IF(U109="základná",N109,0)</f>
        <v>0</v>
      </c>
      <c r="BF109" s="187">
        <f>IF(U109="znížená",N109,0)</f>
        <v>0</v>
      </c>
      <c r="BG109" s="187">
        <f>IF(U109="zákl. prenesená",N109,0)</f>
        <v>0</v>
      </c>
      <c r="BH109" s="187">
        <f>IF(U109="zníž. prenesená",N109,0)</f>
        <v>0</v>
      </c>
      <c r="BI109" s="187">
        <f>IF(U109="nulová",N109,0)</f>
        <v>0</v>
      </c>
      <c r="BJ109" s="186" t="s">
        <v>138</v>
      </c>
      <c r="BK109" s="183"/>
      <c r="BL109" s="183"/>
      <c r="BM109" s="183"/>
    </row>
    <row r="110" s="1" customFormat="1" ht="18" customHeight="1">
      <c r="B110" s="178"/>
      <c r="C110" s="179"/>
      <c r="D110" s="138" t="s">
        <v>139</v>
      </c>
      <c r="E110" s="180"/>
      <c r="F110" s="180"/>
      <c r="G110" s="180"/>
      <c r="H110" s="180"/>
      <c r="I110" s="179"/>
      <c r="J110" s="179"/>
      <c r="K110" s="179"/>
      <c r="L110" s="179"/>
      <c r="M110" s="179"/>
      <c r="N110" s="132">
        <f>ROUND(N88*T110,2)</f>
        <v>0</v>
      </c>
      <c r="O110" s="181"/>
      <c r="P110" s="181"/>
      <c r="Q110" s="181"/>
      <c r="R110" s="182"/>
      <c r="S110" s="183"/>
      <c r="T110" s="184"/>
      <c r="U110" s="185" t="s">
        <v>43</v>
      </c>
      <c r="V110" s="183"/>
      <c r="W110" s="183"/>
      <c r="X110" s="183"/>
      <c r="Y110" s="183"/>
      <c r="Z110" s="183"/>
      <c r="AA110" s="183"/>
      <c r="AB110" s="183"/>
      <c r="AC110" s="183"/>
      <c r="AD110" s="183"/>
      <c r="AE110" s="183"/>
      <c r="AF110" s="183"/>
      <c r="AG110" s="183"/>
      <c r="AH110" s="183"/>
      <c r="AI110" s="183"/>
      <c r="AJ110" s="183"/>
      <c r="AK110" s="183"/>
      <c r="AL110" s="183"/>
      <c r="AM110" s="183"/>
      <c r="AN110" s="183"/>
      <c r="AO110" s="183"/>
      <c r="AP110" s="183"/>
      <c r="AQ110" s="183"/>
      <c r="AR110" s="183"/>
      <c r="AS110" s="183"/>
      <c r="AT110" s="183"/>
      <c r="AU110" s="183"/>
      <c r="AV110" s="183"/>
      <c r="AW110" s="183"/>
      <c r="AX110" s="183"/>
      <c r="AY110" s="186" t="s">
        <v>137</v>
      </c>
      <c r="AZ110" s="183"/>
      <c r="BA110" s="183"/>
      <c r="BB110" s="183"/>
      <c r="BC110" s="183"/>
      <c r="BD110" s="183"/>
      <c r="BE110" s="187">
        <f>IF(U110="základná",N110,0)</f>
        <v>0</v>
      </c>
      <c r="BF110" s="187">
        <f>IF(U110="znížená",N110,0)</f>
        <v>0</v>
      </c>
      <c r="BG110" s="187">
        <f>IF(U110="zákl. prenesená",N110,0)</f>
        <v>0</v>
      </c>
      <c r="BH110" s="187">
        <f>IF(U110="zníž. prenesená",N110,0)</f>
        <v>0</v>
      </c>
      <c r="BI110" s="187">
        <f>IF(U110="nulová",N110,0)</f>
        <v>0</v>
      </c>
      <c r="BJ110" s="186" t="s">
        <v>138</v>
      </c>
      <c r="BK110" s="183"/>
      <c r="BL110" s="183"/>
      <c r="BM110" s="183"/>
    </row>
    <row r="111" s="1" customFormat="1" ht="18" customHeight="1">
      <c r="B111" s="178"/>
      <c r="C111" s="179"/>
      <c r="D111" s="138" t="s">
        <v>140</v>
      </c>
      <c r="E111" s="180"/>
      <c r="F111" s="180"/>
      <c r="G111" s="180"/>
      <c r="H111" s="180"/>
      <c r="I111" s="179"/>
      <c r="J111" s="179"/>
      <c r="K111" s="179"/>
      <c r="L111" s="179"/>
      <c r="M111" s="179"/>
      <c r="N111" s="132">
        <f>ROUND(N88*T111,2)</f>
        <v>0</v>
      </c>
      <c r="O111" s="181"/>
      <c r="P111" s="181"/>
      <c r="Q111" s="181"/>
      <c r="R111" s="182"/>
      <c r="S111" s="183"/>
      <c r="T111" s="184"/>
      <c r="U111" s="185" t="s">
        <v>43</v>
      </c>
      <c r="V111" s="183"/>
      <c r="W111" s="183"/>
      <c r="X111" s="183"/>
      <c r="Y111" s="183"/>
      <c r="Z111" s="183"/>
      <c r="AA111" s="183"/>
      <c r="AB111" s="183"/>
      <c r="AC111" s="183"/>
      <c r="AD111" s="183"/>
      <c r="AE111" s="183"/>
      <c r="AF111" s="183"/>
      <c r="AG111" s="183"/>
      <c r="AH111" s="183"/>
      <c r="AI111" s="183"/>
      <c r="AJ111" s="183"/>
      <c r="AK111" s="183"/>
      <c r="AL111" s="183"/>
      <c r="AM111" s="183"/>
      <c r="AN111" s="183"/>
      <c r="AO111" s="183"/>
      <c r="AP111" s="183"/>
      <c r="AQ111" s="183"/>
      <c r="AR111" s="183"/>
      <c r="AS111" s="183"/>
      <c r="AT111" s="183"/>
      <c r="AU111" s="183"/>
      <c r="AV111" s="183"/>
      <c r="AW111" s="183"/>
      <c r="AX111" s="183"/>
      <c r="AY111" s="186" t="s">
        <v>137</v>
      </c>
      <c r="AZ111" s="183"/>
      <c r="BA111" s="183"/>
      <c r="BB111" s="183"/>
      <c r="BC111" s="183"/>
      <c r="BD111" s="183"/>
      <c r="BE111" s="187">
        <f>IF(U111="základná",N111,0)</f>
        <v>0</v>
      </c>
      <c r="BF111" s="187">
        <f>IF(U111="znížená",N111,0)</f>
        <v>0</v>
      </c>
      <c r="BG111" s="187">
        <f>IF(U111="zákl. prenesená",N111,0)</f>
        <v>0</v>
      </c>
      <c r="BH111" s="187">
        <f>IF(U111="zníž. prenesená",N111,0)</f>
        <v>0</v>
      </c>
      <c r="BI111" s="187">
        <f>IF(U111="nulová",N111,0)</f>
        <v>0</v>
      </c>
      <c r="BJ111" s="186" t="s">
        <v>138</v>
      </c>
      <c r="BK111" s="183"/>
      <c r="BL111" s="183"/>
      <c r="BM111" s="183"/>
    </row>
    <row r="112" s="1" customFormat="1" ht="18" customHeight="1">
      <c r="B112" s="178"/>
      <c r="C112" s="179"/>
      <c r="D112" s="138" t="s">
        <v>141</v>
      </c>
      <c r="E112" s="180"/>
      <c r="F112" s="180"/>
      <c r="G112" s="180"/>
      <c r="H112" s="180"/>
      <c r="I112" s="179"/>
      <c r="J112" s="179"/>
      <c r="K112" s="179"/>
      <c r="L112" s="179"/>
      <c r="M112" s="179"/>
      <c r="N112" s="132">
        <f>ROUND(N88*T112,2)</f>
        <v>0</v>
      </c>
      <c r="O112" s="181"/>
      <c r="P112" s="181"/>
      <c r="Q112" s="181"/>
      <c r="R112" s="182"/>
      <c r="S112" s="183"/>
      <c r="T112" s="184"/>
      <c r="U112" s="185" t="s">
        <v>43</v>
      </c>
      <c r="V112" s="183"/>
      <c r="W112" s="183"/>
      <c r="X112" s="183"/>
      <c r="Y112" s="183"/>
      <c r="Z112" s="183"/>
      <c r="AA112" s="183"/>
      <c r="AB112" s="183"/>
      <c r="AC112" s="183"/>
      <c r="AD112" s="183"/>
      <c r="AE112" s="183"/>
      <c r="AF112" s="183"/>
      <c r="AG112" s="183"/>
      <c r="AH112" s="183"/>
      <c r="AI112" s="183"/>
      <c r="AJ112" s="183"/>
      <c r="AK112" s="183"/>
      <c r="AL112" s="183"/>
      <c r="AM112" s="183"/>
      <c r="AN112" s="183"/>
      <c r="AO112" s="183"/>
      <c r="AP112" s="183"/>
      <c r="AQ112" s="183"/>
      <c r="AR112" s="183"/>
      <c r="AS112" s="183"/>
      <c r="AT112" s="183"/>
      <c r="AU112" s="183"/>
      <c r="AV112" s="183"/>
      <c r="AW112" s="183"/>
      <c r="AX112" s="183"/>
      <c r="AY112" s="186" t="s">
        <v>137</v>
      </c>
      <c r="AZ112" s="183"/>
      <c r="BA112" s="183"/>
      <c r="BB112" s="183"/>
      <c r="BC112" s="183"/>
      <c r="BD112" s="183"/>
      <c r="BE112" s="187">
        <f>IF(U112="základná",N112,0)</f>
        <v>0</v>
      </c>
      <c r="BF112" s="187">
        <f>IF(U112="znížená",N112,0)</f>
        <v>0</v>
      </c>
      <c r="BG112" s="187">
        <f>IF(U112="zákl. prenesená",N112,0)</f>
        <v>0</v>
      </c>
      <c r="BH112" s="187">
        <f>IF(U112="zníž. prenesená",N112,0)</f>
        <v>0</v>
      </c>
      <c r="BI112" s="187">
        <f>IF(U112="nulová",N112,0)</f>
        <v>0</v>
      </c>
      <c r="BJ112" s="186" t="s">
        <v>138</v>
      </c>
      <c r="BK112" s="183"/>
      <c r="BL112" s="183"/>
      <c r="BM112" s="183"/>
    </row>
    <row r="113" s="1" customFormat="1" ht="18" customHeight="1">
      <c r="B113" s="178"/>
      <c r="C113" s="179"/>
      <c r="D113" s="138" t="s">
        <v>142</v>
      </c>
      <c r="E113" s="180"/>
      <c r="F113" s="180"/>
      <c r="G113" s="180"/>
      <c r="H113" s="180"/>
      <c r="I113" s="179"/>
      <c r="J113" s="179"/>
      <c r="K113" s="179"/>
      <c r="L113" s="179"/>
      <c r="M113" s="179"/>
      <c r="N113" s="132">
        <f>ROUND(N88*T113,2)</f>
        <v>0</v>
      </c>
      <c r="O113" s="181"/>
      <c r="P113" s="181"/>
      <c r="Q113" s="181"/>
      <c r="R113" s="182"/>
      <c r="S113" s="183"/>
      <c r="T113" s="184"/>
      <c r="U113" s="185" t="s">
        <v>43</v>
      </c>
      <c r="V113" s="183"/>
      <c r="W113" s="183"/>
      <c r="X113" s="183"/>
      <c r="Y113" s="183"/>
      <c r="Z113" s="183"/>
      <c r="AA113" s="183"/>
      <c r="AB113" s="183"/>
      <c r="AC113" s="183"/>
      <c r="AD113" s="183"/>
      <c r="AE113" s="183"/>
      <c r="AF113" s="183"/>
      <c r="AG113" s="183"/>
      <c r="AH113" s="183"/>
      <c r="AI113" s="183"/>
      <c r="AJ113" s="183"/>
      <c r="AK113" s="183"/>
      <c r="AL113" s="183"/>
      <c r="AM113" s="183"/>
      <c r="AN113" s="183"/>
      <c r="AO113" s="183"/>
      <c r="AP113" s="183"/>
      <c r="AQ113" s="183"/>
      <c r="AR113" s="183"/>
      <c r="AS113" s="183"/>
      <c r="AT113" s="183"/>
      <c r="AU113" s="183"/>
      <c r="AV113" s="183"/>
      <c r="AW113" s="183"/>
      <c r="AX113" s="183"/>
      <c r="AY113" s="186" t="s">
        <v>137</v>
      </c>
      <c r="AZ113" s="183"/>
      <c r="BA113" s="183"/>
      <c r="BB113" s="183"/>
      <c r="BC113" s="183"/>
      <c r="BD113" s="183"/>
      <c r="BE113" s="187">
        <f>IF(U113="základná",N113,0)</f>
        <v>0</v>
      </c>
      <c r="BF113" s="187">
        <f>IF(U113="znížená",N113,0)</f>
        <v>0</v>
      </c>
      <c r="BG113" s="187">
        <f>IF(U113="zákl. prenesená",N113,0)</f>
        <v>0</v>
      </c>
      <c r="BH113" s="187">
        <f>IF(U113="zníž. prenesená",N113,0)</f>
        <v>0</v>
      </c>
      <c r="BI113" s="187">
        <f>IF(U113="nulová",N113,0)</f>
        <v>0</v>
      </c>
      <c r="BJ113" s="186" t="s">
        <v>138</v>
      </c>
      <c r="BK113" s="183"/>
      <c r="BL113" s="183"/>
      <c r="BM113" s="183"/>
    </row>
    <row r="114" s="1" customFormat="1" ht="18" customHeight="1">
      <c r="B114" s="178"/>
      <c r="C114" s="179"/>
      <c r="D114" s="180" t="s">
        <v>143</v>
      </c>
      <c r="E114" s="179"/>
      <c r="F114" s="179"/>
      <c r="G114" s="179"/>
      <c r="H114" s="179"/>
      <c r="I114" s="179"/>
      <c r="J114" s="179"/>
      <c r="K114" s="179"/>
      <c r="L114" s="179"/>
      <c r="M114" s="179"/>
      <c r="N114" s="132">
        <f>ROUND(N88*T114,2)</f>
        <v>0</v>
      </c>
      <c r="O114" s="181"/>
      <c r="P114" s="181"/>
      <c r="Q114" s="181"/>
      <c r="R114" s="182"/>
      <c r="S114" s="183"/>
      <c r="T114" s="188"/>
      <c r="U114" s="189" t="s">
        <v>43</v>
      </c>
      <c r="V114" s="183"/>
      <c r="W114" s="183"/>
      <c r="X114" s="183"/>
      <c r="Y114" s="183"/>
      <c r="Z114" s="183"/>
      <c r="AA114" s="183"/>
      <c r="AB114" s="183"/>
      <c r="AC114" s="183"/>
      <c r="AD114" s="183"/>
      <c r="AE114" s="183"/>
      <c r="AF114" s="183"/>
      <c r="AG114" s="183"/>
      <c r="AH114" s="183"/>
      <c r="AI114" s="183"/>
      <c r="AJ114" s="183"/>
      <c r="AK114" s="183"/>
      <c r="AL114" s="183"/>
      <c r="AM114" s="183"/>
      <c r="AN114" s="183"/>
      <c r="AO114" s="183"/>
      <c r="AP114" s="183"/>
      <c r="AQ114" s="183"/>
      <c r="AR114" s="183"/>
      <c r="AS114" s="183"/>
      <c r="AT114" s="183"/>
      <c r="AU114" s="183"/>
      <c r="AV114" s="183"/>
      <c r="AW114" s="183"/>
      <c r="AX114" s="183"/>
      <c r="AY114" s="186" t="s">
        <v>144</v>
      </c>
      <c r="AZ114" s="183"/>
      <c r="BA114" s="183"/>
      <c r="BB114" s="183"/>
      <c r="BC114" s="183"/>
      <c r="BD114" s="183"/>
      <c r="BE114" s="187">
        <f>IF(U114="základná",N114,0)</f>
        <v>0</v>
      </c>
      <c r="BF114" s="187">
        <f>IF(U114="znížená",N114,0)</f>
        <v>0</v>
      </c>
      <c r="BG114" s="187">
        <f>IF(U114="zákl. prenesená",N114,0)</f>
        <v>0</v>
      </c>
      <c r="BH114" s="187">
        <f>IF(U114="zníž. prenesená",N114,0)</f>
        <v>0</v>
      </c>
      <c r="BI114" s="187">
        <f>IF(U114="nulová",N114,0)</f>
        <v>0</v>
      </c>
      <c r="BJ114" s="186" t="s">
        <v>138</v>
      </c>
      <c r="BK114" s="183"/>
      <c r="BL114" s="183"/>
      <c r="BM114" s="183"/>
    </row>
    <row r="115" s="1" customFormat="1">
      <c r="B115" s="47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9"/>
    </row>
    <row r="116" s="1" customFormat="1" ht="29.28" customHeight="1">
      <c r="B116" s="47"/>
      <c r="C116" s="145" t="s">
        <v>108</v>
      </c>
      <c r="D116" s="146"/>
      <c r="E116" s="146"/>
      <c r="F116" s="146"/>
      <c r="G116" s="146"/>
      <c r="H116" s="146"/>
      <c r="I116" s="146"/>
      <c r="J116" s="146"/>
      <c r="K116" s="146"/>
      <c r="L116" s="147">
        <f>ROUND(SUM(N88+N108),2)</f>
        <v>0</v>
      </c>
      <c r="M116" s="147"/>
      <c r="N116" s="147"/>
      <c r="O116" s="147"/>
      <c r="P116" s="147"/>
      <c r="Q116" s="147"/>
      <c r="R116" s="49"/>
    </row>
    <row r="117" s="1" customFormat="1" ht="6.96" customHeight="1">
      <c r="B117" s="76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8"/>
    </row>
    <row r="121" s="1" customFormat="1" ht="6.96" customHeight="1">
      <c r="B121" s="79"/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1"/>
    </row>
    <row r="122" s="1" customFormat="1" ht="36.96" customHeight="1">
      <c r="B122" s="47"/>
      <c r="C122" s="28" t="s">
        <v>145</v>
      </c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9"/>
    </row>
    <row r="123" s="1" customFormat="1" ht="6.96" customHeight="1">
      <c r="B123" s="47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9"/>
    </row>
    <row r="124" s="1" customFormat="1" ht="30" customHeight="1">
      <c r="B124" s="47"/>
      <c r="C124" s="39" t="s">
        <v>17</v>
      </c>
      <c r="D124" s="48"/>
      <c r="E124" s="48"/>
      <c r="F124" s="150" t="str">
        <f>F6</f>
        <v>Stavebné úpravy a modernizácia prednáškovej miestnosti LAOP01</v>
      </c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48"/>
      <c r="R124" s="49"/>
    </row>
    <row r="125" s="1" customFormat="1" ht="36.96" customHeight="1">
      <c r="B125" s="47"/>
      <c r="C125" s="86" t="s">
        <v>115</v>
      </c>
      <c r="D125" s="48"/>
      <c r="E125" s="48"/>
      <c r="F125" s="88" t="str">
        <f>F7</f>
        <v>B - Stavebná časť</v>
      </c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9"/>
    </row>
    <row r="126" s="1" customFormat="1" ht="6.96" customHeight="1">
      <c r="B126" s="47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9"/>
    </row>
    <row r="127" s="1" customFormat="1" ht="18" customHeight="1">
      <c r="B127" s="47"/>
      <c r="C127" s="39" t="s">
        <v>21</v>
      </c>
      <c r="D127" s="48"/>
      <c r="E127" s="48"/>
      <c r="F127" s="34" t="str">
        <f>F9</f>
        <v xml:space="preserve"> </v>
      </c>
      <c r="G127" s="48"/>
      <c r="H127" s="48"/>
      <c r="I127" s="48"/>
      <c r="J127" s="48"/>
      <c r="K127" s="39" t="s">
        <v>23</v>
      </c>
      <c r="L127" s="48"/>
      <c r="M127" s="91" t="str">
        <f>IF(O9="","",O9)</f>
        <v>14. 6. 2018</v>
      </c>
      <c r="N127" s="91"/>
      <c r="O127" s="91"/>
      <c r="P127" s="91"/>
      <c r="Q127" s="48"/>
      <c r="R127" s="49"/>
    </row>
    <row r="128" s="1" customFormat="1" ht="6.96" customHeight="1">
      <c r="B128" s="47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9"/>
    </row>
    <row r="129" s="1" customFormat="1">
      <c r="B129" s="47"/>
      <c r="C129" s="39" t="s">
        <v>25</v>
      </c>
      <c r="D129" s="48"/>
      <c r="E129" s="48"/>
      <c r="F129" s="34" t="str">
        <f>E12</f>
        <v>Univerzita Pavla Jozefa Šafárika v Košiciach</v>
      </c>
      <c r="G129" s="48"/>
      <c r="H129" s="48"/>
      <c r="I129" s="48"/>
      <c r="J129" s="48"/>
      <c r="K129" s="39" t="s">
        <v>31</v>
      </c>
      <c r="L129" s="48"/>
      <c r="M129" s="34" t="str">
        <f>E18</f>
        <v>d.g.A. design graphic architecture s.r.o.</v>
      </c>
      <c r="N129" s="34"/>
      <c r="O129" s="34"/>
      <c r="P129" s="34"/>
      <c r="Q129" s="34"/>
      <c r="R129" s="49"/>
    </row>
    <row r="130" s="1" customFormat="1" ht="14.4" customHeight="1">
      <c r="B130" s="47"/>
      <c r="C130" s="39" t="s">
        <v>29</v>
      </c>
      <c r="D130" s="48"/>
      <c r="E130" s="48"/>
      <c r="F130" s="34" t="str">
        <f>IF(E15="","",E15)</f>
        <v>Vyplň údaj</v>
      </c>
      <c r="G130" s="48"/>
      <c r="H130" s="48"/>
      <c r="I130" s="48"/>
      <c r="J130" s="48"/>
      <c r="K130" s="39" t="s">
        <v>35</v>
      </c>
      <c r="L130" s="48"/>
      <c r="M130" s="34" t="str">
        <f>E21</f>
        <v xml:space="preserve"> </v>
      </c>
      <c r="N130" s="34"/>
      <c r="O130" s="34"/>
      <c r="P130" s="34"/>
      <c r="Q130" s="34"/>
      <c r="R130" s="49"/>
    </row>
    <row r="131" s="1" customFormat="1" ht="10.32" customHeight="1">
      <c r="B131" s="47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9"/>
    </row>
    <row r="132" s="8" customFormat="1" ht="29.28" customHeight="1">
      <c r="B132" s="190"/>
      <c r="C132" s="191" t="s">
        <v>146</v>
      </c>
      <c r="D132" s="192" t="s">
        <v>147</v>
      </c>
      <c r="E132" s="192" t="s">
        <v>58</v>
      </c>
      <c r="F132" s="192" t="s">
        <v>148</v>
      </c>
      <c r="G132" s="192"/>
      <c r="H132" s="192"/>
      <c r="I132" s="192"/>
      <c r="J132" s="192" t="s">
        <v>149</v>
      </c>
      <c r="K132" s="192" t="s">
        <v>150</v>
      </c>
      <c r="L132" s="192" t="s">
        <v>151</v>
      </c>
      <c r="M132" s="192"/>
      <c r="N132" s="192" t="s">
        <v>120</v>
      </c>
      <c r="O132" s="192"/>
      <c r="P132" s="192"/>
      <c r="Q132" s="193"/>
      <c r="R132" s="194"/>
      <c r="T132" s="101" t="s">
        <v>152</v>
      </c>
      <c r="U132" s="102" t="s">
        <v>40</v>
      </c>
      <c r="V132" s="102" t="s">
        <v>153</v>
      </c>
      <c r="W132" s="102" t="s">
        <v>154</v>
      </c>
      <c r="X132" s="102" t="s">
        <v>155</v>
      </c>
      <c r="Y132" s="102" t="s">
        <v>156</v>
      </c>
      <c r="Z132" s="102" t="s">
        <v>157</v>
      </c>
      <c r="AA132" s="103" t="s">
        <v>158</v>
      </c>
    </row>
    <row r="133" s="1" customFormat="1" ht="29.28" customHeight="1">
      <c r="B133" s="47"/>
      <c r="C133" s="105" t="s">
        <v>117</v>
      </c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195">
        <f>BK133</f>
        <v>0</v>
      </c>
      <c r="O133" s="196"/>
      <c r="P133" s="196"/>
      <c r="Q133" s="196"/>
      <c r="R133" s="49"/>
      <c r="T133" s="104"/>
      <c r="U133" s="68"/>
      <c r="V133" s="68"/>
      <c r="W133" s="197">
        <f>W134+W156+W336+W345+W347</f>
        <v>0</v>
      </c>
      <c r="X133" s="68"/>
      <c r="Y133" s="197">
        <f>Y134+Y156+Y336+Y345+Y347</f>
        <v>26.748881518400001</v>
      </c>
      <c r="Z133" s="68"/>
      <c r="AA133" s="198">
        <f>AA134+AA156+AA336+AA345+AA347</f>
        <v>0</v>
      </c>
      <c r="AT133" s="23" t="s">
        <v>75</v>
      </c>
      <c r="AU133" s="23" t="s">
        <v>122</v>
      </c>
      <c r="BK133" s="199">
        <f>BK134+BK156+BK336+BK345+BK347</f>
        <v>0</v>
      </c>
    </row>
    <row r="134" s="9" customFormat="1" ht="37.44" customHeight="1">
      <c r="B134" s="200"/>
      <c r="C134" s="201"/>
      <c r="D134" s="202" t="s">
        <v>123</v>
      </c>
      <c r="E134" s="202"/>
      <c r="F134" s="202"/>
      <c r="G134" s="202"/>
      <c r="H134" s="202"/>
      <c r="I134" s="202"/>
      <c r="J134" s="202"/>
      <c r="K134" s="202"/>
      <c r="L134" s="202"/>
      <c r="M134" s="202"/>
      <c r="N134" s="174">
        <f>BK134</f>
        <v>0</v>
      </c>
      <c r="O134" s="203"/>
      <c r="P134" s="203"/>
      <c r="Q134" s="203"/>
      <c r="R134" s="204"/>
      <c r="T134" s="205"/>
      <c r="U134" s="201"/>
      <c r="V134" s="201"/>
      <c r="W134" s="206">
        <f>W135+W147+W154</f>
        <v>0</v>
      </c>
      <c r="X134" s="201"/>
      <c r="Y134" s="206">
        <f>Y135+Y147+Y154</f>
        <v>0.52461622000000008</v>
      </c>
      <c r="Z134" s="201"/>
      <c r="AA134" s="207">
        <f>AA135+AA147+AA154</f>
        <v>0</v>
      </c>
      <c r="AR134" s="208" t="s">
        <v>84</v>
      </c>
      <c r="AT134" s="209" t="s">
        <v>75</v>
      </c>
      <c r="AU134" s="209" t="s">
        <v>76</v>
      </c>
      <c r="AY134" s="208" t="s">
        <v>159</v>
      </c>
      <c r="BK134" s="210">
        <f>BK135+BK147+BK154</f>
        <v>0</v>
      </c>
    </row>
    <row r="135" s="9" customFormat="1" ht="19.92" customHeight="1">
      <c r="B135" s="200"/>
      <c r="C135" s="201"/>
      <c r="D135" s="211" t="s">
        <v>287</v>
      </c>
      <c r="E135" s="211"/>
      <c r="F135" s="211"/>
      <c r="G135" s="211"/>
      <c r="H135" s="211"/>
      <c r="I135" s="211"/>
      <c r="J135" s="211"/>
      <c r="K135" s="211"/>
      <c r="L135" s="211"/>
      <c r="M135" s="211"/>
      <c r="N135" s="212">
        <f>BK135</f>
        <v>0</v>
      </c>
      <c r="O135" s="213"/>
      <c r="P135" s="213"/>
      <c r="Q135" s="213"/>
      <c r="R135" s="204"/>
      <c r="T135" s="205"/>
      <c r="U135" s="201"/>
      <c r="V135" s="201"/>
      <c r="W135" s="206">
        <f>SUM(W136:W146)</f>
        <v>0</v>
      </c>
      <c r="X135" s="201"/>
      <c r="Y135" s="206">
        <f>SUM(Y136:Y146)</f>
        <v>0.50197422000000003</v>
      </c>
      <c r="Z135" s="201"/>
      <c r="AA135" s="207">
        <f>SUM(AA136:AA146)</f>
        <v>0</v>
      </c>
      <c r="AR135" s="208" t="s">
        <v>84</v>
      </c>
      <c r="AT135" s="209" t="s">
        <v>75</v>
      </c>
      <c r="AU135" s="209" t="s">
        <v>84</v>
      </c>
      <c r="AY135" s="208" t="s">
        <v>159</v>
      </c>
      <c r="BK135" s="210">
        <f>SUM(BK136:BK146)</f>
        <v>0</v>
      </c>
    </row>
    <row r="136" s="1" customFormat="1" ht="25.5" customHeight="1">
      <c r="B136" s="178"/>
      <c r="C136" s="214" t="s">
        <v>84</v>
      </c>
      <c r="D136" s="214" t="s">
        <v>160</v>
      </c>
      <c r="E136" s="215" t="s">
        <v>296</v>
      </c>
      <c r="F136" s="216" t="s">
        <v>297</v>
      </c>
      <c r="G136" s="216"/>
      <c r="H136" s="216"/>
      <c r="I136" s="216"/>
      <c r="J136" s="217" t="s">
        <v>163</v>
      </c>
      <c r="K136" s="218">
        <v>0.154</v>
      </c>
      <c r="L136" s="219">
        <v>0</v>
      </c>
      <c r="M136" s="219"/>
      <c r="N136" s="218">
        <f>ROUND(L136*K136,3)</f>
        <v>0</v>
      </c>
      <c r="O136" s="218"/>
      <c r="P136" s="218"/>
      <c r="Q136" s="218"/>
      <c r="R136" s="182"/>
      <c r="T136" s="220" t="s">
        <v>5</v>
      </c>
      <c r="U136" s="57" t="s">
        <v>43</v>
      </c>
      <c r="V136" s="48"/>
      <c r="W136" s="221">
        <f>V136*K136</f>
        <v>0</v>
      </c>
      <c r="X136" s="221">
        <v>2.5520299999999998</v>
      </c>
      <c r="Y136" s="221">
        <f>X136*K136</f>
        <v>0.39301261999999998</v>
      </c>
      <c r="Z136" s="221">
        <v>0</v>
      </c>
      <c r="AA136" s="222">
        <f>Z136*K136</f>
        <v>0</v>
      </c>
      <c r="AR136" s="23" t="s">
        <v>164</v>
      </c>
      <c r="AT136" s="23" t="s">
        <v>160</v>
      </c>
      <c r="AU136" s="23" t="s">
        <v>138</v>
      </c>
      <c r="AY136" s="23" t="s">
        <v>159</v>
      </c>
      <c r="BE136" s="137">
        <f>IF(U136="základná",N136,0)</f>
        <v>0</v>
      </c>
      <c r="BF136" s="137">
        <f>IF(U136="znížená",N136,0)</f>
        <v>0</v>
      </c>
      <c r="BG136" s="137">
        <f>IF(U136="zákl. prenesená",N136,0)</f>
        <v>0</v>
      </c>
      <c r="BH136" s="137">
        <f>IF(U136="zníž. prenesená",N136,0)</f>
        <v>0</v>
      </c>
      <c r="BI136" s="137">
        <f>IF(U136="nulová",N136,0)</f>
        <v>0</v>
      </c>
      <c r="BJ136" s="23" t="s">
        <v>138</v>
      </c>
      <c r="BK136" s="223">
        <f>ROUND(L136*K136,3)</f>
        <v>0</v>
      </c>
      <c r="BL136" s="23" t="s">
        <v>164</v>
      </c>
      <c r="BM136" s="23" t="s">
        <v>298</v>
      </c>
    </row>
    <row r="137" s="10" customFormat="1" ht="16.5" customHeight="1">
      <c r="B137" s="224"/>
      <c r="C137" s="225"/>
      <c r="D137" s="225"/>
      <c r="E137" s="226" t="s">
        <v>5</v>
      </c>
      <c r="F137" s="227" t="s">
        <v>299</v>
      </c>
      <c r="G137" s="228"/>
      <c r="H137" s="228"/>
      <c r="I137" s="228"/>
      <c r="J137" s="225"/>
      <c r="K137" s="229">
        <v>0.154</v>
      </c>
      <c r="L137" s="225"/>
      <c r="M137" s="225"/>
      <c r="N137" s="225"/>
      <c r="O137" s="225"/>
      <c r="P137" s="225"/>
      <c r="Q137" s="225"/>
      <c r="R137" s="230"/>
      <c r="T137" s="231"/>
      <c r="U137" s="225"/>
      <c r="V137" s="225"/>
      <c r="W137" s="225"/>
      <c r="X137" s="225"/>
      <c r="Y137" s="225"/>
      <c r="Z137" s="225"/>
      <c r="AA137" s="232"/>
      <c r="AT137" s="233" t="s">
        <v>167</v>
      </c>
      <c r="AU137" s="233" t="s">
        <v>138</v>
      </c>
      <c r="AV137" s="10" t="s">
        <v>138</v>
      </c>
      <c r="AW137" s="10" t="s">
        <v>33</v>
      </c>
      <c r="AX137" s="10" t="s">
        <v>76</v>
      </c>
      <c r="AY137" s="233" t="s">
        <v>159</v>
      </c>
    </row>
    <row r="138" s="11" customFormat="1" ht="16.5" customHeight="1">
      <c r="B138" s="234"/>
      <c r="C138" s="235"/>
      <c r="D138" s="235"/>
      <c r="E138" s="236" t="s">
        <v>5</v>
      </c>
      <c r="F138" s="237" t="s">
        <v>168</v>
      </c>
      <c r="G138" s="235"/>
      <c r="H138" s="235"/>
      <c r="I138" s="235"/>
      <c r="J138" s="235"/>
      <c r="K138" s="238">
        <v>0.154</v>
      </c>
      <c r="L138" s="235"/>
      <c r="M138" s="235"/>
      <c r="N138" s="235"/>
      <c r="O138" s="235"/>
      <c r="P138" s="235"/>
      <c r="Q138" s="235"/>
      <c r="R138" s="239"/>
      <c r="T138" s="240"/>
      <c r="U138" s="235"/>
      <c r="V138" s="235"/>
      <c r="W138" s="235"/>
      <c r="X138" s="235"/>
      <c r="Y138" s="235"/>
      <c r="Z138" s="235"/>
      <c r="AA138" s="241"/>
      <c r="AT138" s="242" t="s">
        <v>167</v>
      </c>
      <c r="AU138" s="242" t="s">
        <v>138</v>
      </c>
      <c r="AV138" s="11" t="s">
        <v>169</v>
      </c>
      <c r="AW138" s="11" t="s">
        <v>33</v>
      </c>
      <c r="AX138" s="11" t="s">
        <v>76</v>
      </c>
      <c r="AY138" s="242" t="s">
        <v>159</v>
      </c>
    </row>
    <row r="139" s="12" customFormat="1" ht="16.5" customHeight="1">
      <c r="B139" s="243"/>
      <c r="C139" s="244"/>
      <c r="D139" s="244"/>
      <c r="E139" s="245" t="s">
        <v>5</v>
      </c>
      <c r="F139" s="246" t="s">
        <v>170</v>
      </c>
      <c r="G139" s="244"/>
      <c r="H139" s="244"/>
      <c r="I139" s="244"/>
      <c r="J139" s="244"/>
      <c r="K139" s="247">
        <v>0.154</v>
      </c>
      <c r="L139" s="244"/>
      <c r="M139" s="244"/>
      <c r="N139" s="244"/>
      <c r="O139" s="244"/>
      <c r="P139" s="244"/>
      <c r="Q139" s="244"/>
      <c r="R139" s="248"/>
      <c r="T139" s="249"/>
      <c r="U139" s="244"/>
      <c r="V139" s="244"/>
      <c r="W139" s="244"/>
      <c r="X139" s="244"/>
      <c r="Y139" s="244"/>
      <c r="Z139" s="244"/>
      <c r="AA139" s="250"/>
      <c r="AT139" s="251" t="s">
        <v>167</v>
      </c>
      <c r="AU139" s="251" t="s">
        <v>138</v>
      </c>
      <c r="AV139" s="12" t="s">
        <v>164</v>
      </c>
      <c r="AW139" s="12" t="s">
        <v>33</v>
      </c>
      <c r="AX139" s="12" t="s">
        <v>84</v>
      </c>
      <c r="AY139" s="251" t="s">
        <v>159</v>
      </c>
    </row>
    <row r="140" s="1" customFormat="1" ht="38.25" customHeight="1">
      <c r="B140" s="178"/>
      <c r="C140" s="214" t="s">
        <v>138</v>
      </c>
      <c r="D140" s="214" t="s">
        <v>160</v>
      </c>
      <c r="E140" s="215" t="s">
        <v>300</v>
      </c>
      <c r="F140" s="216" t="s">
        <v>301</v>
      </c>
      <c r="G140" s="216"/>
      <c r="H140" s="216"/>
      <c r="I140" s="216"/>
      <c r="J140" s="217" t="s">
        <v>182</v>
      </c>
      <c r="K140" s="218">
        <v>1.21</v>
      </c>
      <c r="L140" s="219">
        <v>0</v>
      </c>
      <c r="M140" s="219"/>
      <c r="N140" s="218">
        <f>ROUND(L140*K140,3)</f>
        <v>0</v>
      </c>
      <c r="O140" s="218"/>
      <c r="P140" s="218"/>
      <c r="Q140" s="218"/>
      <c r="R140" s="182"/>
      <c r="T140" s="220" t="s">
        <v>5</v>
      </c>
      <c r="U140" s="57" t="s">
        <v>43</v>
      </c>
      <c r="V140" s="48"/>
      <c r="W140" s="221">
        <f>V140*K140</f>
        <v>0</v>
      </c>
      <c r="X140" s="221">
        <v>0.0064599999999999996</v>
      </c>
      <c r="Y140" s="221">
        <f>X140*K140</f>
        <v>0.0078165999999999999</v>
      </c>
      <c r="Z140" s="221">
        <v>0</v>
      </c>
      <c r="AA140" s="222">
        <f>Z140*K140</f>
        <v>0</v>
      </c>
      <c r="AR140" s="23" t="s">
        <v>164</v>
      </c>
      <c r="AT140" s="23" t="s">
        <v>160</v>
      </c>
      <c r="AU140" s="23" t="s">
        <v>138</v>
      </c>
      <c r="AY140" s="23" t="s">
        <v>159</v>
      </c>
      <c r="BE140" s="137">
        <f>IF(U140="základná",N140,0)</f>
        <v>0</v>
      </c>
      <c r="BF140" s="137">
        <f>IF(U140="znížená",N140,0)</f>
        <v>0</v>
      </c>
      <c r="BG140" s="137">
        <f>IF(U140="zákl. prenesená",N140,0)</f>
        <v>0</v>
      </c>
      <c r="BH140" s="137">
        <f>IF(U140="zníž. prenesená",N140,0)</f>
        <v>0</v>
      </c>
      <c r="BI140" s="137">
        <f>IF(U140="nulová",N140,0)</f>
        <v>0</v>
      </c>
      <c r="BJ140" s="23" t="s">
        <v>138</v>
      </c>
      <c r="BK140" s="223">
        <f>ROUND(L140*K140,3)</f>
        <v>0</v>
      </c>
      <c r="BL140" s="23" t="s">
        <v>164</v>
      </c>
      <c r="BM140" s="23" t="s">
        <v>302</v>
      </c>
    </row>
    <row r="141" s="10" customFormat="1" ht="16.5" customHeight="1">
      <c r="B141" s="224"/>
      <c r="C141" s="225"/>
      <c r="D141" s="225"/>
      <c r="E141" s="226" t="s">
        <v>5</v>
      </c>
      <c r="F141" s="227" t="s">
        <v>303</v>
      </c>
      <c r="G141" s="228"/>
      <c r="H141" s="228"/>
      <c r="I141" s="228"/>
      <c r="J141" s="225"/>
      <c r="K141" s="229">
        <v>0.77000000000000002</v>
      </c>
      <c r="L141" s="225"/>
      <c r="M141" s="225"/>
      <c r="N141" s="225"/>
      <c r="O141" s="225"/>
      <c r="P141" s="225"/>
      <c r="Q141" s="225"/>
      <c r="R141" s="230"/>
      <c r="T141" s="231"/>
      <c r="U141" s="225"/>
      <c r="V141" s="225"/>
      <c r="W141" s="225"/>
      <c r="X141" s="225"/>
      <c r="Y141" s="225"/>
      <c r="Z141" s="225"/>
      <c r="AA141" s="232"/>
      <c r="AT141" s="233" t="s">
        <v>167</v>
      </c>
      <c r="AU141" s="233" t="s">
        <v>138</v>
      </c>
      <c r="AV141" s="10" t="s">
        <v>138</v>
      </c>
      <c r="AW141" s="10" t="s">
        <v>33</v>
      </c>
      <c r="AX141" s="10" t="s">
        <v>76</v>
      </c>
      <c r="AY141" s="233" t="s">
        <v>159</v>
      </c>
    </row>
    <row r="142" s="10" customFormat="1" ht="16.5" customHeight="1">
      <c r="B142" s="224"/>
      <c r="C142" s="225"/>
      <c r="D142" s="225"/>
      <c r="E142" s="226" t="s">
        <v>5</v>
      </c>
      <c r="F142" s="252" t="s">
        <v>304</v>
      </c>
      <c r="G142" s="225"/>
      <c r="H142" s="225"/>
      <c r="I142" s="225"/>
      <c r="J142" s="225"/>
      <c r="K142" s="229">
        <v>0.44</v>
      </c>
      <c r="L142" s="225"/>
      <c r="M142" s="225"/>
      <c r="N142" s="225"/>
      <c r="O142" s="225"/>
      <c r="P142" s="225"/>
      <c r="Q142" s="225"/>
      <c r="R142" s="230"/>
      <c r="T142" s="231"/>
      <c r="U142" s="225"/>
      <c r="V142" s="225"/>
      <c r="W142" s="225"/>
      <c r="X142" s="225"/>
      <c r="Y142" s="225"/>
      <c r="Z142" s="225"/>
      <c r="AA142" s="232"/>
      <c r="AT142" s="233" t="s">
        <v>167</v>
      </c>
      <c r="AU142" s="233" t="s">
        <v>138</v>
      </c>
      <c r="AV142" s="10" t="s">
        <v>138</v>
      </c>
      <c r="AW142" s="10" t="s">
        <v>33</v>
      </c>
      <c r="AX142" s="10" t="s">
        <v>76</v>
      </c>
      <c r="AY142" s="233" t="s">
        <v>159</v>
      </c>
    </row>
    <row r="143" s="11" customFormat="1" ht="16.5" customHeight="1">
      <c r="B143" s="234"/>
      <c r="C143" s="235"/>
      <c r="D143" s="235"/>
      <c r="E143" s="236" t="s">
        <v>5</v>
      </c>
      <c r="F143" s="237" t="s">
        <v>168</v>
      </c>
      <c r="G143" s="235"/>
      <c r="H143" s="235"/>
      <c r="I143" s="235"/>
      <c r="J143" s="235"/>
      <c r="K143" s="238">
        <v>1.21</v>
      </c>
      <c r="L143" s="235"/>
      <c r="M143" s="235"/>
      <c r="N143" s="235"/>
      <c r="O143" s="235"/>
      <c r="P143" s="235"/>
      <c r="Q143" s="235"/>
      <c r="R143" s="239"/>
      <c r="T143" s="240"/>
      <c r="U143" s="235"/>
      <c r="V143" s="235"/>
      <c r="W143" s="235"/>
      <c r="X143" s="235"/>
      <c r="Y143" s="235"/>
      <c r="Z143" s="235"/>
      <c r="AA143" s="241"/>
      <c r="AT143" s="242" t="s">
        <v>167</v>
      </c>
      <c r="AU143" s="242" t="s">
        <v>138</v>
      </c>
      <c r="AV143" s="11" t="s">
        <v>169</v>
      </c>
      <c r="AW143" s="11" t="s">
        <v>33</v>
      </c>
      <c r="AX143" s="11" t="s">
        <v>76</v>
      </c>
      <c r="AY143" s="242" t="s">
        <v>159</v>
      </c>
    </row>
    <row r="144" s="12" customFormat="1" ht="16.5" customHeight="1">
      <c r="B144" s="243"/>
      <c r="C144" s="244"/>
      <c r="D144" s="244"/>
      <c r="E144" s="245" t="s">
        <v>5</v>
      </c>
      <c r="F144" s="246" t="s">
        <v>170</v>
      </c>
      <c r="G144" s="244"/>
      <c r="H144" s="244"/>
      <c r="I144" s="244"/>
      <c r="J144" s="244"/>
      <c r="K144" s="247">
        <v>1.21</v>
      </c>
      <c r="L144" s="244"/>
      <c r="M144" s="244"/>
      <c r="N144" s="244"/>
      <c r="O144" s="244"/>
      <c r="P144" s="244"/>
      <c r="Q144" s="244"/>
      <c r="R144" s="248"/>
      <c r="T144" s="249"/>
      <c r="U144" s="244"/>
      <c r="V144" s="244"/>
      <c r="W144" s="244"/>
      <c r="X144" s="244"/>
      <c r="Y144" s="244"/>
      <c r="Z144" s="244"/>
      <c r="AA144" s="250"/>
      <c r="AT144" s="251" t="s">
        <v>167</v>
      </c>
      <c r="AU144" s="251" t="s">
        <v>138</v>
      </c>
      <c r="AV144" s="12" t="s">
        <v>164</v>
      </c>
      <c r="AW144" s="12" t="s">
        <v>33</v>
      </c>
      <c r="AX144" s="12" t="s">
        <v>84</v>
      </c>
      <c r="AY144" s="251" t="s">
        <v>159</v>
      </c>
    </row>
    <row r="145" s="1" customFormat="1" ht="38.25" customHeight="1">
      <c r="B145" s="178"/>
      <c r="C145" s="214" t="s">
        <v>169</v>
      </c>
      <c r="D145" s="214" t="s">
        <v>160</v>
      </c>
      <c r="E145" s="215" t="s">
        <v>305</v>
      </c>
      <c r="F145" s="216" t="s">
        <v>306</v>
      </c>
      <c r="G145" s="216"/>
      <c r="H145" s="216"/>
      <c r="I145" s="216"/>
      <c r="J145" s="217" t="s">
        <v>182</v>
      </c>
      <c r="K145" s="218">
        <v>1.21</v>
      </c>
      <c r="L145" s="219">
        <v>0</v>
      </c>
      <c r="M145" s="219"/>
      <c r="N145" s="218">
        <f>ROUND(L145*K145,3)</f>
        <v>0</v>
      </c>
      <c r="O145" s="218"/>
      <c r="P145" s="218"/>
      <c r="Q145" s="218"/>
      <c r="R145" s="182"/>
      <c r="T145" s="220" t="s">
        <v>5</v>
      </c>
      <c r="U145" s="57" t="s">
        <v>43</v>
      </c>
      <c r="V145" s="48"/>
      <c r="W145" s="221">
        <f>V145*K145</f>
        <v>0</v>
      </c>
      <c r="X145" s="221">
        <v>0</v>
      </c>
      <c r="Y145" s="221">
        <f>X145*K145</f>
        <v>0</v>
      </c>
      <c r="Z145" s="221">
        <v>0</v>
      </c>
      <c r="AA145" s="222">
        <f>Z145*K145</f>
        <v>0</v>
      </c>
      <c r="AR145" s="23" t="s">
        <v>164</v>
      </c>
      <c r="AT145" s="23" t="s">
        <v>160</v>
      </c>
      <c r="AU145" s="23" t="s">
        <v>138</v>
      </c>
      <c r="AY145" s="23" t="s">
        <v>159</v>
      </c>
      <c r="BE145" s="137">
        <f>IF(U145="základná",N145,0)</f>
        <v>0</v>
      </c>
      <c r="BF145" s="137">
        <f>IF(U145="znížená",N145,0)</f>
        <v>0</v>
      </c>
      <c r="BG145" s="137">
        <f>IF(U145="zákl. prenesená",N145,0)</f>
        <v>0</v>
      </c>
      <c r="BH145" s="137">
        <f>IF(U145="zníž. prenesená",N145,0)</f>
        <v>0</v>
      </c>
      <c r="BI145" s="137">
        <f>IF(U145="nulová",N145,0)</f>
        <v>0</v>
      </c>
      <c r="BJ145" s="23" t="s">
        <v>138</v>
      </c>
      <c r="BK145" s="223">
        <f>ROUND(L145*K145,3)</f>
        <v>0</v>
      </c>
      <c r="BL145" s="23" t="s">
        <v>164</v>
      </c>
      <c r="BM145" s="23" t="s">
        <v>307</v>
      </c>
    </row>
    <row r="146" s="1" customFormat="1" ht="16.5" customHeight="1">
      <c r="B146" s="178"/>
      <c r="C146" s="214" t="s">
        <v>164</v>
      </c>
      <c r="D146" s="214" t="s">
        <v>160</v>
      </c>
      <c r="E146" s="215" t="s">
        <v>308</v>
      </c>
      <c r="F146" s="216" t="s">
        <v>309</v>
      </c>
      <c r="G146" s="216"/>
      <c r="H146" s="216"/>
      <c r="I146" s="216"/>
      <c r="J146" s="217" t="s">
        <v>189</v>
      </c>
      <c r="K146" s="218">
        <v>0.10000000000000001</v>
      </c>
      <c r="L146" s="219">
        <v>0</v>
      </c>
      <c r="M146" s="219"/>
      <c r="N146" s="218">
        <f>ROUND(L146*K146,3)</f>
        <v>0</v>
      </c>
      <c r="O146" s="218"/>
      <c r="P146" s="218"/>
      <c r="Q146" s="218"/>
      <c r="R146" s="182"/>
      <c r="T146" s="220" t="s">
        <v>5</v>
      </c>
      <c r="U146" s="57" t="s">
        <v>43</v>
      </c>
      <c r="V146" s="48"/>
      <c r="W146" s="221">
        <f>V146*K146</f>
        <v>0</v>
      </c>
      <c r="X146" s="221">
        <v>1.01145</v>
      </c>
      <c r="Y146" s="221">
        <f>X146*K146</f>
        <v>0.101145</v>
      </c>
      <c r="Z146" s="221">
        <v>0</v>
      </c>
      <c r="AA146" s="222">
        <f>Z146*K146</f>
        <v>0</v>
      </c>
      <c r="AR146" s="23" t="s">
        <v>164</v>
      </c>
      <c r="AT146" s="23" t="s">
        <v>160</v>
      </c>
      <c r="AU146" s="23" t="s">
        <v>138</v>
      </c>
      <c r="AY146" s="23" t="s">
        <v>159</v>
      </c>
      <c r="BE146" s="137">
        <f>IF(U146="základná",N146,0)</f>
        <v>0</v>
      </c>
      <c r="BF146" s="137">
        <f>IF(U146="znížená",N146,0)</f>
        <v>0</v>
      </c>
      <c r="BG146" s="137">
        <f>IF(U146="zákl. prenesená",N146,0)</f>
        <v>0</v>
      </c>
      <c r="BH146" s="137">
        <f>IF(U146="zníž. prenesená",N146,0)</f>
        <v>0</v>
      </c>
      <c r="BI146" s="137">
        <f>IF(U146="nulová",N146,0)</f>
        <v>0</v>
      </c>
      <c r="BJ146" s="23" t="s">
        <v>138</v>
      </c>
      <c r="BK146" s="223">
        <f>ROUND(L146*K146,3)</f>
        <v>0</v>
      </c>
      <c r="BL146" s="23" t="s">
        <v>164</v>
      </c>
      <c r="BM146" s="23" t="s">
        <v>310</v>
      </c>
    </row>
    <row r="147" s="9" customFormat="1" ht="29.88" customHeight="1">
      <c r="B147" s="200"/>
      <c r="C147" s="201"/>
      <c r="D147" s="211" t="s">
        <v>288</v>
      </c>
      <c r="E147" s="211"/>
      <c r="F147" s="211"/>
      <c r="G147" s="211"/>
      <c r="H147" s="211"/>
      <c r="I147" s="211"/>
      <c r="J147" s="211"/>
      <c r="K147" s="211"/>
      <c r="L147" s="211"/>
      <c r="M147" s="211"/>
      <c r="N147" s="253">
        <f>BK147</f>
        <v>0</v>
      </c>
      <c r="O147" s="254"/>
      <c r="P147" s="254"/>
      <c r="Q147" s="254"/>
      <c r="R147" s="204"/>
      <c r="T147" s="205"/>
      <c r="U147" s="201"/>
      <c r="V147" s="201"/>
      <c r="W147" s="206">
        <f>SUM(W148:W153)</f>
        <v>0</v>
      </c>
      <c r="X147" s="201"/>
      <c r="Y147" s="206">
        <f>SUM(Y148:Y153)</f>
        <v>0.022641999999999999</v>
      </c>
      <c r="Z147" s="201"/>
      <c r="AA147" s="207">
        <f>SUM(AA148:AA153)</f>
        <v>0</v>
      </c>
      <c r="AR147" s="208" t="s">
        <v>84</v>
      </c>
      <c r="AT147" s="209" t="s">
        <v>75</v>
      </c>
      <c r="AU147" s="209" t="s">
        <v>84</v>
      </c>
      <c r="AY147" s="208" t="s">
        <v>159</v>
      </c>
      <c r="BK147" s="210">
        <f>SUM(BK148:BK153)</f>
        <v>0</v>
      </c>
    </row>
    <row r="148" s="1" customFormat="1" ht="25.5" customHeight="1">
      <c r="B148" s="178"/>
      <c r="C148" s="214" t="s">
        <v>186</v>
      </c>
      <c r="D148" s="214" t="s">
        <v>160</v>
      </c>
      <c r="E148" s="215" t="s">
        <v>311</v>
      </c>
      <c r="F148" s="216" t="s">
        <v>312</v>
      </c>
      <c r="G148" s="216"/>
      <c r="H148" s="216"/>
      <c r="I148" s="216"/>
      <c r="J148" s="217" t="s">
        <v>182</v>
      </c>
      <c r="K148" s="218">
        <v>39.377000000000002</v>
      </c>
      <c r="L148" s="219">
        <v>0</v>
      </c>
      <c r="M148" s="219"/>
      <c r="N148" s="218">
        <f>ROUND(L148*K148,3)</f>
        <v>0</v>
      </c>
      <c r="O148" s="218"/>
      <c r="P148" s="218"/>
      <c r="Q148" s="218"/>
      <c r="R148" s="182"/>
      <c r="T148" s="220" t="s">
        <v>5</v>
      </c>
      <c r="U148" s="57" t="s">
        <v>43</v>
      </c>
      <c r="V148" s="48"/>
      <c r="W148" s="221">
        <f>V148*K148</f>
        <v>0</v>
      </c>
      <c r="X148" s="221">
        <v>0</v>
      </c>
      <c r="Y148" s="221">
        <f>X148*K148</f>
        <v>0</v>
      </c>
      <c r="Z148" s="221">
        <v>0</v>
      </c>
      <c r="AA148" s="222">
        <f>Z148*K148</f>
        <v>0</v>
      </c>
      <c r="AR148" s="23" t="s">
        <v>164</v>
      </c>
      <c r="AT148" s="23" t="s">
        <v>160</v>
      </c>
      <c r="AU148" s="23" t="s">
        <v>138</v>
      </c>
      <c r="AY148" s="23" t="s">
        <v>159</v>
      </c>
      <c r="BE148" s="137">
        <f>IF(U148="základná",N148,0)</f>
        <v>0</v>
      </c>
      <c r="BF148" s="137">
        <f>IF(U148="znížená",N148,0)</f>
        <v>0</v>
      </c>
      <c r="BG148" s="137">
        <f>IF(U148="zákl. prenesená",N148,0)</f>
        <v>0</v>
      </c>
      <c r="BH148" s="137">
        <f>IF(U148="zníž. prenesená",N148,0)</f>
        <v>0</v>
      </c>
      <c r="BI148" s="137">
        <f>IF(U148="nulová",N148,0)</f>
        <v>0</v>
      </c>
      <c r="BJ148" s="23" t="s">
        <v>138</v>
      </c>
      <c r="BK148" s="223">
        <f>ROUND(L148*K148,3)</f>
        <v>0</v>
      </c>
      <c r="BL148" s="23" t="s">
        <v>164</v>
      </c>
      <c r="BM148" s="23" t="s">
        <v>313</v>
      </c>
    </row>
    <row r="149" s="10" customFormat="1" ht="16.5" customHeight="1">
      <c r="B149" s="224"/>
      <c r="C149" s="225"/>
      <c r="D149" s="225"/>
      <c r="E149" s="226" t="s">
        <v>5</v>
      </c>
      <c r="F149" s="227" t="s">
        <v>314</v>
      </c>
      <c r="G149" s="228"/>
      <c r="H149" s="228"/>
      <c r="I149" s="228"/>
      <c r="J149" s="225"/>
      <c r="K149" s="229">
        <v>36.814</v>
      </c>
      <c r="L149" s="225"/>
      <c r="M149" s="225"/>
      <c r="N149" s="225"/>
      <c r="O149" s="225"/>
      <c r="P149" s="225"/>
      <c r="Q149" s="225"/>
      <c r="R149" s="230"/>
      <c r="T149" s="231"/>
      <c r="U149" s="225"/>
      <c r="V149" s="225"/>
      <c r="W149" s="225"/>
      <c r="X149" s="225"/>
      <c r="Y149" s="225"/>
      <c r="Z149" s="225"/>
      <c r="AA149" s="232"/>
      <c r="AT149" s="233" t="s">
        <v>167</v>
      </c>
      <c r="AU149" s="233" t="s">
        <v>138</v>
      </c>
      <c r="AV149" s="10" t="s">
        <v>138</v>
      </c>
      <c r="AW149" s="10" t="s">
        <v>33</v>
      </c>
      <c r="AX149" s="10" t="s">
        <v>76</v>
      </c>
      <c r="AY149" s="233" t="s">
        <v>159</v>
      </c>
    </row>
    <row r="150" s="10" customFormat="1" ht="16.5" customHeight="1">
      <c r="B150" s="224"/>
      <c r="C150" s="225"/>
      <c r="D150" s="225"/>
      <c r="E150" s="226" t="s">
        <v>5</v>
      </c>
      <c r="F150" s="252" t="s">
        <v>315</v>
      </c>
      <c r="G150" s="225"/>
      <c r="H150" s="225"/>
      <c r="I150" s="225"/>
      <c r="J150" s="225"/>
      <c r="K150" s="229">
        <v>2.5630000000000002</v>
      </c>
      <c r="L150" s="225"/>
      <c r="M150" s="225"/>
      <c r="N150" s="225"/>
      <c r="O150" s="225"/>
      <c r="P150" s="225"/>
      <c r="Q150" s="225"/>
      <c r="R150" s="230"/>
      <c r="T150" s="231"/>
      <c r="U150" s="225"/>
      <c r="V150" s="225"/>
      <c r="W150" s="225"/>
      <c r="X150" s="225"/>
      <c r="Y150" s="225"/>
      <c r="Z150" s="225"/>
      <c r="AA150" s="232"/>
      <c r="AT150" s="233" t="s">
        <v>167</v>
      </c>
      <c r="AU150" s="233" t="s">
        <v>138</v>
      </c>
      <c r="AV150" s="10" t="s">
        <v>138</v>
      </c>
      <c r="AW150" s="10" t="s">
        <v>33</v>
      </c>
      <c r="AX150" s="10" t="s">
        <v>76</v>
      </c>
      <c r="AY150" s="233" t="s">
        <v>159</v>
      </c>
    </row>
    <row r="151" s="11" customFormat="1" ht="16.5" customHeight="1">
      <c r="B151" s="234"/>
      <c r="C151" s="235"/>
      <c r="D151" s="235"/>
      <c r="E151" s="236" t="s">
        <v>5</v>
      </c>
      <c r="F151" s="237" t="s">
        <v>316</v>
      </c>
      <c r="G151" s="235"/>
      <c r="H151" s="235"/>
      <c r="I151" s="235"/>
      <c r="J151" s="235"/>
      <c r="K151" s="238">
        <v>39.377000000000002</v>
      </c>
      <c r="L151" s="235"/>
      <c r="M151" s="235"/>
      <c r="N151" s="235"/>
      <c r="O151" s="235"/>
      <c r="P151" s="235"/>
      <c r="Q151" s="235"/>
      <c r="R151" s="239"/>
      <c r="T151" s="240"/>
      <c r="U151" s="235"/>
      <c r="V151" s="235"/>
      <c r="W151" s="235"/>
      <c r="X151" s="235"/>
      <c r="Y151" s="235"/>
      <c r="Z151" s="235"/>
      <c r="AA151" s="241"/>
      <c r="AT151" s="242" t="s">
        <v>167</v>
      </c>
      <c r="AU151" s="242" t="s">
        <v>138</v>
      </c>
      <c r="AV151" s="11" t="s">
        <v>169</v>
      </c>
      <c r="AW151" s="11" t="s">
        <v>33</v>
      </c>
      <c r="AX151" s="11" t="s">
        <v>76</v>
      </c>
      <c r="AY151" s="242" t="s">
        <v>159</v>
      </c>
    </row>
    <row r="152" s="12" customFormat="1" ht="16.5" customHeight="1">
      <c r="B152" s="243"/>
      <c r="C152" s="244"/>
      <c r="D152" s="244"/>
      <c r="E152" s="245" t="s">
        <v>5</v>
      </c>
      <c r="F152" s="246" t="s">
        <v>170</v>
      </c>
      <c r="G152" s="244"/>
      <c r="H152" s="244"/>
      <c r="I152" s="244"/>
      <c r="J152" s="244"/>
      <c r="K152" s="247">
        <v>39.377000000000002</v>
      </c>
      <c r="L152" s="244"/>
      <c r="M152" s="244"/>
      <c r="N152" s="244"/>
      <c r="O152" s="244"/>
      <c r="P152" s="244"/>
      <c r="Q152" s="244"/>
      <c r="R152" s="248"/>
      <c r="T152" s="249"/>
      <c r="U152" s="244"/>
      <c r="V152" s="244"/>
      <c r="W152" s="244"/>
      <c r="X152" s="244"/>
      <c r="Y152" s="244"/>
      <c r="Z152" s="244"/>
      <c r="AA152" s="250"/>
      <c r="AT152" s="251" t="s">
        <v>167</v>
      </c>
      <c r="AU152" s="251" t="s">
        <v>138</v>
      </c>
      <c r="AV152" s="12" t="s">
        <v>164</v>
      </c>
      <c r="AW152" s="12" t="s">
        <v>33</v>
      </c>
      <c r="AX152" s="12" t="s">
        <v>84</v>
      </c>
      <c r="AY152" s="251" t="s">
        <v>159</v>
      </c>
    </row>
    <row r="153" s="1" customFormat="1" ht="25.5" customHeight="1">
      <c r="B153" s="178"/>
      <c r="C153" s="264" t="s">
        <v>191</v>
      </c>
      <c r="D153" s="264" t="s">
        <v>317</v>
      </c>
      <c r="E153" s="265" t="s">
        <v>318</v>
      </c>
      <c r="F153" s="266" t="s">
        <v>319</v>
      </c>
      <c r="G153" s="266"/>
      <c r="H153" s="266"/>
      <c r="I153" s="266"/>
      <c r="J153" s="267" t="s">
        <v>182</v>
      </c>
      <c r="K153" s="268">
        <v>45.283999999999999</v>
      </c>
      <c r="L153" s="269">
        <v>0</v>
      </c>
      <c r="M153" s="269"/>
      <c r="N153" s="268">
        <f>ROUND(L153*K153,3)</f>
        <v>0</v>
      </c>
      <c r="O153" s="218"/>
      <c r="P153" s="218"/>
      <c r="Q153" s="218"/>
      <c r="R153" s="182"/>
      <c r="T153" s="220" t="s">
        <v>5</v>
      </c>
      <c r="U153" s="57" t="s">
        <v>43</v>
      </c>
      <c r="V153" s="48"/>
      <c r="W153" s="221">
        <f>V153*K153</f>
        <v>0</v>
      </c>
      <c r="X153" s="221">
        <v>0.00050000000000000001</v>
      </c>
      <c r="Y153" s="221">
        <f>X153*K153</f>
        <v>0.022641999999999999</v>
      </c>
      <c r="Z153" s="221">
        <v>0</v>
      </c>
      <c r="AA153" s="222">
        <f>Z153*K153</f>
        <v>0</v>
      </c>
      <c r="AR153" s="23" t="s">
        <v>199</v>
      </c>
      <c r="AT153" s="23" t="s">
        <v>317</v>
      </c>
      <c r="AU153" s="23" t="s">
        <v>138</v>
      </c>
      <c r="AY153" s="23" t="s">
        <v>159</v>
      </c>
      <c r="BE153" s="137">
        <f>IF(U153="základná",N153,0)</f>
        <v>0</v>
      </c>
      <c r="BF153" s="137">
        <f>IF(U153="znížená",N153,0)</f>
        <v>0</v>
      </c>
      <c r="BG153" s="137">
        <f>IF(U153="zákl. prenesená",N153,0)</f>
        <v>0</v>
      </c>
      <c r="BH153" s="137">
        <f>IF(U153="zníž. prenesená",N153,0)</f>
        <v>0</v>
      </c>
      <c r="BI153" s="137">
        <f>IF(U153="nulová",N153,0)</f>
        <v>0</v>
      </c>
      <c r="BJ153" s="23" t="s">
        <v>138</v>
      </c>
      <c r="BK153" s="223">
        <f>ROUND(L153*K153,3)</f>
        <v>0</v>
      </c>
      <c r="BL153" s="23" t="s">
        <v>164</v>
      </c>
      <c r="BM153" s="23" t="s">
        <v>320</v>
      </c>
    </row>
    <row r="154" s="9" customFormat="1" ht="29.88" customHeight="1">
      <c r="B154" s="200"/>
      <c r="C154" s="201"/>
      <c r="D154" s="211" t="s">
        <v>289</v>
      </c>
      <c r="E154" s="211"/>
      <c r="F154" s="211"/>
      <c r="G154" s="211"/>
      <c r="H154" s="211"/>
      <c r="I154" s="211"/>
      <c r="J154" s="211"/>
      <c r="K154" s="211"/>
      <c r="L154" s="211"/>
      <c r="M154" s="211"/>
      <c r="N154" s="253">
        <f>BK154</f>
        <v>0</v>
      </c>
      <c r="O154" s="254"/>
      <c r="P154" s="254"/>
      <c r="Q154" s="254"/>
      <c r="R154" s="204"/>
      <c r="T154" s="205"/>
      <c r="U154" s="201"/>
      <c r="V154" s="201"/>
      <c r="W154" s="206">
        <f>W155</f>
        <v>0</v>
      </c>
      <c r="X154" s="201"/>
      <c r="Y154" s="206">
        <f>Y155</f>
        <v>0</v>
      </c>
      <c r="Z154" s="201"/>
      <c r="AA154" s="207">
        <f>AA155</f>
        <v>0</v>
      </c>
      <c r="AR154" s="208" t="s">
        <v>84</v>
      </c>
      <c r="AT154" s="209" t="s">
        <v>75</v>
      </c>
      <c r="AU154" s="209" t="s">
        <v>84</v>
      </c>
      <c r="AY154" s="208" t="s">
        <v>159</v>
      </c>
      <c r="BK154" s="210">
        <f>BK155</f>
        <v>0</v>
      </c>
    </row>
    <row r="155" s="1" customFormat="1" ht="38.25" customHeight="1">
      <c r="B155" s="178"/>
      <c r="C155" s="214" t="s">
        <v>195</v>
      </c>
      <c r="D155" s="214" t="s">
        <v>160</v>
      </c>
      <c r="E155" s="215" t="s">
        <v>321</v>
      </c>
      <c r="F155" s="216" t="s">
        <v>322</v>
      </c>
      <c r="G155" s="216"/>
      <c r="H155" s="216"/>
      <c r="I155" s="216"/>
      <c r="J155" s="217" t="s">
        <v>189</v>
      </c>
      <c r="K155" s="218">
        <v>2.1320000000000001</v>
      </c>
      <c r="L155" s="219">
        <v>0</v>
      </c>
      <c r="M155" s="219"/>
      <c r="N155" s="218">
        <f>ROUND(L155*K155,3)</f>
        <v>0</v>
      </c>
      <c r="O155" s="218"/>
      <c r="P155" s="218"/>
      <c r="Q155" s="218"/>
      <c r="R155" s="182"/>
      <c r="T155" s="220" t="s">
        <v>5</v>
      </c>
      <c r="U155" s="57" t="s">
        <v>43</v>
      </c>
      <c r="V155" s="48"/>
      <c r="W155" s="221">
        <f>V155*K155</f>
        <v>0</v>
      </c>
      <c r="X155" s="221">
        <v>0</v>
      </c>
      <c r="Y155" s="221">
        <f>X155*K155</f>
        <v>0</v>
      </c>
      <c r="Z155" s="221">
        <v>0</v>
      </c>
      <c r="AA155" s="222">
        <f>Z155*K155</f>
        <v>0</v>
      </c>
      <c r="AR155" s="23" t="s">
        <v>164</v>
      </c>
      <c r="AT155" s="23" t="s">
        <v>160</v>
      </c>
      <c r="AU155" s="23" t="s">
        <v>138</v>
      </c>
      <c r="AY155" s="23" t="s">
        <v>159</v>
      </c>
      <c r="BE155" s="137">
        <f>IF(U155="základná",N155,0)</f>
        <v>0</v>
      </c>
      <c r="BF155" s="137">
        <f>IF(U155="znížená",N155,0)</f>
        <v>0</v>
      </c>
      <c r="BG155" s="137">
        <f>IF(U155="zákl. prenesená",N155,0)</f>
        <v>0</v>
      </c>
      <c r="BH155" s="137">
        <f>IF(U155="zníž. prenesená",N155,0)</f>
        <v>0</v>
      </c>
      <c r="BI155" s="137">
        <f>IF(U155="nulová",N155,0)</f>
        <v>0</v>
      </c>
      <c r="BJ155" s="23" t="s">
        <v>138</v>
      </c>
      <c r="BK155" s="223">
        <f>ROUND(L155*K155,3)</f>
        <v>0</v>
      </c>
      <c r="BL155" s="23" t="s">
        <v>164</v>
      </c>
      <c r="BM155" s="23" t="s">
        <v>323</v>
      </c>
    </row>
    <row r="156" s="9" customFormat="1" ht="37.44" customHeight="1">
      <c r="B156" s="200"/>
      <c r="C156" s="201"/>
      <c r="D156" s="202" t="s">
        <v>125</v>
      </c>
      <c r="E156" s="202"/>
      <c r="F156" s="202"/>
      <c r="G156" s="202"/>
      <c r="H156" s="202"/>
      <c r="I156" s="202"/>
      <c r="J156" s="202"/>
      <c r="K156" s="202"/>
      <c r="L156" s="202"/>
      <c r="M156" s="202"/>
      <c r="N156" s="270">
        <f>BK156</f>
        <v>0</v>
      </c>
      <c r="O156" s="271"/>
      <c r="P156" s="271"/>
      <c r="Q156" s="271"/>
      <c r="R156" s="204"/>
      <c r="T156" s="205"/>
      <c r="U156" s="201"/>
      <c r="V156" s="201"/>
      <c r="W156" s="206">
        <f>W157+W161+W174+W224+W236+W245+W265+W288+W320</f>
        <v>0</v>
      </c>
      <c r="X156" s="201"/>
      <c r="Y156" s="206">
        <f>Y157+Y161+Y174+Y224+Y236+Y245+Y265+Y288+Y320</f>
        <v>26.224265298400002</v>
      </c>
      <c r="Z156" s="201"/>
      <c r="AA156" s="207">
        <f>AA157+AA161+AA174+AA224+AA236+AA245+AA265+AA288+AA320</f>
        <v>0</v>
      </c>
      <c r="AR156" s="208" t="s">
        <v>138</v>
      </c>
      <c r="AT156" s="209" t="s">
        <v>75</v>
      </c>
      <c r="AU156" s="209" t="s">
        <v>76</v>
      </c>
      <c r="AY156" s="208" t="s">
        <v>159</v>
      </c>
      <c r="BK156" s="210">
        <f>BK157+BK161+BK174+BK224+BK236+BK245+BK265+BK288+BK320</f>
        <v>0</v>
      </c>
    </row>
    <row r="157" s="9" customFormat="1" ht="19.92" customHeight="1">
      <c r="B157" s="200"/>
      <c r="C157" s="201"/>
      <c r="D157" s="211" t="s">
        <v>290</v>
      </c>
      <c r="E157" s="211"/>
      <c r="F157" s="211"/>
      <c r="G157" s="211"/>
      <c r="H157" s="211"/>
      <c r="I157" s="211"/>
      <c r="J157" s="211"/>
      <c r="K157" s="211"/>
      <c r="L157" s="211"/>
      <c r="M157" s="211"/>
      <c r="N157" s="212">
        <f>BK157</f>
        <v>0</v>
      </c>
      <c r="O157" s="213"/>
      <c r="P157" s="213"/>
      <c r="Q157" s="213"/>
      <c r="R157" s="204"/>
      <c r="T157" s="205"/>
      <c r="U157" s="201"/>
      <c r="V157" s="201"/>
      <c r="W157" s="206">
        <f>SUM(W158:W160)</f>
        <v>0</v>
      </c>
      <c r="X157" s="201"/>
      <c r="Y157" s="206">
        <f>SUM(Y158:Y160)</f>
        <v>0</v>
      </c>
      <c r="Z157" s="201"/>
      <c r="AA157" s="207">
        <f>SUM(AA158:AA160)</f>
        <v>0</v>
      </c>
      <c r="AR157" s="208" t="s">
        <v>138</v>
      </c>
      <c r="AT157" s="209" t="s">
        <v>75</v>
      </c>
      <c r="AU157" s="209" t="s">
        <v>84</v>
      </c>
      <c r="AY157" s="208" t="s">
        <v>159</v>
      </c>
      <c r="BK157" s="210">
        <f>SUM(BK158:BK160)</f>
        <v>0</v>
      </c>
    </row>
    <row r="158" s="1" customFormat="1" ht="38.25" customHeight="1">
      <c r="B158" s="178"/>
      <c r="C158" s="214" t="s">
        <v>199</v>
      </c>
      <c r="D158" s="214" t="s">
        <v>160</v>
      </c>
      <c r="E158" s="215" t="s">
        <v>324</v>
      </c>
      <c r="F158" s="216" t="s">
        <v>325</v>
      </c>
      <c r="G158" s="216"/>
      <c r="H158" s="216"/>
      <c r="I158" s="216"/>
      <c r="J158" s="217" t="s">
        <v>177</v>
      </c>
      <c r="K158" s="218">
        <v>1</v>
      </c>
      <c r="L158" s="219">
        <v>0</v>
      </c>
      <c r="M158" s="219"/>
      <c r="N158" s="218">
        <f>ROUND(L158*K158,3)</f>
        <v>0</v>
      </c>
      <c r="O158" s="218"/>
      <c r="P158" s="218"/>
      <c r="Q158" s="218"/>
      <c r="R158" s="182"/>
      <c r="T158" s="220" t="s">
        <v>5</v>
      </c>
      <c r="U158" s="57" t="s">
        <v>43</v>
      </c>
      <c r="V158" s="48"/>
      <c r="W158" s="221">
        <f>V158*K158</f>
        <v>0</v>
      </c>
      <c r="X158" s="221">
        <v>0</v>
      </c>
      <c r="Y158" s="221">
        <f>X158*K158</f>
        <v>0</v>
      </c>
      <c r="Z158" s="221">
        <v>0</v>
      </c>
      <c r="AA158" s="222">
        <f>Z158*K158</f>
        <v>0</v>
      </c>
      <c r="AR158" s="23" t="s">
        <v>225</v>
      </c>
      <c r="AT158" s="23" t="s">
        <v>160</v>
      </c>
      <c r="AU158" s="23" t="s">
        <v>138</v>
      </c>
      <c r="AY158" s="23" t="s">
        <v>159</v>
      </c>
      <c r="BE158" s="137">
        <f>IF(U158="základná",N158,0)</f>
        <v>0</v>
      </c>
      <c r="BF158" s="137">
        <f>IF(U158="znížená",N158,0)</f>
        <v>0</v>
      </c>
      <c r="BG158" s="137">
        <f>IF(U158="zákl. prenesená",N158,0)</f>
        <v>0</v>
      </c>
      <c r="BH158" s="137">
        <f>IF(U158="zníž. prenesená",N158,0)</f>
        <v>0</v>
      </c>
      <c r="BI158" s="137">
        <f>IF(U158="nulová",N158,0)</f>
        <v>0</v>
      </c>
      <c r="BJ158" s="23" t="s">
        <v>138</v>
      </c>
      <c r="BK158" s="223">
        <f>ROUND(L158*K158,3)</f>
        <v>0</v>
      </c>
      <c r="BL158" s="23" t="s">
        <v>225</v>
      </c>
      <c r="BM158" s="23" t="s">
        <v>326</v>
      </c>
    </row>
    <row r="159" s="1" customFormat="1" ht="38.25" customHeight="1">
      <c r="B159" s="178"/>
      <c r="C159" s="214" t="s">
        <v>203</v>
      </c>
      <c r="D159" s="214" t="s">
        <v>160</v>
      </c>
      <c r="E159" s="215" t="s">
        <v>327</v>
      </c>
      <c r="F159" s="216" t="s">
        <v>328</v>
      </c>
      <c r="G159" s="216"/>
      <c r="H159" s="216"/>
      <c r="I159" s="216"/>
      <c r="J159" s="217" t="s">
        <v>177</v>
      </c>
      <c r="K159" s="218">
        <v>1</v>
      </c>
      <c r="L159" s="219">
        <v>0</v>
      </c>
      <c r="M159" s="219"/>
      <c r="N159" s="218">
        <f>ROUND(L159*K159,3)</f>
        <v>0</v>
      </c>
      <c r="O159" s="218"/>
      <c r="P159" s="218"/>
      <c r="Q159" s="218"/>
      <c r="R159" s="182"/>
      <c r="T159" s="220" t="s">
        <v>5</v>
      </c>
      <c r="U159" s="57" t="s">
        <v>43</v>
      </c>
      <c r="V159" s="48"/>
      <c r="W159" s="221">
        <f>V159*K159</f>
        <v>0</v>
      </c>
      <c r="X159" s="221">
        <v>0</v>
      </c>
      <c r="Y159" s="221">
        <f>X159*K159</f>
        <v>0</v>
      </c>
      <c r="Z159" s="221">
        <v>0</v>
      </c>
      <c r="AA159" s="222">
        <f>Z159*K159</f>
        <v>0</v>
      </c>
      <c r="AR159" s="23" t="s">
        <v>225</v>
      </c>
      <c r="AT159" s="23" t="s">
        <v>160</v>
      </c>
      <c r="AU159" s="23" t="s">
        <v>138</v>
      </c>
      <c r="AY159" s="23" t="s">
        <v>159</v>
      </c>
      <c r="BE159" s="137">
        <f>IF(U159="základná",N159,0)</f>
        <v>0</v>
      </c>
      <c r="BF159" s="137">
        <f>IF(U159="znížená",N159,0)</f>
        <v>0</v>
      </c>
      <c r="BG159" s="137">
        <f>IF(U159="zákl. prenesená",N159,0)</f>
        <v>0</v>
      </c>
      <c r="BH159" s="137">
        <f>IF(U159="zníž. prenesená",N159,0)</f>
        <v>0</v>
      </c>
      <c r="BI159" s="137">
        <f>IF(U159="nulová",N159,0)</f>
        <v>0</v>
      </c>
      <c r="BJ159" s="23" t="s">
        <v>138</v>
      </c>
      <c r="BK159" s="223">
        <f>ROUND(L159*K159,3)</f>
        <v>0</v>
      </c>
      <c r="BL159" s="23" t="s">
        <v>225</v>
      </c>
      <c r="BM159" s="23" t="s">
        <v>329</v>
      </c>
    </row>
    <row r="160" s="1" customFormat="1" ht="38.25" customHeight="1">
      <c r="B160" s="178"/>
      <c r="C160" s="214" t="s">
        <v>208</v>
      </c>
      <c r="D160" s="214" t="s">
        <v>160</v>
      </c>
      <c r="E160" s="215" t="s">
        <v>330</v>
      </c>
      <c r="F160" s="216" t="s">
        <v>331</v>
      </c>
      <c r="G160" s="216"/>
      <c r="H160" s="216"/>
      <c r="I160" s="216"/>
      <c r="J160" s="217" t="s">
        <v>177</v>
      </c>
      <c r="K160" s="218">
        <v>1</v>
      </c>
      <c r="L160" s="219">
        <v>0</v>
      </c>
      <c r="M160" s="219"/>
      <c r="N160" s="218">
        <f>ROUND(L160*K160,3)</f>
        <v>0</v>
      </c>
      <c r="O160" s="218"/>
      <c r="P160" s="218"/>
      <c r="Q160" s="218"/>
      <c r="R160" s="182"/>
      <c r="T160" s="220" t="s">
        <v>5</v>
      </c>
      <c r="U160" s="57" t="s">
        <v>43</v>
      </c>
      <c r="V160" s="48"/>
      <c r="W160" s="221">
        <f>V160*K160</f>
        <v>0</v>
      </c>
      <c r="X160" s="221">
        <v>0</v>
      </c>
      <c r="Y160" s="221">
        <f>X160*K160</f>
        <v>0</v>
      </c>
      <c r="Z160" s="221">
        <v>0</v>
      </c>
      <c r="AA160" s="222">
        <f>Z160*K160</f>
        <v>0</v>
      </c>
      <c r="AR160" s="23" t="s">
        <v>225</v>
      </c>
      <c r="AT160" s="23" t="s">
        <v>160</v>
      </c>
      <c r="AU160" s="23" t="s">
        <v>138</v>
      </c>
      <c r="AY160" s="23" t="s">
        <v>159</v>
      </c>
      <c r="BE160" s="137">
        <f>IF(U160="základná",N160,0)</f>
        <v>0</v>
      </c>
      <c r="BF160" s="137">
        <f>IF(U160="znížená",N160,0)</f>
        <v>0</v>
      </c>
      <c r="BG160" s="137">
        <f>IF(U160="zákl. prenesená",N160,0)</f>
        <v>0</v>
      </c>
      <c r="BH160" s="137">
        <f>IF(U160="zníž. prenesená",N160,0)</f>
        <v>0</v>
      </c>
      <c r="BI160" s="137">
        <f>IF(U160="nulová",N160,0)</f>
        <v>0</v>
      </c>
      <c r="BJ160" s="23" t="s">
        <v>138</v>
      </c>
      <c r="BK160" s="223">
        <f>ROUND(L160*K160,3)</f>
        <v>0</v>
      </c>
      <c r="BL160" s="23" t="s">
        <v>225</v>
      </c>
      <c r="BM160" s="23" t="s">
        <v>332</v>
      </c>
    </row>
    <row r="161" s="9" customFormat="1" ht="29.88" customHeight="1">
      <c r="B161" s="200"/>
      <c r="C161" s="201"/>
      <c r="D161" s="211" t="s">
        <v>127</v>
      </c>
      <c r="E161" s="211"/>
      <c r="F161" s="211"/>
      <c r="G161" s="211"/>
      <c r="H161" s="211"/>
      <c r="I161" s="211"/>
      <c r="J161" s="211"/>
      <c r="K161" s="211"/>
      <c r="L161" s="211"/>
      <c r="M161" s="211"/>
      <c r="N161" s="253">
        <f>BK161</f>
        <v>0</v>
      </c>
      <c r="O161" s="254"/>
      <c r="P161" s="254"/>
      <c r="Q161" s="254"/>
      <c r="R161" s="204"/>
      <c r="T161" s="205"/>
      <c r="U161" s="201"/>
      <c r="V161" s="201"/>
      <c r="W161" s="206">
        <f>SUM(W162:W173)</f>
        <v>0</v>
      </c>
      <c r="X161" s="201"/>
      <c r="Y161" s="206">
        <f>SUM(Y162:Y173)</f>
        <v>3.7899584000000002</v>
      </c>
      <c r="Z161" s="201"/>
      <c r="AA161" s="207">
        <f>SUM(AA162:AA173)</f>
        <v>0</v>
      </c>
      <c r="AR161" s="208" t="s">
        <v>138</v>
      </c>
      <c r="AT161" s="209" t="s">
        <v>75</v>
      </c>
      <c r="AU161" s="209" t="s">
        <v>84</v>
      </c>
      <c r="AY161" s="208" t="s">
        <v>159</v>
      </c>
      <c r="BK161" s="210">
        <f>SUM(BK162:BK173)</f>
        <v>0</v>
      </c>
    </row>
    <row r="162" s="1" customFormat="1" ht="25.5" customHeight="1">
      <c r="B162" s="178"/>
      <c r="C162" s="214" t="s">
        <v>214</v>
      </c>
      <c r="D162" s="214" t="s">
        <v>160</v>
      </c>
      <c r="E162" s="215" t="s">
        <v>333</v>
      </c>
      <c r="F162" s="216" t="s">
        <v>334</v>
      </c>
      <c r="G162" s="216"/>
      <c r="H162" s="216"/>
      <c r="I162" s="216"/>
      <c r="J162" s="217" t="s">
        <v>182</v>
      </c>
      <c r="K162" s="218">
        <v>385.14100000000002</v>
      </c>
      <c r="L162" s="219">
        <v>0</v>
      </c>
      <c r="M162" s="219"/>
      <c r="N162" s="218">
        <f>ROUND(L162*K162,3)</f>
        <v>0</v>
      </c>
      <c r="O162" s="218"/>
      <c r="P162" s="218"/>
      <c r="Q162" s="218"/>
      <c r="R162" s="182"/>
      <c r="T162" s="220" t="s">
        <v>5</v>
      </c>
      <c r="U162" s="57" t="s">
        <v>43</v>
      </c>
      <c r="V162" s="48"/>
      <c r="W162" s="221">
        <f>V162*K162</f>
        <v>0</v>
      </c>
      <c r="X162" s="221">
        <v>0.0091999999999999998</v>
      </c>
      <c r="Y162" s="221">
        <f>X162*K162</f>
        <v>3.5432972</v>
      </c>
      <c r="Z162" s="221">
        <v>0</v>
      </c>
      <c r="AA162" s="222">
        <f>Z162*K162</f>
        <v>0</v>
      </c>
      <c r="AR162" s="23" t="s">
        <v>225</v>
      </c>
      <c r="AT162" s="23" t="s">
        <v>160</v>
      </c>
      <c r="AU162" s="23" t="s">
        <v>138</v>
      </c>
      <c r="AY162" s="23" t="s">
        <v>159</v>
      </c>
      <c r="BE162" s="137">
        <f>IF(U162="základná",N162,0)</f>
        <v>0</v>
      </c>
      <c r="BF162" s="137">
        <f>IF(U162="znížená",N162,0)</f>
        <v>0</v>
      </c>
      <c r="BG162" s="137">
        <f>IF(U162="zákl. prenesená",N162,0)</f>
        <v>0</v>
      </c>
      <c r="BH162" s="137">
        <f>IF(U162="zníž. prenesená",N162,0)</f>
        <v>0</v>
      </c>
      <c r="BI162" s="137">
        <f>IF(U162="nulová",N162,0)</f>
        <v>0</v>
      </c>
      <c r="BJ162" s="23" t="s">
        <v>138</v>
      </c>
      <c r="BK162" s="223">
        <f>ROUND(L162*K162,3)</f>
        <v>0</v>
      </c>
      <c r="BL162" s="23" t="s">
        <v>225</v>
      </c>
      <c r="BM162" s="23" t="s">
        <v>335</v>
      </c>
    </row>
    <row r="163" s="10" customFormat="1" ht="16.5" customHeight="1">
      <c r="B163" s="224"/>
      <c r="C163" s="225"/>
      <c r="D163" s="225"/>
      <c r="E163" s="226" t="s">
        <v>5</v>
      </c>
      <c r="F163" s="227" t="s">
        <v>336</v>
      </c>
      <c r="G163" s="228"/>
      <c r="H163" s="228"/>
      <c r="I163" s="228"/>
      <c r="J163" s="225"/>
      <c r="K163" s="229">
        <v>359.10000000000002</v>
      </c>
      <c r="L163" s="225"/>
      <c r="M163" s="225"/>
      <c r="N163" s="225"/>
      <c r="O163" s="225"/>
      <c r="P163" s="225"/>
      <c r="Q163" s="225"/>
      <c r="R163" s="230"/>
      <c r="T163" s="231"/>
      <c r="U163" s="225"/>
      <c r="V163" s="225"/>
      <c r="W163" s="225"/>
      <c r="X163" s="225"/>
      <c r="Y163" s="225"/>
      <c r="Z163" s="225"/>
      <c r="AA163" s="232"/>
      <c r="AT163" s="233" t="s">
        <v>167</v>
      </c>
      <c r="AU163" s="233" t="s">
        <v>138</v>
      </c>
      <c r="AV163" s="10" t="s">
        <v>138</v>
      </c>
      <c r="AW163" s="10" t="s">
        <v>33</v>
      </c>
      <c r="AX163" s="10" t="s">
        <v>76</v>
      </c>
      <c r="AY163" s="233" t="s">
        <v>159</v>
      </c>
    </row>
    <row r="164" s="10" customFormat="1" ht="16.5" customHeight="1">
      <c r="B164" s="224"/>
      <c r="C164" s="225"/>
      <c r="D164" s="225"/>
      <c r="E164" s="226" t="s">
        <v>5</v>
      </c>
      <c r="F164" s="252" t="s">
        <v>337</v>
      </c>
      <c r="G164" s="225"/>
      <c r="H164" s="225"/>
      <c r="I164" s="225"/>
      <c r="J164" s="225"/>
      <c r="K164" s="229">
        <v>21.928000000000001</v>
      </c>
      <c r="L164" s="225"/>
      <c r="M164" s="225"/>
      <c r="N164" s="225"/>
      <c r="O164" s="225"/>
      <c r="P164" s="225"/>
      <c r="Q164" s="225"/>
      <c r="R164" s="230"/>
      <c r="T164" s="231"/>
      <c r="U164" s="225"/>
      <c r="V164" s="225"/>
      <c r="W164" s="225"/>
      <c r="X164" s="225"/>
      <c r="Y164" s="225"/>
      <c r="Z164" s="225"/>
      <c r="AA164" s="232"/>
      <c r="AT164" s="233" t="s">
        <v>167</v>
      </c>
      <c r="AU164" s="233" t="s">
        <v>138</v>
      </c>
      <c r="AV164" s="10" t="s">
        <v>138</v>
      </c>
      <c r="AW164" s="10" t="s">
        <v>33</v>
      </c>
      <c r="AX164" s="10" t="s">
        <v>76</v>
      </c>
      <c r="AY164" s="233" t="s">
        <v>159</v>
      </c>
    </row>
    <row r="165" s="11" customFormat="1" ht="16.5" customHeight="1">
      <c r="B165" s="234"/>
      <c r="C165" s="235"/>
      <c r="D165" s="235"/>
      <c r="E165" s="236" t="s">
        <v>5</v>
      </c>
      <c r="F165" s="237" t="s">
        <v>168</v>
      </c>
      <c r="G165" s="235"/>
      <c r="H165" s="235"/>
      <c r="I165" s="235"/>
      <c r="J165" s="235"/>
      <c r="K165" s="238">
        <v>381.02800000000002</v>
      </c>
      <c r="L165" s="235"/>
      <c r="M165" s="235"/>
      <c r="N165" s="235"/>
      <c r="O165" s="235"/>
      <c r="P165" s="235"/>
      <c r="Q165" s="235"/>
      <c r="R165" s="239"/>
      <c r="T165" s="240"/>
      <c r="U165" s="235"/>
      <c r="V165" s="235"/>
      <c r="W165" s="235"/>
      <c r="X165" s="235"/>
      <c r="Y165" s="235"/>
      <c r="Z165" s="235"/>
      <c r="AA165" s="241"/>
      <c r="AT165" s="242" t="s">
        <v>167</v>
      </c>
      <c r="AU165" s="242" t="s">
        <v>138</v>
      </c>
      <c r="AV165" s="11" t="s">
        <v>169</v>
      </c>
      <c r="AW165" s="11" t="s">
        <v>33</v>
      </c>
      <c r="AX165" s="11" t="s">
        <v>76</v>
      </c>
      <c r="AY165" s="242" t="s">
        <v>159</v>
      </c>
    </row>
    <row r="166" s="10" customFormat="1" ht="16.5" customHeight="1">
      <c r="B166" s="224"/>
      <c r="C166" s="225"/>
      <c r="D166" s="225"/>
      <c r="E166" s="226" t="s">
        <v>5</v>
      </c>
      <c r="F166" s="252" t="s">
        <v>338</v>
      </c>
      <c r="G166" s="225"/>
      <c r="H166" s="225"/>
      <c r="I166" s="225"/>
      <c r="J166" s="225"/>
      <c r="K166" s="229">
        <v>4.1130000000000004</v>
      </c>
      <c r="L166" s="225"/>
      <c r="M166" s="225"/>
      <c r="N166" s="225"/>
      <c r="O166" s="225"/>
      <c r="P166" s="225"/>
      <c r="Q166" s="225"/>
      <c r="R166" s="230"/>
      <c r="T166" s="231"/>
      <c r="U166" s="225"/>
      <c r="V166" s="225"/>
      <c r="W166" s="225"/>
      <c r="X166" s="225"/>
      <c r="Y166" s="225"/>
      <c r="Z166" s="225"/>
      <c r="AA166" s="232"/>
      <c r="AT166" s="233" t="s">
        <v>167</v>
      </c>
      <c r="AU166" s="233" t="s">
        <v>138</v>
      </c>
      <c r="AV166" s="10" t="s">
        <v>138</v>
      </c>
      <c r="AW166" s="10" t="s">
        <v>33</v>
      </c>
      <c r="AX166" s="10" t="s">
        <v>76</v>
      </c>
      <c r="AY166" s="233" t="s">
        <v>159</v>
      </c>
    </row>
    <row r="167" s="11" customFormat="1" ht="16.5" customHeight="1">
      <c r="B167" s="234"/>
      <c r="C167" s="235"/>
      <c r="D167" s="235"/>
      <c r="E167" s="236" t="s">
        <v>5</v>
      </c>
      <c r="F167" s="237" t="s">
        <v>168</v>
      </c>
      <c r="G167" s="235"/>
      <c r="H167" s="235"/>
      <c r="I167" s="235"/>
      <c r="J167" s="235"/>
      <c r="K167" s="238">
        <v>4.1130000000000004</v>
      </c>
      <c r="L167" s="235"/>
      <c r="M167" s="235"/>
      <c r="N167" s="235"/>
      <c r="O167" s="235"/>
      <c r="P167" s="235"/>
      <c r="Q167" s="235"/>
      <c r="R167" s="239"/>
      <c r="T167" s="240"/>
      <c r="U167" s="235"/>
      <c r="V167" s="235"/>
      <c r="W167" s="235"/>
      <c r="X167" s="235"/>
      <c r="Y167" s="235"/>
      <c r="Z167" s="235"/>
      <c r="AA167" s="241"/>
      <c r="AT167" s="242" t="s">
        <v>167</v>
      </c>
      <c r="AU167" s="242" t="s">
        <v>138</v>
      </c>
      <c r="AV167" s="11" t="s">
        <v>169</v>
      </c>
      <c r="AW167" s="11" t="s">
        <v>33</v>
      </c>
      <c r="AX167" s="11" t="s">
        <v>76</v>
      </c>
      <c r="AY167" s="242" t="s">
        <v>159</v>
      </c>
    </row>
    <row r="168" s="12" customFormat="1" ht="16.5" customHeight="1">
      <c r="B168" s="243"/>
      <c r="C168" s="244"/>
      <c r="D168" s="244"/>
      <c r="E168" s="245" t="s">
        <v>5</v>
      </c>
      <c r="F168" s="246" t="s">
        <v>170</v>
      </c>
      <c r="G168" s="244"/>
      <c r="H168" s="244"/>
      <c r="I168" s="244"/>
      <c r="J168" s="244"/>
      <c r="K168" s="247">
        <v>385.14100000000002</v>
      </c>
      <c r="L168" s="244"/>
      <c r="M168" s="244"/>
      <c r="N168" s="244"/>
      <c r="O168" s="244"/>
      <c r="P168" s="244"/>
      <c r="Q168" s="244"/>
      <c r="R168" s="248"/>
      <c r="T168" s="249"/>
      <c r="U168" s="244"/>
      <c r="V168" s="244"/>
      <c r="W168" s="244"/>
      <c r="X168" s="244"/>
      <c r="Y168" s="244"/>
      <c r="Z168" s="244"/>
      <c r="AA168" s="250"/>
      <c r="AT168" s="251" t="s">
        <v>167</v>
      </c>
      <c r="AU168" s="251" t="s">
        <v>138</v>
      </c>
      <c r="AV168" s="12" t="s">
        <v>164</v>
      </c>
      <c r="AW168" s="12" t="s">
        <v>33</v>
      </c>
      <c r="AX168" s="12" t="s">
        <v>84</v>
      </c>
      <c r="AY168" s="251" t="s">
        <v>159</v>
      </c>
    </row>
    <row r="169" s="1" customFormat="1" ht="38.25" customHeight="1">
      <c r="B169" s="178"/>
      <c r="C169" s="214" t="s">
        <v>218</v>
      </c>
      <c r="D169" s="214" t="s">
        <v>160</v>
      </c>
      <c r="E169" s="215" t="s">
        <v>339</v>
      </c>
      <c r="F169" s="216" t="s">
        <v>340</v>
      </c>
      <c r="G169" s="216"/>
      <c r="H169" s="216"/>
      <c r="I169" s="216"/>
      <c r="J169" s="217" t="s">
        <v>182</v>
      </c>
      <c r="K169" s="218">
        <v>9.9299999999999997</v>
      </c>
      <c r="L169" s="219">
        <v>0</v>
      </c>
      <c r="M169" s="219"/>
      <c r="N169" s="218">
        <f>ROUND(L169*K169,3)</f>
        <v>0</v>
      </c>
      <c r="O169" s="218"/>
      <c r="P169" s="218"/>
      <c r="Q169" s="218"/>
      <c r="R169" s="182"/>
      <c r="T169" s="220" t="s">
        <v>5</v>
      </c>
      <c r="U169" s="57" t="s">
        <v>43</v>
      </c>
      <c r="V169" s="48"/>
      <c r="W169" s="221">
        <f>V169*K169</f>
        <v>0</v>
      </c>
      <c r="X169" s="221">
        <v>0.024840000000000001</v>
      </c>
      <c r="Y169" s="221">
        <f>X169*K169</f>
        <v>0.2466612</v>
      </c>
      <c r="Z169" s="221">
        <v>0</v>
      </c>
      <c r="AA169" s="222">
        <f>Z169*K169</f>
        <v>0</v>
      </c>
      <c r="AR169" s="23" t="s">
        <v>225</v>
      </c>
      <c r="AT169" s="23" t="s">
        <v>160</v>
      </c>
      <c r="AU169" s="23" t="s">
        <v>138</v>
      </c>
      <c r="AY169" s="23" t="s">
        <v>159</v>
      </c>
      <c r="BE169" s="137">
        <f>IF(U169="základná",N169,0)</f>
        <v>0</v>
      </c>
      <c r="BF169" s="137">
        <f>IF(U169="znížená",N169,0)</f>
        <v>0</v>
      </c>
      <c r="BG169" s="137">
        <f>IF(U169="zákl. prenesená",N169,0)</f>
        <v>0</v>
      </c>
      <c r="BH169" s="137">
        <f>IF(U169="zníž. prenesená",N169,0)</f>
        <v>0</v>
      </c>
      <c r="BI169" s="137">
        <f>IF(U169="nulová",N169,0)</f>
        <v>0</v>
      </c>
      <c r="BJ169" s="23" t="s">
        <v>138</v>
      </c>
      <c r="BK169" s="223">
        <f>ROUND(L169*K169,3)</f>
        <v>0</v>
      </c>
      <c r="BL169" s="23" t="s">
        <v>225</v>
      </c>
      <c r="BM169" s="23" t="s">
        <v>341</v>
      </c>
    </row>
    <row r="170" s="10" customFormat="1" ht="16.5" customHeight="1">
      <c r="B170" s="224"/>
      <c r="C170" s="225"/>
      <c r="D170" s="225"/>
      <c r="E170" s="226" t="s">
        <v>5</v>
      </c>
      <c r="F170" s="227" t="s">
        <v>342</v>
      </c>
      <c r="G170" s="228"/>
      <c r="H170" s="228"/>
      <c r="I170" s="228"/>
      <c r="J170" s="225"/>
      <c r="K170" s="229">
        <v>9.9299999999999997</v>
      </c>
      <c r="L170" s="225"/>
      <c r="M170" s="225"/>
      <c r="N170" s="225"/>
      <c r="O170" s="225"/>
      <c r="P170" s="225"/>
      <c r="Q170" s="225"/>
      <c r="R170" s="230"/>
      <c r="T170" s="231"/>
      <c r="U170" s="225"/>
      <c r="V170" s="225"/>
      <c r="W170" s="225"/>
      <c r="X170" s="225"/>
      <c r="Y170" s="225"/>
      <c r="Z170" s="225"/>
      <c r="AA170" s="232"/>
      <c r="AT170" s="233" t="s">
        <v>167</v>
      </c>
      <c r="AU170" s="233" t="s">
        <v>138</v>
      </c>
      <c r="AV170" s="10" t="s">
        <v>138</v>
      </c>
      <c r="AW170" s="10" t="s">
        <v>33</v>
      </c>
      <c r="AX170" s="10" t="s">
        <v>76</v>
      </c>
      <c r="AY170" s="233" t="s">
        <v>159</v>
      </c>
    </row>
    <row r="171" s="11" customFormat="1" ht="16.5" customHeight="1">
      <c r="B171" s="234"/>
      <c r="C171" s="235"/>
      <c r="D171" s="235"/>
      <c r="E171" s="236" t="s">
        <v>5</v>
      </c>
      <c r="F171" s="237" t="s">
        <v>168</v>
      </c>
      <c r="G171" s="235"/>
      <c r="H171" s="235"/>
      <c r="I171" s="235"/>
      <c r="J171" s="235"/>
      <c r="K171" s="238">
        <v>9.9299999999999997</v>
      </c>
      <c r="L171" s="235"/>
      <c r="M171" s="235"/>
      <c r="N171" s="235"/>
      <c r="O171" s="235"/>
      <c r="P171" s="235"/>
      <c r="Q171" s="235"/>
      <c r="R171" s="239"/>
      <c r="T171" s="240"/>
      <c r="U171" s="235"/>
      <c r="V171" s="235"/>
      <c r="W171" s="235"/>
      <c r="X171" s="235"/>
      <c r="Y171" s="235"/>
      <c r="Z171" s="235"/>
      <c r="AA171" s="241"/>
      <c r="AT171" s="242" t="s">
        <v>167</v>
      </c>
      <c r="AU171" s="242" t="s">
        <v>138</v>
      </c>
      <c r="AV171" s="11" t="s">
        <v>169</v>
      </c>
      <c r="AW171" s="11" t="s">
        <v>33</v>
      </c>
      <c r="AX171" s="11" t="s">
        <v>76</v>
      </c>
      <c r="AY171" s="242" t="s">
        <v>159</v>
      </c>
    </row>
    <row r="172" s="12" customFormat="1" ht="16.5" customHeight="1">
      <c r="B172" s="243"/>
      <c r="C172" s="244"/>
      <c r="D172" s="244"/>
      <c r="E172" s="245" t="s">
        <v>5</v>
      </c>
      <c r="F172" s="246" t="s">
        <v>170</v>
      </c>
      <c r="G172" s="244"/>
      <c r="H172" s="244"/>
      <c r="I172" s="244"/>
      <c r="J172" s="244"/>
      <c r="K172" s="247">
        <v>9.9299999999999997</v>
      </c>
      <c r="L172" s="244"/>
      <c r="M172" s="244"/>
      <c r="N172" s="244"/>
      <c r="O172" s="244"/>
      <c r="P172" s="244"/>
      <c r="Q172" s="244"/>
      <c r="R172" s="248"/>
      <c r="T172" s="249"/>
      <c r="U172" s="244"/>
      <c r="V172" s="244"/>
      <c r="W172" s="244"/>
      <c r="X172" s="244"/>
      <c r="Y172" s="244"/>
      <c r="Z172" s="244"/>
      <c r="AA172" s="250"/>
      <c r="AT172" s="251" t="s">
        <v>167</v>
      </c>
      <c r="AU172" s="251" t="s">
        <v>138</v>
      </c>
      <c r="AV172" s="12" t="s">
        <v>164</v>
      </c>
      <c r="AW172" s="12" t="s">
        <v>33</v>
      </c>
      <c r="AX172" s="12" t="s">
        <v>84</v>
      </c>
      <c r="AY172" s="251" t="s">
        <v>159</v>
      </c>
    </row>
    <row r="173" s="1" customFormat="1" ht="25.5" customHeight="1">
      <c r="B173" s="178"/>
      <c r="C173" s="214" t="s">
        <v>222</v>
      </c>
      <c r="D173" s="214" t="s">
        <v>160</v>
      </c>
      <c r="E173" s="215" t="s">
        <v>343</v>
      </c>
      <c r="F173" s="216" t="s">
        <v>344</v>
      </c>
      <c r="G173" s="216"/>
      <c r="H173" s="216"/>
      <c r="I173" s="216"/>
      <c r="J173" s="217" t="s">
        <v>189</v>
      </c>
      <c r="K173" s="218">
        <v>3.79</v>
      </c>
      <c r="L173" s="219">
        <v>0</v>
      </c>
      <c r="M173" s="219"/>
      <c r="N173" s="218">
        <f>ROUND(L173*K173,3)</f>
        <v>0</v>
      </c>
      <c r="O173" s="218"/>
      <c r="P173" s="218"/>
      <c r="Q173" s="218"/>
      <c r="R173" s="182"/>
      <c r="T173" s="220" t="s">
        <v>5</v>
      </c>
      <c r="U173" s="57" t="s">
        <v>43</v>
      </c>
      <c r="V173" s="48"/>
      <c r="W173" s="221">
        <f>V173*K173</f>
        <v>0</v>
      </c>
      <c r="X173" s="221">
        <v>0</v>
      </c>
      <c r="Y173" s="221">
        <f>X173*K173</f>
        <v>0</v>
      </c>
      <c r="Z173" s="221">
        <v>0</v>
      </c>
      <c r="AA173" s="222">
        <f>Z173*K173</f>
        <v>0</v>
      </c>
      <c r="AR173" s="23" t="s">
        <v>225</v>
      </c>
      <c r="AT173" s="23" t="s">
        <v>160</v>
      </c>
      <c r="AU173" s="23" t="s">
        <v>138</v>
      </c>
      <c r="AY173" s="23" t="s">
        <v>159</v>
      </c>
      <c r="BE173" s="137">
        <f>IF(U173="základná",N173,0)</f>
        <v>0</v>
      </c>
      <c r="BF173" s="137">
        <f>IF(U173="znížená",N173,0)</f>
        <v>0</v>
      </c>
      <c r="BG173" s="137">
        <f>IF(U173="zákl. prenesená",N173,0)</f>
        <v>0</v>
      </c>
      <c r="BH173" s="137">
        <f>IF(U173="zníž. prenesená",N173,0)</f>
        <v>0</v>
      </c>
      <c r="BI173" s="137">
        <f>IF(U173="nulová",N173,0)</f>
        <v>0</v>
      </c>
      <c r="BJ173" s="23" t="s">
        <v>138</v>
      </c>
      <c r="BK173" s="223">
        <f>ROUND(L173*K173,3)</f>
        <v>0</v>
      </c>
      <c r="BL173" s="23" t="s">
        <v>225</v>
      </c>
      <c r="BM173" s="23" t="s">
        <v>345</v>
      </c>
    </row>
    <row r="174" s="9" customFormat="1" ht="29.88" customHeight="1">
      <c r="B174" s="200"/>
      <c r="C174" s="201"/>
      <c r="D174" s="211" t="s">
        <v>291</v>
      </c>
      <c r="E174" s="211"/>
      <c r="F174" s="211"/>
      <c r="G174" s="211"/>
      <c r="H174" s="211"/>
      <c r="I174" s="211"/>
      <c r="J174" s="211"/>
      <c r="K174" s="211"/>
      <c r="L174" s="211"/>
      <c r="M174" s="211"/>
      <c r="N174" s="253">
        <f>BK174</f>
        <v>0</v>
      </c>
      <c r="O174" s="254"/>
      <c r="P174" s="254"/>
      <c r="Q174" s="254"/>
      <c r="R174" s="204"/>
      <c r="T174" s="205"/>
      <c r="U174" s="201"/>
      <c r="V174" s="201"/>
      <c r="W174" s="206">
        <f>SUM(W175:W223)</f>
        <v>0</v>
      </c>
      <c r="X174" s="201"/>
      <c r="Y174" s="206">
        <f>SUM(Y175:Y223)</f>
        <v>15.7811522884</v>
      </c>
      <c r="Z174" s="201"/>
      <c r="AA174" s="207">
        <f>SUM(AA175:AA223)</f>
        <v>0</v>
      </c>
      <c r="AR174" s="208" t="s">
        <v>138</v>
      </c>
      <c r="AT174" s="209" t="s">
        <v>75</v>
      </c>
      <c r="AU174" s="209" t="s">
        <v>84</v>
      </c>
      <c r="AY174" s="208" t="s">
        <v>159</v>
      </c>
      <c r="BK174" s="210">
        <f>SUM(BK175:BK223)</f>
        <v>0</v>
      </c>
    </row>
    <row r="175" s="1" customFormat="1" ht="51" customHeight="1">
      <c r="B175" s="178"/>
      <c r="C175" s="214" t="s">
        <v>227</v>
      </c>
      <c r="D175" s="214" t="s">
        <v>160</v>
      </c>
      <c r="E175" s="215" t="s">
        <v>346</v>
      </c>
      <c r="F175" s="216" t="s">
        <v>347</v>
      </c>
      <c r="G175" s="216"/>
      <c r="H175" s="216"/>
      <c r="I175" s="216"/>
      <c r="J175" s="217" t="s">
        <v>182</v>
      </c>
      <c r="K175" s="218">
        <v>39.350000000000001</v>
      </c>
      <c r="L175" s="219">
        <v>0</v>
      </c>
      <c r="M175" s="219"/>
      <c r="N175" s="218">
        <f>ROUND(L175*K175,3)</f>
        <v>0</v>
      </c>
      <c r="O175" s="218"/>
      <c r="P175" s="218"/>
      <c r="Q175" s="218"/>
      <c r="R175" s="182"/>
      <c r="T175" s="220" t="s">
        <v>5</v>
      </c>
      <c r="U175" s="57" t="s">
        <v>43</v>
      </c>
      <c r="V175" s="48"/>
      <c r="W175" s="221">
        <f>V175*K175</f>
        <v>0</v>
      </c>
      <c r="X175" s="221">
        <v>0.040849999999999997</v>
      </c>
      <c r="Y175" s="221">
        <f>X175*K175</f>
        <v>1.6074474999999999</v>
      </c>
      <c r="Z175" s="221">
        <v>0</v>
      </c>
      <c r="AA175" s="222">
        <f>Z175*K175</f>
        <v>0</v>
      </c>
      <c r="AR175" s="23" t="s">
        <v>164</v>
      </c>
      <c r="AT175" s="23" t="s">
        <v>160</v>
      </c>
      <c r="AU175" s="23" t="s">
        <v>138</v>
      </c>
      <c r="AY175" s="23" t="s">
        <v>159</v>
      </c>
      <c r="BE175" s="137">
        <f>IF(U175="základná",N175,0)</f>
        <v>0</v>
      </c>
      <c r="BF175" s="137">
        <f>IF(U175="znížená",N175,0)</f>
        <v>0</v>
      </c>
      <c r="BG175" s="137">
        <f>IF(U175="zákl. prenesená",N175,0)</f>
        <v>0</v>
      </c>
      <c r="BH175" s="137">
        <f>IF(U175="zníž. prenesená",N175,0)</f>
        <v>0</v>
      </c>
      <c r="BI175" s="137">
        <f>IF(U175="nulová",N175,0)</f>
        <v>0</v>
      </c>
      <c r="BJ175" s="23" t="s">
        <v>138</v>
      </c>
      <c r="BK175" s="223">
        <f>ROUND(L175*K175,3)</f>
        <v>0</v>
      </c>
      <c r="BL175" s="23" t="s">
        <v>164</v>
      </c>
      <c r="BM175" s="23" t="s">
        <v>348</v>
      </c>
    </row>
    <row r="176" s="10" customFormat="1" ht="16.5" customHeight="1">
      <c r="B176" s="224"/>
      <c r="C176" s="225"/>
      <c r="D176" s="225"/>
      <c r="E176" s="226" t="s">
        <v>5</v>
      </c>
      <c r="F176" s="227" t="s">
        <v>349</v>
      </c>
      <c r="G176" s="228"/>
      <c r="H176" s="228"/>
      <c r="I176" s="228"/>
      <c r="J176" s="225"/>
      <c r="K176" s="229">
        <v>39.350000000000001</v>
      </c>
      <c r="L176" s="225"/>
      <c r="M176" s="225"/>
      <c r="N176" s="225"/>
      <c r="O176" s="225"/>
      <c r="P176" s="225"/>
      <c r="Q176" s="225"/>
      <c r="R176" s="230"/>
      <c r="T176" s="231"/>
      <c r="U176" s="225"/>
      <c r="V176" s="225"/>
      <c r="W176" s="225"/>
      <c r="X176" s="225"/>
      <c r="Y176" s="225"/>
      <c r="Z176" s="225"/>
      <c r="AA176" s="232"/>
      <c r="AT176" s="233" t="s">
        <v>167</v>
      </c>
      <c r="AU176" s="233" t="s">
        <v>138</v>
      </c>
      <c r="AV176" s="10" t="s">
        <v>138</v>
      </c>
      <c r="AW176" s="10" t="s">
        <v>33</v>
      </c>
      <c r="AX176" s="10" t="s">
        <v>76</v>
      </c>
      <c r="AY176" s="233" t="s">
        <v>159</v>
      </c>
    </row>
    <row r="177" s="11" customFormat="1" ht="16.5" customHeight="1">
      <c r="B177" s="234"/>
      <c r="C177" s="235"/>
      <c r="D177" s="235"/>
      <c r="E177" s="236" t="s">
        <v>5</v>
      </c>
      <c r="F177" s="237" t="s">
        <v>168</v>
      </c>
      <c r="G177" s="235"/>
      <c r="H177" s="235"/>
      <c r="I177" s="235"/>
      <c r="J177" s="235"/>
      <c r="K177" s="238">
        <v>39.350000000000001</v>
      </c>
      <c r="L177" s="235"/>
      <c r="M177" s="235"/>
      <c r="N177" s="235"/>
      <c r="O177" s="235"/>
      <c r="P177" s="235"/>
      <c r="Q177" s="235"/>
      <c r="R177" s="239"/>
      <c r="T177" s="240"/>
      <c r="U177" s="235"/>
      <c r="V177" s="235"/>
      <c r="W177" s="235"/>
      <c r="X177" s="235"/>
      <c r="Y177" s="235"/>
      <c r="Z177" s="235"/>
      <c r="AA177" s="241"/>
      <c r="AT177" s="242" t="s">
        <v>167</v>
      </c>
      <c r="AU177" s="242" t="s">
        <v>138</v>
      </c>
      <c r="AV177" s="11" t="s">
        <v>169</v>
      </c>
      <c r="AW177" s="11" t="s">
        <v>33</v>
      </c>
      <c r="AX177" s="11" t="s">
        <v>76</v>
      </c>
      <c r="AY177" s="242" t="s">
        <v>159</v>
      </c>
    </row>
    <row r="178" s="12" customFormat="1" ht="16.5" customHeight="1">
      <c r="B178" s="243"/>
      <c r="C178" s="244"/>
      <c r="D178" s="244"/>
      <c r="E178" s="245" t="s">
        <v>5</v>
      </c>
      <c r="F178" s="246" t="s">
        <v>170</v>
      </c>
      <c r="G178" s="244"/>
      <c r="H178" s="244"/>
      <c r="I178" s="244"/>
      <c r="J178" s="244"/>
      <c r="K178" s="247">
        <v>39.350000000000001</v>
      </c>
      <c r="L178" s="244"/>
      <c r="M178" s="244"/>
      <c r="N178" s="244"/>
      <c r="O178" s="244"/>
      <c r="P178" s="244"/>
      <c r="Q178" s="244"/>
      <c r="R178" s="248"/>
      <c r="T178" s="249"/>
      <c r="U178" s="244"/>
      <c r="V178" s="244"/>
      <c r="W178" s="244"/>
      <c r="X178" s="244"/>
      <c r="Y178" s="244"/>
      <c r="Z178" s="244"/>
      <c r="AA178" s="250"/>
      <c r="AT178" s="251" t="s">
        <v>167</v>
      </c>
      <c r="AU178" s="251" t="s">
        <v>138</v>
      </c>
      <c r="AV178" s="12" t="s">
        <v>164</v>
      </c>
      <c r="AW178" s="12" t="s">
        <v>33</v>
      </c>
      <c r="AX178" s="12" t="s">
        <v>84</v>
      </c>
      <c r="AY178" s="251" t="s">
        <v>159</v>
      </c>
    </row>
    <row r="179" s="1" customFormat="1" ht="38.25" customHeight="1">
      <c r="B179" s="178"/>
      <c r="C179" s="214" t="s">
        <v>231</v>
      </c>
      <c r="D179" s="214" t="s">
        <v>160</v>
      </c>
      <c r="E179" s="215" t="s">
        <v>350</v>
      </c>
      <c r="F179" s="216" t="s">
        <v>351</v>
      </c>
      <c r="G179" s="216"/>
      <c r="H179" s="216"/>
      <c r="I179" s="216"/>
      <c r="J179" s="217" t="s">
        <v>182</v>
      </c>
      <c r="K179" s="218">
        <v>141.547</v>
      </c>
      <c r="L179" s="219">
        <v>0</v>
      </c>
      <c r="M179" s="219"/>
      <c r="N179" s="218">
        <f>ROUND(L179*K179,3)</f>
        <v>0</v>
      </c>
      <c r="O179" s="218"/>
      <c r="P179" s="218"/>
      <c r="Q179" s="218"/>
      <c r="R179" s="182"/>
      <c r="T179" s="220" t="s">
        <v>5</v>
      </c>
      <c r="U179" s="57" t="s">
        <v>43</v>
      </c>
      <c r="V179" s="48"/>
      <c r="W179" s="221">
        <f>V179*K179</f>
        <v>0</v>
      </c>
      <c r="X179" s="221">
        <v>0.00728</v>
      </c>
      <c r="Y179" s="221">
        <f>X179*K179</f>
        <v>1.0304621599999999</v>
      </c>
      <c r="Z179" s="221">
        <v>0</v>
      </c>
      <c r="AA179" s="222">
        <f>Z179*K179</f>
        <v>0</v>
      </c>
      <c r="AR179" s="23" t="s">
        <v>225</v>
      </c>
      <c r="AT179" s="23" t="s">
        <v>160</v>
      </c>
      <c r="AU179" s="23" t="s">
        <v>138</v>
      </c>
      <c r="AY179" s="23" t="s">
        <v>159</v>
      </c>
      <c r="BE179" s="137">
        <f>IF(U179="základná",N179,0)</f>
        <v>0</v>
      </c>
      <c r="BF179" s="137">
        <f>IF(U179="znížená",N179,0)</f>
        <v>0</v>
      </c>
      <c r="BG179" s="137">
        <f>IF(U179="zákl. prenesená",N179,0)</f>
        <v>0</v>
      </c>
      <c r="BH179" s="137">
        <f>IF(U179="zníž. prenesená",N179,0)</f>
        <v>0</v>
      </c>
      <c r="BI179" s="137">
        <f>IF(U179="nulová",N179,0)</f>
        <v>0</v>
      </c>
      <c r="BJ179" s="23" t="s">
        <v>138</v>
      </c>
      <c r="BK179" s="223">
        <f>ROUND(L179*K179,3)</f>
        <v>0</v>
      </c>
      <c r="BL179" s="23" t="s">
        <v>225</v>
      </c>
      <c r="BM179" s="23" t="s">
        <v>352</v>
      </c>
    </row>
    <row r="180" s="10" customFormat="1" ht="16.5" customHeight="1">
      <c r="B180" s="224"/>
      <c r="C180" s="225"/>
      <c r="D180" s="225"/>
      <c r="E180" s="226" t="s">
        <v>5</v>
      </c>
      <c r="F180" s="227" t="s">
        <v>353</v>
      </c>
      <c r="G180" s="228"/>
      <c r="H180" s="228"/>
      <c r="I180" s="228"/>
      <c r="J180" s="225"/>
      <c r="K180" s="229">
        <v>133.82900000000001</v>
      </c>
      <c r="L180" s="225"/>
      <c r="M180" s="225"/>
      <c r="N180" s="225"/>
      <c r="O180" s="225"/>
      <c r="P180" s="225"/>
      <c r="Q180" s="225"/>
      <c r="R180" s="230"/>
      <c r="T180" s="231"/>
      <c r="U180" s="225"/>
      <c r="V180" s="225"/>
      <c r="W180" s="225"/>
      <c r="X180" s="225"/>
      <c r="Y180" s="225"/>
      <c r="Z180" s="225"/>
      <c r="AA180" s="232"/>
      <c r="AT180" s="233" t="s">
        <v>167</v>
      </c>
      <c r="AU180" s="233" t="s">
        <v>138</v>
      </c>
      <c r="AV180" s="10" t="s">
        <v>138</v>
      </c>
      <c r="AW180" s="10" t="s">
        <v>33</v>
      </c>
      <c r="AX180" s="10" t="s">
        <v>76</v>
      </c>
      <c r="AY180" s="233" t="s">
        <v>159</v>
      </c>
    </row>
    <row r="181" s="10" customFormat="1" ht="16.5" customHeight="1">
      <c r="B181" s="224"/>
      <c r="C181" s="225"/>
      <c r="D181" s="225"/>
      <c r="E181" s="226" t="s">
        <v>5</v>
      </c>
      <c r="F181" s="252" t="s">
        <v>354</v>
      </c>
      <c r="G181" s="225"/>
      <c r="H181" s="225"/>
      <c r="I181" s="225"/>
      <c r="J181" s="225"/>
      <c r="K181" s="229">
        <v>-5.2199999999999998</v>
      </c>
      <c r="L181" s="225"/>
      <c r="M181" s="225"/>
      <c r="N181" s="225"/>
      <c r="O181" s="225"/>
      <c r="P181" s="225"/>
      <c r="Q181" s="225"/>
      <c r="R181" s="230"/>
      <c r="T181" s="231"/>
      <c r="U181" s="225"/>
      <c r="V181" s="225"/>
      <c r="W181" s="225"/>
      <c r="X181" s="225"/>
      <c r="Y181" s="225"/>
      <c r="Z181" s="225"/>
      <c r="AA181" s="232"/>
      <c r="AT181" s="233" t="s">
        <v>167</v>
      </c>
      <c r="AU181" s="233" t="s">
        <v>138</v>
      </c>
      <c r="AV181" s="10" t="s">
        <v>138</v>
      </c>
      <c r="AW181" s="10" t="s">
        <v>33</v>
      </c>
      <c r="AX181" s="10" t="s">
        <v>76</v>
      </c>
      <c r="AY181" s="233" t="s">
        <v>159</v>
      </c>
    </row>
    <row r="182" s="11" customFormat="1" ht="16.5" customHeight="1">
      <c r="B182" s="234"/>
      <c r="C182" s="235"/>
      <c r="D182" s="235"/>
      <c r="E182" s="236" t="s">
        <v>5</v>
      </c>
      <c r="F182" s="237" t="s">
        <v>168</v>
      </c>
      <c r="G182" s="235"/>
      <c r="H182" s="235"/>
      <c r="I182" s="235"/>
      <c r="J182" s="235"/>
      <c r="K182" s="238">
        <v>128.60900000000001</v>
      </c>
      <c r="L182" s="235"/>
      <c r="M182" s="235"/>
      <c r="N182" s="235"/>
      <c r="O182" s="235"/>
      <c r="P182" s="235"/>
      <c r="Q182" s="235"/>
      <c r="R182" s="239"/>
      <c r="T182" s="240"/>
      <c r="U182" s="235"/>
      <c r="V182" s="235"/>
      <c r="W182" s="235"/>
      <c r="X182" s="235"/>
      <c r="Y182" s="235"/>
      <c r="Z182" s="235"/>
      <c r="AA182" s="241"/>
      <c r="AT182" s="242" t="s">
        <v>167</v>
      </c>
      <c r="AU182" s="242" t="s">
        <v>138</v>
      </c>
      <c r="AV182" s="11" t="s">
        <v>169</v>
      </c>
      <c r="AW182" s="11" t="s">
        <v>33</v>
      </c>
      <c r="AX182" s="11" t="s">
        <v>76</v>
      </c>
      <c r="AY182" s="242" t="s">
        <v>159</v>
      </c>
    </row>
    <row r="183" s="10" customFormat="1" ht="16.5" customHeight="1">
      <c r="B183" s="224"/>
      <c r="C183" s="225"/>
      <c r="D183" s="225"/>
      <c r="E183" s="226" t="s">
        <v>5</v>
      </c>
      <c r="F183" s="252" t="s">
        <v>355</v>
      </c>
      <c r="G183" s="225"/>
      <c r="H183" s="225"/>
      <c r="I183" s="225"/>
      <c r="J183" s="225"/>
      <c r="K183" s="229">
        <v>12.938000000000001</v>
      </c>
      <c r="L183" s="225"/>
      <c r="M183" s="225"/>
      <c r="N183" s="225"/>
      <c r="O183" s="225"/>
      <c r="P183" s="225"/>
      <c r="Q183" s="225"/>
      <c r="R183" s="230"/>
      <c r="T183" s="231"/>
      <c r="U183" s="225"/>
      <c r="V183" s="225"/>
      <c r="W183" s="225"/>
      <c r="X183" s="225"/>
      <c r="Y183" s="225"/>
      <c r="Z183" s="225"/>
      <c r="AA183" s="232"/>
      <c r="AT183" s="233" t="s">
        <v>167</v>
      </c>
      <c r="AU183" s="233" t="s">
        <v>138</v>
      </c>
      <c r="AV183" s="10" t="s">
        <v>138</v>
      </c>
      <c r="AW183" s="10" t="s">
        <v>33</v>
      </c>
      <c r="AX183" s="10" t="s">
        <v>76</v>
      </c>
      <c r="AY183" s="233" t="s">
        <v>159</v>
      </c>
    </row>
    <row r="184" s="11" customFormat="1" ht="16.5" customHeight="1">
      <c r="B184" s="234"/>
      <c r="C184" s="235"/>
      <c r="D184" s="235"/>
      <c r="E184" s="236" t="s">
        <v>5</v>
      </c>
      <c r="F184" s="237" t="s">
        <v>356</v>
      </c>
      <c r="G184" s="235"/>
      <c r="H184" s="235"/>
      <c r="I184" s="235"/>
      <c r="J184" s="235"/>
      <c r="K184" s="238">
        <v>12.938000000000001</v>
      </c>
      <c r="L184" s="235"/>
      <c r="M184" s="235"/>
      <c r="N184" s="235"/>
      <c r="O184" s="235"/>
      <c r="P184" s="235"/>
      <c r="Q184" s="235"/>
      <c r="R184" s="239"/>
      <c r="T184" s="240"/>
      <c r="U184" s="235"/>
      <c r="V184" s="235"/>
      <c r="W184" s="235"/>
      <c r="X184" s="235"/>
      <c r="Y184" s="235"/>
      <c r="Z184" s="235"/>
      <c r="AA184" s="241"/>
      <c r="AT184" s="242" t="s">
        <v>167</v>
      </c>
      <c r="AU184" s="242" t="s">
        <v>138</v>
      </c>
      <c r="AV184" s="11" t="s">
        <v>169</v>
      </c>
      <c r="AW184" s="11" t="s">
        <v>33</v>
      </c>
      <c r="AX184" s="11" t="s">
        <v>76</v>
      </c>
      <c r="AY184" s="242" t="s">
        <v>159</v>
      </c>
    </row>
    <row r="185" s="12" customFormat="1" ht="16.5" customHeight="1">
      <c r="B185" s="243"/>
      <c r="C185" s="244"/>
      <c r="D185" s="244"/>
      <c r="E185" s="245" t="s">
        <v>5</v>
      </c>
      <c r="F185" s="246" t="s">
        <v>170</v>
      </c>
      <c r="G185" s="244"/>
      <c r="H185" s="244"/>
      <c r="I185" s="244"/>
      <c r="J185" s="244"/>
      <c r="K185" s="247">
        <v>141.547</v>
      </c>
      <c r="L185" s="244"/>
      <c r="M185" s="244"/>
      <c r="N185" s="244"/>
      <c r="O185" s="244"/>
      <c r="P185" s="244"/>
      <c r="Q185" s="244"/>
      <c r="R185" s="248"/>
      <c r="T185" s="249"/>
      <c r="U185" s="244"/>
      <c r="V185" s="244"/>
      <c r="W185" s="244"/>
      <c r="X185" s="244"/>
      <c r="Y185" s="244"/>
      <c r="Z185" s="244"/>
      <c r="AA185" s="250"/>
      <c r="AT185" s="251" t="s">
        <v>167</v>
      </c>
      <c r="AU185" s="251" t="s">
        <v>138</v>
      </c>
      <c r="AV185" s="12" t="s">
        <v>164</v>
      </c>
      <c r="AW185" s="12" t="s">
        <v>33</v>
      </c>
      <c r="AX185" s="12" t="s">
        <v>84</v>
      </c>
      <c r="AY185" s="251" t="s">
        <v>159</v>
      </c>
    </row>
    <row r="186" s="1" customFormat="1" ht="38.25" customHeight="1">
      <c r="B186" s="178"/>
      <c r="C186" s="264" t="s">
        <v>225</v>
      </c>
      <c r="D186" s="264" t="s">
        <v>317</v>
      </c>
      <c r="E186" s="265" t="s">
        <v>357</v>
      </c>
      <c r="F186" s="266" t="s">
        <v>358</v>
      </c>
      <c r="G186" s="266"/>
      <c r="H186" s="266"/>
      <c r="I186" s="266"/>
      <c r="J186" s="267" t="s">
        <v>182</v>
      </c>
      <c r="K186" s="268">
        <v>148.624</v>
      </c>
      <c r="L186" s="269">
        <v>0</v>
      </c>
      <c r="M186" s="269"/>
      <c r="N186" s="268">
        <f>ROUND(L186*K186,3)</f>
        <v>0</v>
      </c>
      <c r="O186" s="218"/>
      <c r="P186" s="218"/>
      <c r="Q186" s="218"/>
      <c r="R186" s="182"/>
      <c r="T186" s="220" t="s">
        <v>5</v>
      </c>
      <c r="U186" s="57" t="s">
        <v>43</v>
      </c>
      <c r="V186" s="48"/>
      <c r="W186" s="221">
        <f>V186*K186</f>
        <v>0</v>
      </c>
      <c r="X186" s="221">
        <v>0.016</v>
      </c>
      <c r="Y186" s="221">
        <f>X186*K186</f>
        <v>2.3779840000000001</v>
      </c>
      <c r="Z186" s="221">
        <v>0</v>
      </c>
      <c r="AA186" s="222">
        <f>Z186*K186</f>
        <v>0</v>
      </c>
      <c r="AR186" s="23" t="s">
        <v>359</v>
      </c>
      <c r="AT186" s="23" t="s">
        <v>317</v>
      </c>
      <c r="AU186" s="23" t="s">
        <v>138</v>
      </c>
      <c r="AY186" s="23" t="s">
        <v>159</v>
      </c>
      <c r="BE186" s="137">
        <f>IF(U186="základná",N186,0)</f>
        <v>0</v>
      </c>
      <c r="BF186" s="137">
        <f>IF(U186="znížená",N186,0)</f>
        <v>0</v>
      </c>
      <c r="BG186" s="137">
        <f>IF(U186="zákl. prenesená",N186,0)</f>
        <v>0</v>
      </c>
      <c r="BH186" s="137">
        <f>IF(U186="zníž. prenesená",N186,0)</f>
        <v>0</v>
      </c>
      <c r="BI186" s="137">
        <f>IF(U186="nulová",N186,0)</f>
        <v>0</v>
      </c>
      <c r="BJ186" s="23" t="s">
        <v>138</v>
      </c>
      <c r="BK186" s="223">
        <f>ROUND(L186*K186,3)</f>
        <v>0</v>
      </c>
      <c r="BL186" s="23" t="s">
        <v>225</v>
      </c>
      <c r="BM186" s="23" t="s">
        <v>360</v>
      </c>
    </row>
    <row r="187" s="1" customFormat="1" ht="51" customHeight="1">
      <c r="B187" s="178"/>
      <c r="C187" s="214" t="s">
        <v>238</v>
      </c>
      <c r="D187" s="214" t="s">
        <v>160</v>
      </c>
      <c r="E187" s="215" t="s">
        <v>361</v>
      </c>
      <c r="F187" s="216" t="s">
        <v>362</v>
      </c>
      <c r="G187" s="216"/>
      <c r="H187" s="216"/>
      <c r="I187" s="216"/>
      <c r="J187" s="217" t="s">
        <v>182</v>
      </c>
      <c r="K187" s="218">
        <v>40</v>
      </c>
      <c r="L187" s="219">
        <v>0</v>
      </c>
      <c r="M187" s="219"/>
      <c r="N187" s="218">
        <f>ROUND(L187*K187,3)</f>
        <v>0</v>
      </c>
      <c r="O187" s="218"/>
      <c r="P187" s="218"/>
      <c r="Q187" s="218"/>
      <c r="R187" s="182"/>
      <c r="T187" s="220" t="s">
        <v>5</v>
      </c>
      <c r="U187" s="57" t="s">
        <v>43</v>
      </c>
      <c r="V187" s="48"/>
      <c r="W187" s="221">
        <f>V187*K187</f>
        <v>0</v>
      </c>
      <c r="X187" s="221">
        <v>0.0036800000000000001</v>
      </c>
      <c r="Y187" s="221">
        <f>X187*K187</f>
        <v>0.1472</v>
      </c>
      <c r="Z187" s="221">
        <v>0</v>
      </c>
      <c r="AA187" s="222">
        <f>Z187*K187</f>
        <v>0</v>
      </c>
      <c r="AR187" s="23" t="s">
        <v>225</v>
      </c>
      <c r="AT187" s="23" t="s">
        <v>160</v>
      </c>
      <c r="AU187" s="23" t="s">
        <v>138</v>
      </c>
      <c r="AY187" s="23" t="s">
        <v>159</v>
      </c>
      <c r="BE187" s="137">
        <f>IF(U187="základná",N187,0)</f>
        <v>0</v>
      </c>
      <c r="BF187" s="137">
        <f>IF(U187="znížená",N187,0)</f>
        <v>0</v>
      </c>
      <c r="BG187" s="137">
        <f>IF(U187="zákl. prenesená",N187,0)</f>
        <v>0</v>
      </c>
      <c r="BH187" s="137">
        <f>IF(U187="zníž. prenesená",N187,0)</f>
        <v>0</v>
      </c>
      <c r="BI187" s="137">
        <f>IF(U187="nulová",N187,0)</f>
        <v>0</v>
      </c>
      <c r="BJ187" s="23" t="s">
        <v>138</v>
      </c>
      <c r="BK187" s="223">
        <f>ROUND(L187*K187,3)</f>
        <v>0</v>
      </c>
      <c r="BL187" s="23" t="s">
        <v>225</v>
      </c>
      <c r="BM187" s="23" t="s">
        <v>363</v>
      </c>
    </row>
    <row r="188" s="1" customFormat="1" ht="25.5" customHeight="1">
      <c r="B188" s="178"/>
      <c r="C188" s="264" t="s">
        <v>244</v>
      </c>
      <c r="D188" s="264" t="s">
        <v>317</v>
      </c>
      <c r="E188" s="265" t="s">
        <v>364</v>
      </c>
      <c r="F188" s="266" t="s">
        <v>365</v>
      </c>
      <c r="G188" s="266"/>
      <c r="H188" s="266"/>
      <c r="I188" s="266"/>
      <c r="J188" s="267" t="s">
        <v>182</v>
      </c>
      <c r="K188" s="268">
        <v>42</v>
      </c>
      <c r="L188" s="269">
        <v>0</v>
      </c>
      <c r="M188" s="269"/>
      <c r="N188" s="268">
        <f>ROUND(L188*K188,3)</f>
        <v>0</v>
      </c>
      <c r="O188" s="218"/>
      <c r="P188" s="218"/>
      <c r="Q188" s="218"/>
      <c r="R188" s="182"/>
      <c r="T188" s="220" t="s">
        <v>5</v>
      </c>
      <c r="U188" s="57" t="s">
        <v>43</v>
      </c>
      <c r="V188" s="48"/>
      <c r="W188" s="221">
        <f>V188*K188</f>
        <v>0</v>
      </c>
      <c r="X188" s="221">
        <v>0.0088000000000000005</v>
      </c>
      <c r="Y188" s="221">
        <f>X188*K188</f>
        <v>0.36960000000000004</v>
      </c>
      <c r="Z188" s="221">
        <v>0</v>
      </c>
      <c r="AA188" s="222">
        <f>Z188*K188</f>
        <v>0</v>
      </c>
      <c r="AR188" s="23" t="s">
        <v>359</v>
      </c>
      <c r="AT188" s="23" t="s">
        <v>317</v>
      </c>
      <c r="AU188" s="23" t="s">
        <v>138</v>
      </c>
      <c r="AY188" s="23" t="s">
        <v>159</v>
      </c>
      <c r="BE188" s="137">
        <f>IF(U188="základná",N188,0)</f>
        <v>0</v>
      </c>
      <c r="BF188" s="137">
        <f>IF(U188="znížená",N188,0)</f>
        <v>0</v>
      </c>
      <c r="BG188" s="137">
        <f>IF(U188="zákl. prenesená",N188,0)</f>
        <v>0</v>
      </c>
      <c r="BH188" s="137">
        <f>IF(U188="zníž. prenesená",N188,0)</f>
        <v>0</v>
      </c>
      <c r="BI188" s="137">
        <f>IF(U188="nulová",N188,0)</f>
        <v>0</v>
      </c>
      <c r="BJ188" s="23" t="s">
        <v>138</v>
      </c>
      <c r="BK188" s="223">
        <f>ROUND(L188*K188,3)</f>
        <v>0</v>
      </c>
      <c r="BL188" s="23" t="s">
        <v>225</v>
      </c>
      <c r="BM188" s="23" t="s">
        <v>366</v>
      </c>
    </row>
    <row r="189" s="1" customFormat="1" ht="51" customHeight="1">
      <c r="B189" s="178"/>
      <c r="C189" s="214" t="s">
        <v>248</v>
      </c>
      <c r="D189" s="214" t="s">
        <v>160</v>
      </c>
      <c r="E189" s="215" t="s">
        <v>367</v>
      </c>
      <c r="F189" s="216" t="s">
        <v>368</v>
      </c>
      <c r="G189" s="216"/>
      <c r="H189" s="216"/>
      <c r="I189" s="216"/>
      <c r="J189" s="217" t="s">
        <v>182</v>
      </c>
      <c r="K189" s="218">
        <v>89.113</v>
      </c>
      <c r="L189" s="219">
        <v>0</v>
      </c>
      <c r="M189" s="219"/>
      <c r="N189" s="218">
        <f>ROUND(L189*K189,3)</f>
        <v>0</v>
      </c>
      <c r="O189" s="218"/>
      <c r="P189" s="218"/>
      <c r="Q189" s="218"/>
      <c r="R189" s="182"/>
      <c r="T189" s="220" t="s">
        <v>5</v>
      </c>
      <c r="U189" s="57" t="s">
        <v>43</v>
      </c>
      <c r="V189" s="48"/>
      <c r="W189" s="221">
        <f>V189*K189</f>
        <v>0</v>
      </c>
      <c r="X189" s="221">
        <v>0.0207268</v>
      </c>
      <c r="Y189" s="221">
        <f>X189*K189</f>
        <v>1.8470273284000001</v>
      </c>
      <c r="Z189" s="221">
        <v>0</v>
      </c>
      <c r="AA189" s="222">
        <f>Z189*K189</f>
        <v>0</v>
      </c>
      <c r="AR189" s="23" t="s">
        <v>225</v>
      </c>
      <c r="AT189" s="23" t="s">
        <v>160</v>
      </c>
      <c r="AU189" s="23" t="s">
        <v>138</v>
      </c>
      <c r="AY189" s="23" t="s">
        <v>159</v>
      </c>
      <c r="BE189" s="137">
        <f>IF(U189="základná",N189,0)</f>
        <v>0</v>
      </c>
      <c r="BF189" s="137">
        <f>IF(U189="znížená",N189,0)</f>
        <v>0</v>
      </c>
      <c r="BG189" s="137">
        <f>IF(U189="zákl. prenesená",N189,0)</f>
        <v>0</v>
      </c>
      <c r="BH189" s="137">
        <f>IF(U189="zníž. prenesená",N189,0)</f>
        <v>0</v>
      </c>
      <c r="BI189" s="137">
        <f>IF(U189="nulová",N189,0)</f>
        <v>0</v>
      </c>
      <c r="BJ189" s="23" t="s">
        <v>138</v>
      </c>
      <c r="BK189" s="223">
        <f>ROUND(L189*K189,3)</f>
        <v>0</v>
      </c>
      <c r="BL189" s="23" t="s">
        <v>225</v>
      </c>
      <c r="BM189" s="23" t="s">
        <v>369</v>
      </c>
    </row>
    <row r="190" s="10" customFormat="1" ht="16.5" customHeight="1">
      <c r="B190" s="224"/>
      <c r="C190" s="225"/>
      <c r="D190" s="225"/>
      <c r="E190" s="226" t="s">
        <v>5</v>
      </c>
      <c r="F190" s="227" t="s">
        <v>370</v>
      </c>
      <c r="G190" s="228"/>
      <c r="H190" s="228"/>
      <c r="I190" s="228"/>
      <c r="J190" s="225"/>
      <c r="K190" s="229">
        <v>77.908000000000001</v>
      </c>
      <c r="L190" s="225"/>
      <c r="M190" s="225"/>
      <c r="N190" s="225"/>
      <c r="O190" s="225"/>
      <c r="P190" s="225"/>
      <c r="Q190" s="225"/>
      <c r="R190" s="230"/>
      <c r="T190" s="231"/>
      <c r="U190" s="225"/>
      <c r="V190" s="225"/>
      <c r="W190" s="225"/>
      <c r="X190" s="225"/>
      <c r="Y190" s="225"/>
      <c r="Z190" s="225"/>
      <c r="AA190" s="232"/>
      <c r="AT190" s="233" t="s">
        <v>167</v>
      </c>
      <c r="AU190" s="233" t="s">
        <v>138</v>
      </c>
      <c r="AV190" s="10" t="s">
        <v>138</v>
      </c>
      <c r="AW190" s="10" t="s">
        <v>33</v>
      </c>
      <c r="AX190" s="10" t="s">
        <v>76</v>
      </c>
      <c r="AY190" s="233" t="s">
        <v>159</v>
      </c>
    </row>
    <row r="191" s="11" customFormat="1" ht="16.5" customHeight="1">
      <c r="B191" s="234"/>
      <c r="C191" s="235"/>
      <c r="D191" s="235"/>
      <c r="E191" s="236" t="s">
        <v>5</v>
      </c>
      <c r="F191" s="237" t="s">
        <v>168</v>
      </c>
      <c r="G191" s="235"/>
      <c r="H191" s="235"/>
      <c r="I191" s="235"/>
      <c r="J191" s="235"/>
      <c r="K191" s="238">
        <v>77.908000000000001</v>
      </c>
      <c r="L191" s="235"/>
      <c r="M191" s="235"/>
      <c r="N191" s="235"/>
      <c r="O191" s="235"/>
      <c r="P191" s="235"/>
      <c r="Q191" s="235"/>
      <c r="R191" s="239"/>
      <c r="T191" s="240"/>
      <c r="U191" s="235"/>
      <c r="V191" s="235"/>
      <c r="W191" s="235"/>
      <c r="X191" s="235"/>
      <c r="Y191" s="235"/>
      <c r="Z191" s="235"/>
      <c r="AA191" s="241"/>
      <c r="AT191" s="242" t="s">
        <v>167</v>
      </c>
      <c r="AU191" s="242" t="s">
        <v>138</v>
      </c>
      <c r="AV191" s="11" t="s">
        <v>169</v>
      </c>
      <c r="AW191" s="11" t="s">
        <v>33</v>
      </c>
      <c r="AX191" s="11" t="s">
        <v>76</v>
      </c>
      <c r="AY191" s="242" t="s">
        <v>159</v>
      </c>
    </row>
    <row r="192" s="10" customFormat="1" ht="16.5" customHeight="1">
      <c r="B192" s="224"/>
      <c r="C192" s="225"/>
      <c r="D192" s="225"/>
      <c r="E192" s="226" t="s">
        <v>5</v>
      </c>
      <c r="F192" s="252" t="s">
        <v>371</v>
      </c>
      <c r="G192" s="225"/>
      <c r="H192" s="225"/>
      <c r="I192" s="225"/>
      <c r="J192" s="225"/>
      <c r="K192" s="229">
        <v>11.205</v>
      </c>
      <c r="L192" s="225"/>
      <c r="M192" s="225"/>
      <c r="N192" s="225"/>
      <c r="O192" s="225"/>
      <c r="P192" s="225"/>
      <c r="Q192" s="225"/>
      <c r="R192" s="230"/>
      <c r="T192" s="231"/>
      <c r="U192" s="225"/>
      <c r="V192" s="225"/>
      <c r="W192" s="225"/>
      <c r="X192" s="225"/>
      <c r="Y192" s="225"/>
      <c r="Z192" s="225"/>
      <c r="AA192" s="232"/>
      <c r="AT192" s="233" t="s">
        <v>167</v>
      </c>
      <c r="AU192" s="233" t="s">
        <v>138</v>
      </c>
      <c r="AV192" s="10" t="s">
        <v>138</v>
      </c>
      <c r="AW192" s="10" t="s">
        <v>33</v>
      </c>
      <c r="AX192" s="10" t="s">
        <v>76</v>
      </c>
      <c r="AY192" s="233" t="s">
        <v>159</v>
      </c>
    </row>
    <row r="193" s="11" customFormat="1" ht="16.5" customHeight="1">
      <c r="B193" s="234"/>
      <c r="C193" s="235"/>
      <c r="D193" s="235"/>
      <c r="E193" s="236" t="s">
        <v>5</v>
      </c>
      <c r="F193" s="237" t="s">
        <v>168</v>
      </c>
      <c r="G193" s="235"/>
      <c r="H193" s="235"/>
      <c r="I193" s="235"/>
      <c r="J193" s="235"/>
      <c r="K193" s="238">
        <v>11.205</v>
      </c>
      <c r="L193" s="235"/>
      <c r="M193" s="235"/>
      <c r="N193" s="235"/>
      <c r="O193" s="235"/>
      <c r="P193" s="235"/>
      <c r="Q193" s="235"/>
      <c r="R193" s="239"/>
      <c r="T193" s="240"/>
      <c r="U193" s="235"/>
      <c r="V193" s="235"/>
      <c r="W193" s="235"/>
      <c r="X193" s="235"/>
      <c r="Y193" s="235"/>
      <c r="Z193" s="235"/>
      <c r="AA193" s="241"/>
      <c r="AT193" s="242" t="s">
        <v>167</v>
      </c>
      <c r="AU193" s="242" t="s">
        <v>138</v>
      </c>
      <c r="AV193" s="11" t="s">
        <v>169</v>
      </c>
      <c r="AW193" s="11" t="s">
        <v>33</v>
      </c>
      <c r="AX193" s="11" t="s">
        <v>76</v>
      </c>
      <c r="AY193" s="242" t="s">
        <v>159</v>
      </c>
    </row>
    <row r="194" s="12" customFormat="1" ht="16.5" customHeight="1">
      <c r="B194" s="243"/>
      <c r="C194" s="244"/>
      <c r="D194" s="244"/>
      <c r="E194" s="245" t="s">
        <v>5</v>
      </c>
      <c r="F194" s="246" t="s">
        <v>170</v>
      </c>
      <c r="G194" s="244"/>
      <c r="H194" s="244"/>
      <c r="I194" s="244"/>
      <c r="J194" s="244"/>
      <c r="K194" s="247">
        <v>89.113</v>
      </c>
      <c r="L194" s="244"/>
      <c r="M194" s="244"/>
      <c r="N194" s="244"/>
      <c r="O194" s="244"/>
      <c r="P194" s="244"/>
      <c r="Q194" s="244"/>
      <c r="R194" s="248"/>
      <c r="T194" s="249"/>
      <c r="U194" s="244"/>
      <c r="V194" s="244"/>
      <c r="W194" s="244"/>
      <c r="X194" s="244"/>
      <c r="Y194" s="244"/>
      <c r="Z194" s="244"/>
      <c r="AA194" s="250"/>
      <c r="AT194" s="251" t="s">
        <v>167</v>
      </c>
      <c r="AU194" s="251" t="s">
        <v>138</v>
      </c>
      <c r="AV194" s="12" t="s">
        <v>164</v>
      </c>
      <c r="AW194" s="12" t="s">
        <v>33</v>
      </c>
      <c r="AX194" s="12" t="s">
        <v>84</v>
      </c>
      <c r="AY194" s="251" t="s">
        <v>159</v>
      </c>
    </row>
    <row r="195" s="1" customFormat="1" ht="51" customHeight="1">
      <c r="B195" s="178"/>
      <c r="C195" s="214" t="s">
        <v>10</v>
      </c>
      <c r="D195" s="214" t="s">
        <v>160</v>
      </c>
      <c r="E195" s="215" t="s">
        <v>372</v>
      </c>
      <c r="F195" s="216" t="s">
        <v>373</v>
      </c>
      <c r="G195" s="216"/>
      <c r="H195" s="216"/>
      <c r="I195" s="216"/>
      <c r="J195" s="217" t="s">
        <v>182</v>
      </c>
      <c r="K195" s="218">
        <v>4.1500000000000004</v>
      </c>
      <c r="L195" s="219">
        <v>0</v>
      </c>
      <c r="M195" s="219"/>
      <c r="N195" s="218">
        <f>ROUND(L195*K195,3)</f>
        <v>0</v>
      </c>
      <c r="O195" s="218"/>
      <c r="P195" s="218"/>
      <c r="Q195" s="218"/>
      <c r="R195" s="182"/>
      <c r="T195" s="220" t="s">
        <v>5</v>
      </c>
      <c r="U195" s="57" t="s">
        <v>43</v>
      </c>
      <c r="V195" s="48"/>
      <c r="W195" s="221">
        <f>V195*K195</f>
        <v>0</v>
      </c>
      <c r="X195" s="221">
        <v>0.023</v>
      </c>
      <c r="Y195" s="221">
        <f>X195*K195</f>
        <v>0.095450000000000007</v>
      </c>
      <c r="Z195" s="221">
        <v>0</v>
      </c>
      <c r="AA195" s="222">
        <f>Z195*K195</f>
        <v>0</v>
      </c>
      <c r="AR195" s="23" t="s">
        <v>225</v>
      </c>
      <c r="AT195" s="23" t="s">
        <v>160</v>
      </c>
      <c r="AU195" s="23" t="s">
        <v>138</v>
      </c>
      <c r="AY195" s="23" t="s">
        <v>159</v>
      </c>
      <c r="BE195" s="137">
        <f>IF(U195="základná",N195,0)</f>
        <v>0</v>
      </c>
      <c r="BF195" s="137">
        <f>IF(U195="znížená",N195,0)</f>
        <v>0</v>
      </c>
      <c r="BG195" s="137">
        <f>IF(U195="zákl. prenesená",N195,0)</f>
        <v>0</v>
      </c>
      <c r="BH195" s="137">
        <f>IF(U195="zníž. prenesená",N195,0)</f>
        <v>0</v>
      </c>
      <c r="BI195" s="137">
        <f>IF(U195="nulová",N195,0)</f>
        <v>0</v>
      </c>
      <c r="BJ195" s="23" t="s">
        <v>138</v>
      </c>
      <c r="BK195" s="223">
        <f>ROUND(L195*K195,3)</f>
        <v>0</v>
      </c>
      <c r="BL195" s="23" t="s">
        <v>225</v>
      </c>
      <c r="BM195" s="23" t="s">
        <v>374</v>
      </c>
    </row>
    <row r="196" s="10" customFormat="1" ht="16.5" customHeight="1">
      <c r="B196" s="224"/>
      <c r="C196" s="225"/>
      <c r="D196" s="225"/>
      <c r="E196" s="226" t="s">
        <v>5</v>
      </c>
      <c r="F196" s="227" t="s">
        <v>375</v>
      </c>
      <c r="G196" s="228"/>
      <c r="H196" s="228"/>
      <c r="I196" s="228"/>
      <c r="J196" s="225"/>
      <c r="K196" s="229">
        <v>4.1500000000000004</v>
      </c>
      <c r="L196" s="225"/>
      <c r="M196" s="225"/>
      <c r="N196" s="225"/>
      <c r="O196" s="225"/>
      <c r="P196" s="225"/>
      <c r="Q196" s="225"/>
      <c r="R196" s="230"/>
      <c r="T196" s="231"/>
      <c r="U196" s="225"/>
      <c r="V196" s="225"/>
      <c r="W196" s="225"/>
      <c r="X196" s="225"/>
      <c r="Y196" s="225"/>
      <c r="Z196" s="225"/>
      <c r="AA196" s="232"/>
      <c r="AT196" s="233" t="s">
        <v>167</v>
      </c>
      <c r="AU196" s="233" t="s">
        <v>138</v>
      </c>
      <c r="AV196" s="10" t="s">
        <v>138</v>
      </c>
      <c r="AW196" s="10" t="s">
        <v>33</v>
      </c>
      <c r="AX196" s="10" t="s">
        <v>76</v>
      </c>
      <c r="AY196" s="233" t="s">
        <v>159</v>
      </c>
    </row>
    <row r="197" s="11" customFormat="1" ht="16.5" customHeight="1">
      <c r="B197" s="234"/>
      <c r="C197" s="235"/>
      <c r="D197" s="235"/>
      <c r="E197" s="236" t="s">
        <v>5</v>
      </c>
      <c r="F197" s="237" t="s">
        <v>168</v>
      </c>
      <c r="G197" s="235"/>
      <c r="H197" s="235"/>
      <c r="I197" s="235"/>
      <c r="J197" s="235"/>
      <c r="K197" s="238">
        <v>4.1500000000000004</v>
      </c>
      <c r="L197" s="235"/>
      <c r="M197" s="235"/>
      <c r="N197" s="235"/>
      <c r="O197" s="235"/>
      <c r="P197" s="235"/>
      <c r="Q197" s="235"/>
      <c r="R197" s="239"/>
      <c r="T197" s="240"/>
      <c r="U197" s="235"/>
      <c r="V197" s="235"/>
      <c r="W197" s="235"/>
      <c r="X197" s="235"/>
      <c r="Y197" s="235"/>
      <c r="Z197" s="235"/>
      <c r="AA197" s="241"/>
      <c r="AT197" s="242" t="s">
        <v>167</v>
      </c>
      <c r="AU197" s="242" t="s">
        <v>138</v>
      </c>
      <c r="AV197" s="11" t="s">
        <v>169</v>
      </c>
      <c r="AW197" s="11" t="s">
        <v>33</v>
      </c>
      <c r="AX197" s="11" t="s">
        <v>76</v>
      </c>
      <c r="AY197" s="242" t="s">
        <v>159</v>
      </c>
    </row>
    <row r="198" s="12" customFormat="1" ht="16.5" customHeight="1">
      <c r="B198" s="243"/>
      <c r="C198" s="244"/>
      <c r="D198" s="244"/>
      <c r="E198" s="245" t="s">
        <v>5</v>
      </c>
      <c r="F198" s="246" t="s">
        <v>170</v>
      </c>
      <c r="G198" s="244"/>
      <c r="H198" s="244"/>
      <c r="I198" s="244"/>
      <c r="J198" s="244"/>
      <c r="K198" s="247">
        <v>4.1500000000000004</v>
      </c>
      <c r="L198" s="244"/>
      <c r="M198" s="244"/>
      <c r="N198" s="244"/>
      <c r="O198" s="244"/>
      <c r="P198" s="244"/>
      <c r="Q198" s="244"/>
      <c r="R198" s="248"/>
      <c r="T198" s="249"/>
      <c r="U198" s="244"/>
      <c r="V198" s="244"/>
      <c r="W198" s="244"/>
      <c r="X198" s="244"/>
      <c r="Y198" s="244"/>
      <c r="Z198" s="244"/>
      <c r="AA198" s="250"/>
      <c r="AT198" s="251" t="s">
        <v>167</v>
      </c>
      <c r="AU198" s="251" t="s">
        <v>138</v>
      </c>
      <c r="AV198" s="12" t="s">
        <v>164</v>
      </c>
      <c r="AW198" s="12" t="s">
        <v>33</v>
      </c>
      <c r="AX198" s="12" t="s">
        <v>84</v>
      </c>
      <c r="AY198" s="251" t="s">
        <v>159</v>
      </c>
    </row>
    <row r="199" s="1" customFormat="1" ht="38.25" customHeight="1">
      <c r="B199" s="178"/>
      <c r="C199" s="214" t="s">
        <v>256</v>
      </c>
      <c r="D199" s="214" t="s">
        <v>160</v>
      </c>
      <c r="E199" s="215" t="s">
        <v>376</v>
      </c>
      <c r="F199" s="216" t="s">
        <v>377</v>
      </c>
      <c r="G199" s="216"/>
      <c r="H199" s="216"/>
      <c r="I199" s="216"/>
      <c r="J199" s="217" t="s">
        <v>182</v>
      </c>
      <c r="K199" s="218">
        <v>45.100000000000001</v>
      </c>
      <c r="L199" s="219">
        <v>0</v>
      </c>
      <c r="M199" s="219"/>
      <c r="N199" s="218">
        <f>ROUND(L199*K199,3)</f>
        <v>0</v>
      </c>
      <c r="O199" s="218"/>
      <c r="P199" s="218"/>
      <c r="Q199" s="218"/>
      <c r="R199" s="182"/>
      <c r="T199" s="220" t="s">
        <v>5</v>
      </c>
      <c r="U199" s="57" t="s">
        <v>43</v>
      </c>
      <c r="V199" s="48"/>
      <c r="W199" s="221">
        <f>V199*K199</f>
        <v>0</v>
      </c>
      <c r="X199" s="221">
        <v>0.0195</v>
      </c>
      <c r="Y199" s="221">
        <f>X199*K199</f>
        <v>0.87945000000000006</v>
      </c>
      <c r="Z199" s="221">
        <v>0</v>
      </c>
      <c r="AA199" s="222">
        <f>Z199*K199</f>
        <v>0</v>
      </c>
      <c r="AR199" s="23" t="s">
        <v>225</v>
      </c>
      <c r="AT199" s="23" t="s">
        <v>160</v>
      </c>
      <c r="AU199" s="23" t="s">
        <v>138</v>
      </c>
      <c r="AY199" s="23" t="s">
        <v>159</v>
      </c>
      <c r="BE199" s="137">
        <f>IF(U199="základná",N199,0)</f>
        <v>0</v>
      </c>
      <c r="BF199" s="137">
        <f>IF(U199="znížená",N199,0)</f>
        <v>0</v>
      </c>
      <c r="BG199" s="137">
        <f>IF(U199="zákl. prenesená",N199,0)</f>
        <v>0</v>
      </c>
      <c r="BH199" s="137">
        <f>IF(U199="zníž. prenesená",N199,0)</f>
        <v>0</v>
      </c>
      <c r="BI199" s="137">
        <f>IF(U199="nulová",N199,0)</f>
        <v>0</v>
      </c>
      <c r="BJ199" s="23" t="s">
        <v>138</v>
      </c>
      <c r="BK199" s="223">
        <f>ROUND(L199*K199,3)</f>
        <v>0</v>
      </c>
      <c r="BL199" s="23" t="s">
        <v>225</v>
      </c>
      <c r="BM199" s="23" t="s">
        <v>378</v>
      </c>
    </row>
    <row r="200" s="1" customFormat="1" ht="63.75" customHeight="1">
      <c r="B200" s="178"/>
      <c r="C200" s="264" t="s">
        <v>260</v>
      </c>
      <c r="D200" s="264" t="s">
        <v>317</v>
      </c>
      <c r="E200" s="265" t="s">
        <v>379</v>
      </c>
      <c r="F200" s="266" t="s">
        <v>380</v>
      </c>
      <c r="G200" s="266"/>
      <c r="H200" s="266"/>
      <c r="I200" s="266"/>
      <c r="J200" s="267" t="s">
        <v>5</v>
      </c>
      <c r="K200" s="268">
        <v>1</v>
      </c>
      <c r="L200" s="269">
        <v>0</v>
      </c>
      <c r="M200" s="269"/>
      <c r="N200" s="268">
        <f>ROUND(L200*K200,3)</f>
        <v>0</v>
      </c>
      <c r="O200" s="218"/>
      <c r="P200" s="218"/>
      <c r="Q200" s="218"/>
      <c r="R200" s="182"/>
      <c r="T200" s="220" t="s">
        <v>5</v>
      </c>
      <c r="U200" s="57" t="s">
        <v>43</v>
      </c>
      <c r="V200" s="48"/>
      <c r="W200" s="221">
        <f>V200*K200</f>
        <v>0</v>
      </c>
      <c r="X200" s="221">
        <v>0</v>
      </c>
      <c r="Y200" s="221">
        <f>X200*K200</f>
        <v>0</v>
      </c>
      <c r="Z200" s="221">
        <v>0</v>
      </c>
      <c r="AA200" s="222">
        <f>Z200*K200</f>
        <v>0</v>
      </c>
      <c r="AR200" s="23" t="s">
        <v>359</v>
      </c>
      <c r="AT200" s="23" t="s">
        <v>317</v>
      </c>
      <c r="AU200" s="23" t="s">
        <v>138</v>
      </c>
      <c r="AY200" s="23" t="s">
        <v>159</v>
      </c>
      <c r="BE200" s="137">
        <f>IF(U200="základná",N200,0)</f>
        <v>0</v>
      </c>
      <c r="BF200" s="137">
        <f>IF(U200="znížená",N200,0)</f>
        <v>0</v>
      </c>
      <c r="BG200" s="137">
        <f>IF(U200="zákl. prenesená",N200,0)</f>
        <v>0</v>
      </c>
      <c r="BH200" s="137">
        <f>IF(U200="zníž. prenesená",N200,0)</f>
        <v>0</v>
      </c>
      <c r="BI200" s="137">
        <f>IF(U200="nulová",N200,0)</f>
        <v>0</v>
      </c>
      <c r="BJ200" s="23" t="s">
        <v>138</v>
      </c>
      <c r="BK200" s="223">
        <f>ROUND(L200*K200,3)</f>
        <v>0</v>
      </c>
      <c r="BL200" s="23" t="s">
        <v>225</v>
      </c>
      <c r="BM200" s="23" t="s">
        <v>381</v>
      </c>
    </row>
    <row r="201" s="1" customFormat="1" ht="38.25" customHeight="1">
      <c r="B201" s="178"/>
      <c r="C201" s="214" t="s">
        <v>264</v>
      </c>
      <c r="D201" s="214" t="s">
        <v>160</v>
      </c>
      <c r="E201" s="215" t="s">
        <v>382</v>
      </c>
      <c r="F201" s="216" t="s">
        <v>383</v>
      </c>
      <c r="G201" s="216"/>
      <c r="H201" s="216"/>
      <c r="I201" s="216"/>
      <c r="J201" s="217" t="s">
        <v>182</v>
      </c>
      <c r="K201" s="218">
        <v>9.5</v>
      </c>
      <c r="L201" s="219">
        <v>0</v>
      </c>
      <c r="M201" s="219"/>
      <c r="N201" s="218">
        <f>ROUND(L201*K201,3)</f>
        <v>0</v>
      </c>
      <c r="O201" s="218"/>
      <c r="P201" s="218"/>
      <c r="Q201" s="218"/>
      <c r="R201" s="182"/>
      <c r="T201" s="220" t="s">
        <v>5</v>
      </c>
      <c r="U201" s="57" t="s">
        <v>43</v>
      </c>
      <c r="V201" s="48"/>
      <c r="W201" s="221">
        <f>V201*K201</f>
        <v>0</v>
      </c>
      <c r="X201" s="221">
        <v>0.011820000000000001</v>
      </c>
      <c r="Y201" s="221">
        <f>X201*K201</f>
        <v>0.11229</v>
      </c>
      <c r="Z201" s="221">
        <v>0</v>
      </c>
      <c r="AA201" s="222">
        <f>Z201*K201</f>
        <v>0</v>
      </c>
      <c r="AR201" s="23" t="s">
        <v>225</v>
      </c>
      <c r="AT201" s="23" t="s">
        <v>160</v>
      </c>
      <c r="AU201" s="23" t="s">
        <v>138</v>
      </c>
      <c r="AY201" s="23" t="s">
        <v>159</v>
      </c>
      <c r="BE201" s="137">
        <f>IF(U201="základná",N201,0)</f>
        <v>0</v>
      </c>
      <c r="BF201" s="137">
        <f>IF(U201="znížená",N201,0)</f>
        <v>0</v>
      </c>
      <c r="BG201" s="137">
        <f>IF(U201="zákl. prenesená",N201,0)</f>
        <v>0</v>
      </c>
      <c r="BH201" s="137">
        <f>IF(U201="zníž. prenesená",N201,0)</f>
        <v>0</v>
      </c>
      <c r="BI201" s="137">
        <f>IF(U201="nulová",N201,0)</f>
        <v>0</v>
      </c>
      <c r="BJ201" s="23" t="s">
        <v>138</v>
      </c>
      <c r="BK201" s="223">
        <f>ROUND(L201*K201,3)</f>
        <v>0</v>
      </c>
      <c r="BL201" s="23" t="s">
        <v>225</v>
      </c>
      <c r="BM201" s="23" t="s">
        <v>384</v>
      </c>
    </row>
    <row r="202" s="1" customFormat="1" ht="51" customHeight="1">
      <c r="B202" s="178"/>
      <c r="C202" s="214" t="s">
        <v>274</v>
      </c>
      <c r="D202" s="214" t="s">
        <v>160</v>
      </c>
      <c r="E202" s="215" t="s">
        <v>385</v>
      </c>
      <c r="F202" s="216" t="s">
        <v>386</v>
      </c>
      <c r="G202" s="216"/>
      <c r="H202" s="216"/>
      <c r="I202" s="216"/>
      <c r="J202" s="217" t="s">
        <v>182</v>
      </c>
      <c r="K202" s="218">
        <v>11.5</v>
      </c>
      <c r="L202" s="219">
        <v>0</v>
      </c>
      <c r="M202" s="219"/>
      <c r="N202" s="218">
        <f>ROUND(L202*K202,3)</f>
        <v>0</v>
      </c>
      <c r="O202" s="218"/>
      <c r="P202" s="218"/>
      <c r="Q202" s="218"/>
      <c r="R202" s="182"/>
      <c r="T202" s="220" t="s">
        <v>5</v>
      </c>
      <c r="U202" s="57" t="s">
        <v>43</v>
      </c>
      <c r="V202" s="48"/>
      <c r="W202" s="221">
        <f>V202*K202</f>
        <v>0</v>
      </c>
      <c r="X202" s="221">
        <v>0.011820000000000001</v>
      </c>
      <c r="Y202" s="221">
        <f>X202*K202</f>
        <v>0.13593</v>
      </c>
      <c r="Z202" s="221">
        <v>0</v>
      </c>
      <c r="AA202" s="222">
        <f>Z202*K202</f>
        <v>0</v>
      </c>
      <c r="AR202" s="23" t="s">
        <v>225</v>
      </c>
      <c r="AT202" s="23" t="s">
        <v>160</v>
      </c>
      <c r="AU202" s="23" t="s">
        <v>138</v>
      </c>
      <c r="AY202" s="23" t="s">
        <v>159</v>
      </c>
      <c r="BE202" s="137">
        <f>IF(U202="základná",N202,0)</f>
        <v>0</v>
      </c>
      <c r="BF202" s="137">
        <f>IF(U202="znížená",N202,0)</f>
        <v>0</v>
      </c>
      <c r="BG202" s="137">
        <f>IF(U202="zákl. prenesená",N202,0)</f>
        <v>0</v>
      </c>
      <c r="BH202" s="137">
        <f>IF(U202="zníž. prenesená",N202,0)</f>
        <v>0</v>
      </c>
      <c r="BI202" s="137">
        <f>IF(U202="nulová",N202,0)</f>
        <v>0</v>
      </c>
      <c r="BJ202" s="23" t="s">
        <v>138</v>
      </c>
      <c r="BK202" s="223">
        <f>ROUND(L202*K202,3)</f>
        <v>0</v>
      </c>
      <c r="BL202" s="23" t="s">
        <v>225</v>
      </c>
      <c r="BM202" s="23" t="s">
        <v>387</v>
      </c>
    </row>
    <row r="203" s="1" customFormat="1" ht="38.25" customHeight="1">
      <c r="B203" s="178"/>
      <c r="C203" s="214" t="s">
        <v>280</v>
      </c>
      <c r="D203" s="214" t="s">
        <v>160</v>
      </c>
      <c r="E203" s="215" t="s">
        <v>388</v>
      </c>
      <c r="F203" s="216" t="s">
        <v>389</v>
      </c>
      <c r="G203" s="216"/>
      <c r="H203" s="216"/>
      <c r="I203" s="216"/>
      <c r="J203" s="217" t="s">
        <v>182</v>
      </c>
      <c r="K203" s="218">
        <v>110</v>
      </c>
      <c r="L203" s="219">
        <v>0</v>
      </c>
      <c r="M203" s="219"/>
      <c r="N203" s="218">
        <f>ROUND(L203*K203,3)</f>
        <v>0</v>
      </c>
      <c r="O203" s="218"/>
      <c r="P203" s="218"/>
      <c r="Q203" s="218"/>
      <c r="R203" s="182"/>
      <c r="T203" s="220" t="s">
        <v>5</v>
      </c>
      <c r="U203" s="57" t="s">
        <v>43</v>
      </c>
      <c r="V203" s="48"/>
      <c r="W203" s="221">
        <f>V203*K203</f>
        <v>0</v>
      </c>
      <c r="X203" s="221">
        <v>0.017979999999999999</v>
      </c>
      <c r="Y203" s="221">
        <f>X203*K203</f>
        <v>1.9778</v>
      </c>
      <c r="Z203" s="221">
        <v>0</v>
      </c>
      <c r="AA203" s="222">
        <f>Z203*K203</f>
        <v>0</v>
      </c>
      <c r="AR203" s="23" t="s">
        <v>225</v>
      </c>
      <c r="AT203" s="23" t="s">
        <v>160</v>
      </c>
      <c r="AU203" s="23" t="s">
        <v>138</v>
      </c>
      <c r="AY203" s="23" t="s">
        <v>159</v>
      </c>
      <c r="BE203" s="137">
        <f>IF(U203="základná",N203,0)</f>
        <v>0</v>
      </c>
      <c r="BF203" s="137">
        <f>IF(U203="znížená",N203,0)</f>
        <v>0</v>
      </c>
      <c r="BG203" s="137">
        <f>IF(U203="zákl. prenesená",N203,0)</f>
        <v>0</v>
      </c>
      <c r="BH203" s="137">
        <f>IF(U203="zníž. prenesená",N203,0)</f>
        <v>0</v>
      </c>
      <c r="BI203" s="137">
        <f>IF(U203="nulová",N203,0)</f>
        <v>0</v>
      </c>
      <c r="BJ203" s="23" t="s">
        <v>138</v>
      </c>
      <c r="BK203" s="223">
        <f>ROUND(L203*K203,3)</f>
        <v>0</v>
      </c>
      <c r="BL203" s="23" t="s">
        <v>225</v>
      </c>
      <c r="BM203" s="23" t="s">
        <v>390</v>
      </c>
    </row>
    <row r="204" s="1" customFormat="1" ht="25.5" customHeight="1">
      <c r="B204" s="178"/>
      <c r="C204" s="264" t="s">
        <v>391</v>
      </c>
      <c r="D204" s="264" t="s">
        <v>317</v>
      </c>
      <c r="E204" s="265" t="s">
        <v>392</v>
      </c>
      <c r="F204" s="266" t="s">
        <v>393</v>
      </c>
      <c r="G204" s="266"/>
      <c r="H204" s="266"/>
      <c r="I204" s="266"/>
      <c r="J204" s="267" t="s">
        <v>182</v>
      </c>
      <c r="K204" s="268">
        <v>65.450000000000003</v>
      </c>
      <c r="L204" s="269">
        <v>0</v>
      </c>
      <c r="M204" s="269"/>
      <c r="N204" s="268">
        <f>ROUND(L204*K204,3)</f>
        <v>0</v>
      </c>
      <c r="O204" s="218"/>
      <c r="P204" s="218"/>
      <c r="Q204" s="218"/>
      <c r="R204" s="182"/>
      <c r="T204" s="220" t="s">
        <v>5</v>
      </c>
      <c r="U204" s="57" t="s">
        <v>43</v>
      </c>
      <c r="V204" s="48"/>
      <c r="W204" s="221">
        <f>V204*K204</f>
        <v>0</v>
      </c>
      <c r="X204" s="221">
        <v>0</v>
      </c>
      <c r="Y204" s="221">
        <f>X204*K204</f>
        <v>0</v>
      </c>
      <c r="Z204" s="221">
        <v>0</v>
      </c>
      <c r="AA204" s="222">
        <f>Z204*K204</f>
        <v>0</v>
      </c>
      <c r="AR204" s="23" t="s">
        <v>359</v>
      </c>
      <c r="AT204" s="23" t="s">
        <v>317</v>
      </c>
      <c r="AU204" s="23" t="s">
        <v>138</v>
      </c>
      <c r="AY204" s="23" t="s">
        <v>159</v>
      </c>
      <c r="BE204" s="137">
        <f>IF(U204="základná",N204,0)</f>
        <v>0</v>
      </c>
      <c r="BF204" s="137">
        <f>IF(U204="znížená",N204,0)</f>
        <v>0</v>
      </c>
      <c r="BG204" s="137">
        <f>IF(U204="zákl. prenesená",N204,0)</f>
        <v>0</v>
      </c>
      <c r="BH204" s="137">
        <f>IF(U204="zníž. prenesená",N204,0)</f>
        <v>0</v>
      </c>
      <c r="BI204" s="137">
        <f>IF(U204="nulová",N204,0)</f>
        <v>0</v>
      </c>
      <c r="BJ204" s="23" t="s">
        <v>138</v>
      </c>
      <c r="BK204" s="223">
        <f>ROUND(L204*K204,3)</f>
        <v>0</v>
      </c>
      <c r="BL204" s="23" t="s">
        <v>225</v>
      </c>
      <c r="BM204" s="23" t="s">
        <v>394</v>
      </c>
    </row>
    <row r="205" s="1" customFormat="1" ht="63.75" customHeight="1">
      <c r="B205" s="178"/>
      <c r="C205" s="264" t="s">
        <v>279</v>
      </c>
      <c r="D205" s="264" t="s">
        <v>317</v>
      </c>
      <c r="E205" s="265" t="s">
        <v>395</v>
      </c>
      <c r="F205" s="266" t="s">
        <v>396</v>
      </c>
      <c r="G205" s="266"/>
      <c r="H205" s="266"/>
      <c r="I205" s="266"/>
      <c r="J205" s="267" t="s">
        <v>397</v>
      </c>
      <c r="K205" s="268">
        <v>1</v>
      </c>
      <c r="L205" s="269">
        <v>0</v>
      </c>
      <c r="M205" s="269"/>
      <c r="N205" s="268">
        <f>ROUND(L205*K205,3)</f>
        <v>0</v>
      </c>
      <c r="O205" s="218"/>
      <c r="P205" s="218"/>
      <c r="Q205" s="218"/>
      <c r="R205" s="182"/>
      <c r="T205" s="220" t="s">
        <v>5</v>
      </c>
      <c r="U205" s="57" t="s">
        <v>43</v>
      </c>
      <c r="V205" s="48"/>
      <c r="W205" s="221">
        <f>V205*K205</f>
        <v>0</v>
      </c>
      <c r="X205" s="221">
        <v>0</v>
      </c>
      <c r="Y205" s="221">
        <f>X205*K205</f>
        <v>0</v>
      </c>
      <c r="Z205" s="221">
        <v>0</v>
      </c>
      <c r="AA205" s="222">
        <f>Z205*K205</f>
        <v>0</v>
      </c>
      <c r="AR205" s="23" t="s">
        <v>359</v>
      </c>
      <c r="AT205" s="23" t="s">
        <v>317</v>
      </c>
      <c r="AU205" s="23" t="s">
        <v>138</v>
      </c>
      <c r="AY205" s="23" t="s">
        <v>159</v>
      </c>
      <c r="BE205" s="137">
        <f>IF(U205="základná",N205,0)</f>
        <v>0</v>
      </c>
      <c r="BF205" s="137">
        <f>IF(U205="znížená",N205,0)</f>
        <v>0</v>
      </c>
      <c r="BG205" s="137">
        <f>IF(U205="zákl. prenesená",N205,0)</f>
        <v>0</v>
      </c>
      <c r="BH205" s="137">
        <f>IF(U205="zníž. prenesená",N205,0)</f>
        <v>0</v>
      </c>
      <c r="BI205" s="137">
        <f>IF(U205="nulová",N205,0)</f>
        <v>0</v>
      </c>
      <c r="BJ205" s="23" t="s">
        <v>138</v>
      </c>
      <c r="BK205" s="223">
        <f>ROUND(L205*K205,3)</f>
        <v>0</v>
      </c>
      <c r="BL205" s="23" t="s">
        <v>225</v>
      </c>
      <c r="BM205" s="23" t="s">
        <v>398</v>
      </c>
    </row>
    <row r="206" s="1" customFormat="1" ht="25.5" customHeight="1">
      <c r="B206" s="178"/>
      <c r="C206" s="214" t="s">
        <v>399</v>
      </c>
      <c r="D206" s="214" t="s">
        <v>160</v>
      </c>
      <c r="E206" s="215" t="s">
        <v>400</v>
      </c>
      <c r="F206" s="216" t="s">
        <v>401</v>
      </c>
      <c r="G206" s="216"/>
      <c r="H206" s="216"/>
      <c r="I206" s="216"/>
      <c r="J206" s="217" t="s">
        <v>182</v>
      </c>
      <c r="K206" s="218">
        <v>193.328</v>
      </c>
      <c r="L206" s="219">
        <v>0</v>
      </c>
      <c r="M206" s="219"/>
      <c r="N206" s="218">
        <f>ROUND(L206*K206,3)</f>
        <v>0</v>
      </c>
      <c r="O206" s="218"/>
      <c r="P206" s="218"/>
      <c r="Q206" s="218"/>
      <c r="R206" s="182"/>
      <c r="T206" s="220" t="s">
        <v>5</v>
      </c>
      <c r="U206" s="57" t="s">
        <v>43</v>
      </c>
      <c r="V206" s="48"/>
      <c r="W206" s="221">
        <f>V206*K206</f>
        <v>0</v>
      </c>
      <c r="X206" s="221">
        <v>0.00035</v>
      </c>
      <c r="Y206" s="221">
        <f>X206*K206</f>
        <v>0.067664799999999997</v>
      </c>
      <c r="Z206" s="221">
        <v>0</v>
      </c>
      <c r="AA206" s="222">
        <f>Z206*K206</f>
        <v>0</v>
      </c>
      <c r="AR206" s="23" t="s">
        <v>225</v>
      </c>
      <c r="AT206" s="23" t="s">
        <v>160</v>
      </c>
      <c r="AU206" s="23" t="s">
        <v>138</v>
      </c>
      <c r="AY206" s="23" t="s">
        <v>159</v>
      </c>
      <c r="BE206" s="137">
        <f>IF(U206="základná",N206,0)</f>
        <v>0</v>
      </c>
      <c r="BF206" s="137">
        <f>IF(U206="znížená",N206,0)</f>
        <v>0</v>
      </c>
      <c r="BG206" s="137">
        <f>IF(U206="zákl. prenesená",N206,0)</f>
        <v>0</v>
      </c>
      <c r="BH206" s="137">
        <f>IF(U206="zníž. prenesená",N206,0)</f>
        <v>0</v>
      </c>
      <c r="BI206" s="137">
        <f>IF(U206="nulová",N206,0)</f>
        <v>0</v>
      </c>
      <c r="BJ206" s="23" t="s">
        <v>138</v>
      </c>
      <c r="BK206" s="223">
        <f>ROUND(L206*K206,3)</f>
        <v>0</v>
      </c>
      <c r="BL206" s="23" t="s">
        <v>225</v>
      </c>
      <c r="BM206" s="23" t="s">
        <v>402</v>
      </c>
    </row>
    <row r="207" s="10" customFormat="1" ht="16.5" customHeight="1">
      <c r="B207" s="224"/>
      <c r="C207" s="225"/>
      <c r="D207" s="225"/>
      <c r="E207" s="226" t="s">
        <v>5</v>
      </c>
      <c r="F207" s="227" t="s">
        <v>403</v>
      </c>
      <c r="G207" s="228"/>
      <c r="H207" s="228"/>
      <c r="I207" s="228"/>
      <c r="J207" s="225"/>
      <c r="K207" s="229">
        <v>73.628</v>
      </c>
      <c r="L207" s="225"/>
      <c r="M207" s="225"/>
      <c r="N207" s="225"/>
      <c r="O207" s="225"/>
      <c r="P207" s="225"/>
      <c r="Q207" s="225"/>
      <c r="R207" s="230"/>
      <c r="T207" s="231"/>
      <c r="U207" s="225"/>
      <c r="V207" s="225"/>
      <c r="W207" s="225"/>
      <c r="X207" s="225"/>
      <c r="Y207" s="225"/>
      <c r="Z207" s="225"/>
      <c r="AA207" s="232"/>
      <c r="AT207" s="233" t="s">
        <v>167</v>
      </c>
      <c r="AU207" s="233" t="s">
        <v>138</v>
      </c>
      <c r="AV207" s="10" t="s">
        <v>138</v>
      </c>
      <c r="AW207" s="10" t="s">
        <v>33</v>
      </c>
      <c r="AX207" s="10" t="s">
        <v>76</v>
      </c>
      <c r="AY207" s="233" t="s">
        <v>159</v>
      </c>
    </row>
    <row r="208" s="11" customFormat="1" ht="16.5" customHeight="1">
      <c r="B208" s="234"/>
      <c r="C208" s="235"/>
      <c r="D208" s="235"/>
      <c r="E208" s="236" t="s">
        <v>5</v>
      </c>
      <c r="F208" s="237" t="s">
        <v>316</v>
      </c>
      <c r="G208" s="235"/>
      <c r="H208" s="235"/>
      <c r="I208" s="235"/>
      <c r="J208" s="235"/>
      <c r="K208" s="238">
        <v>73.628</v>
      </c>
      <c r="L208" s="235"/>
      <c r="M208" s="235"/>
      <c r="N208" s="235"/>
      <c r="O208" s="235"/>
      <c r="P208" s="235"/>
      <c r="Q208" s="235"/>
      <c r="R208" s="239"/>
      <c r="T208" s="240"/>
      <c r="U208" s="235"/>
      <c r="V208" s="235"/>
      <c r="W208" s="235"/>
      <c r="X208" s="235"/>
      <c r="Y208" s="235"/>
      <c r="Z208" s="235"/>
      <c r="AA208" s="241"/>
      <c r="AT208" s="242" t="s">
        <v>167</v>
      </c>
      <c r="AU208" s="242" t="s">
        <v>138</v>
      </c>
      <c r="AV208" s="11" t="s">
        <v>169</v>
      </c>
      <c r="AW208" s="11" t="s">
        <v>33</v>
      </c>
      <c r="AX208" s="11" t="s">
        <v>76</v>
      </c>
      <c r="AY208" s="242" t="s">
        <v>159</v>
      </c>
    </row>
    <row r="209" s="10" customFormat="1" ht="16.5" customHeight="1">
      <c r="B209" s="224"/>
      <c r="C209" s="225"/>
      <c r="D209" s="225"/>
      <c r="E209" s="226" t="s">
        <v>5</v>
      </c>
      <c r="F209" s="252" t="s">
        <v>404</v>
      </c>
      <c r="G209" s="225"/>
      <c r="H209" s="225"/>
      <c r="I209" s="225"/>
      <c r="J209" s="225"/>
      <c r="K209" s="229">
        <v>119.7</v>
      </c>
      <c r="L209" s="225"/>
      <c r="M209" s="225"/>
      <c r="N209" s="225"/>
      <c r="O209" s="225"/>
      <c r="P209" s="225"/>
      <c r="Q209" s="225"/>
      <c r="R209" s="230"/>
      <c r="T209" s="231"/>
      <c r="U209" s="225"/>
      <c r="V209" s="225"/>
      <c r="W209" s="225"/>
      <c r="X209" s="225"/>
      <c r="Y209" s="225"/>
      <c r="Z209" s="225"/>
      <c r="AA209" s="232"/>
      <c r="AT209" s="233" t="s">
        <v>167</v>
      </c>
      <c r="AU209" s="233" t="s">
        <v>138</v>
      </c>
      <c r="AV209" s="10" t="s">
        <v>138</v>
      </c>
      <c r="AW209" s="10" t="s">
        <v>33</v>
      </c>
      <c r="AX209" s="10" t="s">
        <v>76</v>
      </c>
      <c r="AY209" s="233" t="s">
        <v>159</v>
      </c>
    </row>
    <row r="210" s="11" customFormat="1" ht="16.5" customHeight="1">
      <c r="B210" s="234"/>
      <c r="C210" s="235"/>
      <c r="D210" s="235"/>
      <c r="E210" s="236" t="s">
        <v>5</v>
      </c>
      <c r="F210" s="237" t="s">
        <v>405</v>
      </c>
      <c r="G210" s="235"/>
      <c r="H210" s="235"/>
      <c r="I210" s="235"/>
      <c r="J210" s="235"/>
      <c r="K210" s="238">
        <v>119.7</v>
      </c>
      <c r="L210" s="235"/>
      <c r="M210" s="235"/>
      <c r="N210" s="235"/>
      <c r="O210" s="235"/>
      <c r="P210" s="235"/>
      <c r="Q210" s="235"/>
      <c r="R210" s="239"/>
      <c r="T210" s="240"/>
      <c r="U210" s="235"/>
      <c r="V210" s="235"/>
      <c r="W210" s="235"/>
      <c r="X210" s="235"/>
      <c r="Y210" s="235"/>
      <c r="Z210" s="235"/>
      <c r="AA210" s="241"/>
      <c r="AT210" s="242" t="s">
        <v>167</v>
      </c>
      <c r="AU210" s="242" t="s">
        <v>138</v>
      </c>
      <c r="AV210" s="11" t="s">
        <v>169</v>
      </c>
      <c r="AW210" s="11" t="s">
        <v>33</v>
      </c>
      <c r="AX210" s="11" t="s">
        <v>76</v>
      </c>
      <c r="AY210" s="242" t="s">
        <v>159</v>
      </c>
    </row>
    <row r="211" s="12" customFormat="1" ht="16.5" customHeight="1">
      <c r="B211" s="243"/>
      <c r="C211" s="244"/>
      <c r="D211" s="244"/>
      <c r="E211" s="245" t="s">
        <v>5</v>
      </c>
      <c r="F211" s="246" t="s">
        <v>170</v>
      </c>
      <c r="G211" s="244"/>
      <c r="H211" s="244"/>
      <c r="I211" s="244"/>
      <c r="J211" s="244"/>
      <c r="K211" s="247">
        <v>193.328</v>
      </c>
      <c r="L211" s="244"/>
      <c r="M211" s="244"/>
      <c r="N211" s="244"/>
      <c r="O211" s="244"/>
      <c r="P211" s="244"/>
      <c r="Q211" s="244"/>
      <c r="R211" s="248"/>
      <c r="T211" s="249"/>
      <c r="U211" s="244"/>
      <c r="V211" s="244"/>
      <c r="W211" s="244"/>
      <c r="X211" s="244"/>
      <c r="Y211" s="244"/>
      <c r="Z211" s="244"/>
      <c r="AA211" s="250"/>
      <c r="AT211" s="251" t="s">
        <v>167</v>
      </c>
      <c r="AU211" s="251" t="s">
        <v>138</v>
      </c>
      <c r="AV211" s="12" t="s">
        <v>164</v>
      </c>
      <c r="AW211" s="12" t="s">
        <v>33</v>
      </c>
      <c r="AX211" s="12" t="s">
        <v>84</v>
      </c>
      <c r="AY211" s="251" t="s">
        <v>159</v>
      </c>
    </row>
    <row r="212" s="1" customFormat="1" ht="38.25" customHeight="1">
      <c r="B212" s="178"/>
      <c r="C212" s="264" t="s">
        <v>406</v>
      </c>
      <c r="D212" s="264" t="s">
        <v>317</v>
      </c>
      <c r="E212" s="265" t="s">
        <v>407</v>
      </c>
      <c r="F212" s="266" t="s">
        <v>408</v>
      </c>
      <c r="G212" s="266"/>
      <c r="H212" s="266"/>
      <c r="I212" s="266"/>
      <c r="J212" s="267" t="s">
        <v>182</v>
      </c>
      <c r="K212" s="268">
        <v>197.19499999999999</v>
      </c>
      <c r="L212" s="269">
        <v>0</v>
      </c>
      <c r="M212" s="269"/>
      <c r="N212" s="268">
        <f>ROUND(L212*K212,3)</f>
        <v>0</v>
      </c>
      <c r="O212" s="218"/>
      <c r="P212" s="218"/>
      <c r="Q212" s="218"/>
      <c r="R212" s="182"/>
      <c r="T212" s="220" t="s">
        <v>5</v>
      </c>
      <c r="U212" s="57" t="s">
        <v>43</v>
      </c>
      <c r="V212" s="48"/>
      <c r="W212" s="221">
        <f>V212*K212</f>
        <v>0</v>
      </c>
      <c r="X212" s="221">
        <v>0.022499999999999999</v>
      </c>
      <c r="Y212" s="221">
        <f>X212*K212</f>
        <v>4.4368875000000001</v>
      </c>
      <c r="Z212" s="221">
        <v>0</v>
      </c>
      <c r="AA212" s="222">
        <f>Z212*K212</f>
        <v>0</v>
      </c>
      <c r="AR212" s="23" t="s">
        <v>359</v>
      </c>
      <c r="AT212" s="23" t="s">
        <v>317</v>
      </c>
      <c r="AU212" s="23" t="s">
        <v>138</v>
      </c>
      <c r="AY212" s="23" t="s">
        <v>159</v>
      </c>
      <c r="BE212" s="137">
        <f>IF(U212="základná",N212,0)</f>
        <v>0</v>
      </c>
      <c r="BF212" s="137">
        <f>IF(U212="znížená",N212,0)</f>
        <v>0</v>
      </c>
      <c r="BG212" s="137">
        <f>IF(U212="zákl. prenesená",N212,0)</f>
        <v>0</v>
      </c>
      <c r="BH212" s="137">
        <f>IF(U212="zníž. prenesená",N212,0)</f>
        <v>0</v>
      </c>
      <c r="BI212" s="137">
        <f>IF(U212="nulová",N212,0)</f>
        <v>0</v>
      </c>
      <c r="BJ212" s="23" t="s">
        <v>138</v>
      </c>
      <c r="BK212" s="223">
        <f>ROUND(L212*K212,3)</f>
        <v>0</v>
      </c>
      <c r="BL212" s="23" t="s">
        <v>225</v>
      </c>
      <c r="BM212" s="23" t="s">
        <v>409</v>
      </c>
    </row>
    <row r="213" s="1" customFormat="1" ht="38.25" customHeight="1">
      <c r="B213" s="178"/>
      <c r="C213" s="214" t="s">
        <v>268</v>
      </c>
      <c r="D213" s="214" t="s">
        <v>160</v>
      </c>
      <c r="E213" s="215" t="s">
        <v>410</v>
      </c>
      <c r="F213" s="216" t="s">
        <v>411</v>
      </c>
      <c r="G213" s="216"/>
      <c r="H213" s="216"/>
      <c r="I213" s="216"/>
      <c r="J213" s="217" t="s">
        <v>182</v>
      </c>
      <c r="K213" s="218">
        <v>36.814</v>
      </c>
      <c r="L213" s="219">
        <v>0</v>
      </c>
      <c r="M213" s="219"/>
      <c r="N213" s="218">
        <f>ROUND(L213*K213,3)</f>
        <v>0</v>
      </c>
      <c r="O213" s="218"/>
      <c r="P213" s="218"/>
      <c r="Q213" s="218"/>
      <c r="R213" s="182"/>
      <c r="T213" s="220" t="s">
        <v>5</v>
      </c>
      <c r="U213" s="57" t="s">
        <v>43</v>
      </c>
      <c r="V213" s="48"/>
      <c r="W213" s="221">
        <f>V213*K213</f>
        <v>0</v>
      </c>
      <c r="X213" s="221">
        <v>0.0053</v>
      </c>
      <c r="Y213" s="221">
        <f>X213*K213</f>
        <v>0.19511419999999999</v>
      </c>
      <c r="Z213" s="221">
        <v>0</v>
      </c>
      <c r="AA213" s="222">
        <f>Z213*K213</f>
        <v>0</v>
      </c>
      <c r="AR213" s="23" t="s">
        <v>225</v>
      </c>
      <c r="AT213" s="23" t="s">
        <v>160</v>
      </c>
      <c r="AU213" s="23" t="s">
        <v>138</v>
      </c>
      <c r="AY213" s="23" t="s">
        <v>159</v>
      </c>
      <c r="BE213" s="137">
        <f>IF(U213="základná",N213,0)</f>
        <v>0</v>
      </c>
      <c r="BF213" s="137">
        <f>IF(U213="znížená",N213,0)</f>
        <v>0</v>
      </c>
      <c r="BG213" s="137">
        <f>IF(U213="zákl. prenesená",N213,0)</f>
        <v>0</v>
      </c>
      <c r="BH213" s="137">
        <f>IF(U213="zníž. prenesená",N213,0)</f>
        <v>0</v>
      </c>
      <c r="BI213" s="137">
        <f>IF(U213="nulová",N213,0)</f>
        <v>0</v>
      </c>
      <c r="BJ213" s="23" t="s">
        <v>138</v>
      </c>
      <c r="BK213" s="223">
        <f>ROUND(L213*K213,3)</f>
        <v>0</v>
      </c>
      <c r="BL213" s="23" t="s">
        <v>225</v>
      </c>
      <c r="BM213" s="23" t="s">
        <v>412</v>
      </c>
    </row>
    <row r="214" s="10" customFormat="1" ht="16.5" customHeight="1">
      <c r="B214" s="224"/>
      <c r="C214" s="225"/>
      <c r="D214" s="225"/>
      <c r="E214" s="226" t="s">
        <v>5</v>
      </c>
      <c r="F214" s="227" t="s">
        <v>314</v>
      </c>
      <c r="G214" s="228"/>
      <c r="H214" s="228"/>
      <c r="I214" s="228"/>
      <c r="J214" s="225"/>
      <c r="K214" s="229">
        <v>36.814</v>
      </c>
      <c r="L214" s="225"/>
      <c r="M214" s="225"/>
      <c r="N214" s="225"/>
      <c r="O214" s="225"/>
      <c r="P214" s="225"/>
      <c r="Q214" s="225"/>
      <c r="R214" s="230"/>
      <c r="T214" s="231"/>
      <c r="U214" s="225"/>
      <c r="V214" s="225"/>
      <c r="W214" s="225"/>
      <c r="X214" s="225"/>
      <c r="Y214" s="225"/>
      <c r="Z214" s="225"/>
      <c r="AA214" s="232"/>
      <c r="AT214" s="233" t="s">
        <v>167</v>
      </c>
      <c r="AU214" s="233" t="s">
        <v>138</v>
      </c>
      <c r="AV214" s="10" t="s">
        <v>138</v>
      </c>
      <c r="AW214" s="10" t="s">
        <v>33</v>
      </c>
      <c r="AX214" s="10" t="s">
        <v>76</v>
      </c>
      <c r="AY214" s="233" t="s">
        <v>159</v>
      </c>
    </row>
    <row r="215" s="11" customFormat="1" ht="16.5" customHeight="1">
      <c r="B215" s="234"/>
      <c r="C215" s="235"/>
      <c r="D215" s="235"/>
      <c r="E215" s="236" t="s">
        <v>5</v>
      </c>
      <c r="F215" s="237" t="s">
        <v>316</v>
      </c>
      <c r="G215" s="235"/>
      <c r="H215" s="235"/>
      <c r="I215" s="235"/>
      <c r="J215" s="235"/>
      <c r="K215" s="238">
        <v>36.814</v>
      </c>
      <c r="L215" s="235"/>
      <c r="M215" s="235"/>
      <c r="N215" s="235"/>
      <c r="O215" s="235"/>
      <c r="P215" s="235"/>
      <c r="Q215" s="235"/>
      <c r="R215" s="239"/>
      <c r="T215" s="240"/>
      <c r="U215" s="235"/>
      <c r="V215" s="235"/>
      <c r="W215" s="235"/>
      <c r="X215" s="235"/>
      <c r="Y215" s="235"/>
      <c r="Z215" s="235"/>
      <c r="AA215" s="241"/>
      <c r="AT215" s="242" t="s">
        <v>167</v>
      </c>
      <c r="AU215" s="242" t="s">
        <v>138</v>
      </c>
      <c r="AV215" s="11" t="s">
        <v>169</v>
      </c>
      <c r="AW215" s="11" t="s">
        <v>33</v>
      </c>
      <c r="AX215" s="11" t="s">
        <v>76</v>
      </c>
      <c r="AY215" s="242" t="s">
        <v>159</v>
      </c>
    </row>
    <row r="216" s="12" customFormat="1" ht="16.5" customHeight="1">
      <c r="B216" s="243"/>
      <c r="C216" s="244"/>
      <c r="D216" s="244"/>
      <c r="E216" s="245" t="s">
        <v>5</v>
      </c>
      <c r="F216" s="246" t="s">
        <v>170</v>
      </c>
      <c r="G216" s="244"/>
      <c r="H216" s="244"/>
      <c r="I216" s="244"/>
      <c r="J216" s="244"/>
      <c r="K216" s="247">
        <v>36.814</v>
      </c>
      <c r="L216" s="244"/>
      <c r="M216" s="244"/>
      <c r="N216" s="244"/>
      <c r="O216" s="244"/>
      <c r="P216" s="244"/>
      <c r="Q216" s="244"/>
      <c r="R216" s="248"/>
      <c r="T216" s="249"/>
      <c r="U216" s="244"/>
      <c r="V216" s="244"/>
      <c r="W216" s="244"/>
      <c r="X216" s="244"/>
      <c r="Y216" s="244"/>
      <c r="Z216" s="244"/>
      <c r="AA216" s="250"/>
      <c r="AT216" s="251" t="s">
        <v>167</v>
      </c>
      <c r="AU216" s="251" t="s">
        <v>138</v>
      </c>
      <c r="AV216" s="12" t="s">
        <v>164</v>
      </c>
      <c r="AW216" s="12" t="s">
        <v>33</v>
      </c>
      <c r="AX216" s="12" t="s">
        <v>84</v>
      </c>
      <c r="AY216" s="251" t="s">
        <v>159</v>
      </c>
    </row>
    <row r="217" s="1" customFormat="1" ht="38.25" customHeight="1">
      <c r="B217" s="178"/>
      <c r="C217" s="214" t="s">
        <v>413</v>
      </c>
      <c r="D217" s="214" t="s">
        <v>160</v>
      </c>
      <c r="E217" s="215" t="s">
        <v>414</v>
      </c>
      <c r="F217" s="216" t="s">
        <v>415</v>
      </c>
      <c r="G217" s="216"/>
      <c r="H217" s="216"/>
      <c r="I217" s="216"/>
      <c r="J217" s="217" t="s">
        <v>182</v>
      </c>
      <c r="K217" s="218">
        <v>156.51400000000001</v>
      </c>
      <c r="L217" s="219">
        <v>0</v>
      </c>
      <c r="M217" s="219"/>
      <c r="N217" s="218">
        <f>ROUND(L217*K217,3)</f>
        <v>0</v>
      </c>
      <c r="O217" s="218"/>
      <c r="P217" s="218"/>
      <c r="Q217" s="218"/>
      <c r="R217" s="182"/>
      <c r="T217" s="220" t="s">
        <v>5</v>
      </c>
      <c r="U217" s="57" t="s">
        <v>43</v>
      </c>
      <c r="V217" s="48"/>
      <c r="W217" s="221">
        <f>V217*K217</f>
        <v>0</v>
      </c>
      <c r="X217" s="221">
        <v>0.0032000000000000002</v>
      </c>
      <c r="Y217" s="221">
        <f>X217*K217</f>
        <v>0.50084480000000009</v>
      </c>
      <c r="Z217" s="221">
        <v>0</v>
      </c>
      <c r="AA217" s="222">
        <f>Z217*K217</f>
        <v>0</v>
      </c>
      <c r="AR217" s="23" t="s">
        <v>225</v>
      </c>
      <c r="AT217" s="23" t="s">
        <v>160</v>
      </c>
      <c r="AU217" s="23" t="s">
        <v>138</v>
      </c>
      <c r="AY217" s="23" t="s">
        <v>159</v>
      </c>
      <c r="BE217" s="137">
        <f>IF(U217="základná",N217,0)</f>
        <v>0</v>
      </c>
      <c r="BF217" s="137">
        <f>IF(U217="znížená",N217,0)</f>
        <v>0</v>
      </c>
      <c r="BG217" s="137">
        <f>IF(U217="zákl. prenesená",N217,0)</f>
        <v>0</v>
      </c>
      <c r="BH217" s="137">
        <f>IF(U217="zníž. prenesená",N217,0)</f>
        <v>0</v>
      </c>
      <c r="BI217" s="137">
        <f>IF(U217="nulová",N217,0)</f>
        <v>0</v>
      </c>
      <c r="BJ217" s="23" t="s">
        <v>138</v>
      </c>
      <c r="BK217" s="223">
        <f>ROUND(L217*K217,3)</f>
        <v>0</v>
      </c>
      <c r="BL217" s="23" t="s">
        <v>225</v>
      </c>
      <c r="BM217" s="23" t="s">
        <v>416</v>
      </c>
    </row>
    <row r="218" s="10" customFormat="1" ht="16.5" customHeight="1">
      <c r="B218" s="224"/>
      <c r="C218" s="225"/>
      <c r="D218" s="225"/>
      <c r="E218" s="226" t="s">
        <v>5</v>
      </c>
      <c r="F218" s="227" t="s">
        <v>314</v>
      </c>
      <c r="G218" s="228"/>
      <c r="H218" s="228"/>
      <c r="I218" s="228"/>
      <c r="J218" s="225"/>
      <c r="K218" s="229">
        <v>36.814</v>
      </c>
      <c r="L218" s="225"/>
      <c r="M218" s="225"/>
      <c r="N218" s="225"/>
      <c r="O218" s="225"/>
      <c r="P218" s="225"/>
      <c r="Q218" s="225"/>
      <c r="R218" s="230"/>
      <c r="T218" s="231"/>
      <c r="U218" s="225"/>
      <c r="V218" s="225"/>
      <c r="W218" s="225"/>
      <c r="X218" s="225"/>
      <c r="Y218" s="225"/>
      <c r="Z218" s="225"/>
      <c r="AA218" s="232"/>
      <c r="AT218" s="233" t="s">
        <v>167</v>
      </c>
      <c r="AU218" s="233" t="s">
        <v>138</v>
      </c>
      <c r="AV218" s="10" t="s">
        <v>138</v>
      </c>
      <c r="AW218" s="10" t="s">
        <v>33</v>
      </c>
      <c r="AX218" s="10" t="s">
        <v>76</v>
      </c>
      <c r="AY218" s="233" t="s">
        <v>159</v>
      </c>
    </row>
    <row r="219" s="11" customFormat="1" ht="16.5" customHeight="1">
      <c r="B219" s="234"/>
      <c r="C219" s="235"/>
      <c r="D219" s="235"/>
      <c r="E219" s="236" t="s">
        <v>5</v>
      </c>
      <c r="F219" s="237" t="s">
        <v>316</v>
      </c>
      <c r="G219" s="235"/>
      <c r="H219" s="235"/>
      <c r="I219" s="235"/>
      <c r="J219" s="235"/>
      <c r="K219" s="238">
        <v>36.814</v>
      </c>
      <c r="L219" s="235"/>
      <c r="M219" s="235"/>
      <c r="N219" s="235"/>
      <c r="O219" s="235"/>
      <c r="P219" s="235"/>
      <c r="Q219" s="235"/>
      <c r="R219" s="239"/>
      <c r="T219" s="240"/>
      <c r="U219" s="235"/>
      <c r="V219" s="235"/>
      <c r="W219" s="235"/>
      <c r="X219" s="235"/>
      <c r="Y219" s="235"/>
      <c r="Z219" s="235"/>
      <c r="AA219" s="241"/>
      <c r="AT219" s="242" t="s">
        <v>167</v>
      </c>
      <c r="AU219" s="242" t="s">
        <v>138</v>
      </c>
      <c r="AV219" s="11" t="s">
        <v>169</v>
      </c>
      <c r="AW219" s="11" t="s">
        <v>33</v>
      </c>
      <c r="AX219" s="11" t="s">
        <v>76</v>
      </c>
      <c r="AY219" s="242" t="s">
        <v>159</v>
      </c>
    </row>
    <row r="220" s="10" customFormat="1" ht="16.5" customHeight="1">
      <c r="B220" s="224"/>
      <c r="C220" s="225"/>
      <c r="D220" s="225"/>
      <c r="E220" s="226" t="s">
        <v>5</v>
      </c>
      <c r="F220" s="252" t="s">
        <v>404</v>
      </c>
      <c r="G220" s="225"/>
      <c r="H220" s="225"/>
      <c r="I220" s="225"/>
      <c r="J220" s="225"/>
      <c r="K220" s="229">
        <v>119.7</v>
      </c>
      <c r="L220" s="225"/>
      <c r="M220" s="225"/>
      <c r="N220" s="225"/>
      <c r="O220" s="225"/>
      <c r="P220" s="225"/>
      <c r="Q220" s="225"/>
      <c r="R220" s="230"/>
      <c r="T220" s="231"/>
      <c r="U220" s="225"/>
      <c r="V220" s="225"/>
      <c r="W220" s="225"/>
      <c r="X220" s="225"/>
      <c r="Y220" s="225"/>
      <c r="Z220" s="225"/>
      <c r="AA220" s="232"/>
      <c r="AT220" s="233" t="s">
        <v>167</v>
      </c>
      <c r="AU220" s="233" t="s">
        <v>138</v>
      </c>
      <c r="AV220" s="10" t="s">
        <v>138</v>
      </c>
      <c r="AW220" s="10" t="s">
        <v>33</v>
      </c>
      <c r="AX220" s="10" t="s">
        <v>76</v>
      </c>
      <c r="AY220" s="233" t="s">
        <v>159</v>
      </c>
    </row>
    <row r="221" s="11" customFormat="1" ht="16.5" customHeight="1">
      <c r="B221" s="234"/>
      <c r="C221" s="235"/>
      <c r="D221" s="235"/>
      <c r="E221" s="236" t="s">
        <v>5</v>
      </c>
      <c r="F221" s="237" t="s">
        <v>405</v>
      </c>
      <c r="G221" s="235"/>
      <c r="H221" s="235"/>
      <c r="I221" s="235"/>
      <c r="J221" s="235"/>
      <c r="K221" s="238">
        <v>119.7</v>
      </c>
      <c r="L221" s="235"/>
      <c r="M221" s="235"/>
      <c r="N221" s="235"/>
      <c r="O221" s="235"/>
      <c r="P221" s="235"/>
      <c r="Q221" s="235"/>
      <c r="R221" s="239"/>
      <c r="T221" s="240"/>
      <c r="U221" s="235"/>
      <c r="V221" s="235"/>
      <c r="W221" s="235"/>
      <c r="X221" s="235"/>
      <c r="Y221" s="235"/>
      <c r="Z221" s="235"/>
      <c r="AA221" s="241"/>
      <c r="AT221" s="242" t="s">
        <v>167</v>
      </c>
      <c r="AU221" s="242" t="s">
        <v>138</v>
      </c>
      <c r="AV221" s="11" t="s">
        <v>169</v>
      </c>
      <c r="AW221" s="11" t="s">
        <v>33</v>
      </c>
      <c r="AX221" s="11" t="s">
        <v>76</v>
      </c>
      <c r="AY221" s="242" t="s">
        <v>159</v>
      </c>
    </row>
    <row r="222" s="12" customFormat="1" ht="16.5" customHeight="1">
      <c r="B222" s="243"/>
      <c r="C222" s="244"/>
      <c r="D222" s="244"/>
      <c r="E222" s="245" t="s">
        <v>5</v>
      </c>
      <c r="F222" s="246" t="s">
        <v>170</v>
      </c>
      <c r="G222" s="244"/>
      <c r="H222" s="244"/>
      <c r="I222" s="244"/>
      <c r="J222" s="244"/>
      <c r="K222" s="247">
        <v>156.51400000000001</v>
      </c>
      <c r="L222" s="244"/>
      <c r="M222" s="244"/>
      <c r="N222" s="244"/>
      <c r="O222" s="244"/>
      <c r="P222" s="244"/>
      <c r="Q222" s="244"/>
      <c r="R222" s="248"/>
      <c r="T222" s="249"/>
      <c r="U222" s="244"/>
      <c r="V222" s="244"/>
      <c r="W222" s="244"/>
      <c r="X222" s="244"/>
      <c r="Y222" s="244"/>
      <c r="Z222" s="244"/>
      <c r="AA222" s="250"/>
      <c r="AT222" s="251" t="s">
        <v>167</v>
      </c>
      <c r="AU222" s="251" t="s">
        <v>138</v>
      </c>
      <c r="AV222" s="12" t="s">
        <v>164</v>
      </c>
      <c r="AW222" s="12" t="s">
        <v>33</v>
      </c>
      <c r="AX222" s="12" t="s">
        <v>84</v>
      </c>
      <c r="AY222" s="251" t="s">
        <v>159</v>
      </c>
    </row>
    <row r="223" s="1" customFormat="1" ht="38.25" customHeight="1">
      <c r="B223" s="178"/>
      <c r="C223" s="214" t="s">
        <v>359</v>
      </c>
      <c r="D223" s="214" t="s">
        <v>160</v>
      </c>
      <c r="E223" s="215" t="s">
        <v>417</v>
      </c>
      <c r="F223" s="216" t="s">
        <v>418</v>
      </c>
      <c r="G223" s="216"/>
      <c r="H223" s="216"/>
      <c r="I223" s="216"/>
      <c r="J223" s="217" t="s">
        <v>189</v>
      </c>
      <c r="K223" s="218">
        <v>14.174</v>
      </c>
      <c r="L223" s="219">
        <v>0</v>
      </c>
      <c r="M223" s="219"/>
      <c r="N223" s="218">
        <f>ROUND(L223*K223,3)</f>
        <v>0</v>
      </c>
      <c r="O223" s="218"/>
      <c r="P223" s="218"/>
      <c r="Q223" s="218"/>
      <c r="R223" s="182"/>
      <c r="T223" s="220" t="s">
        <v>5</v>
      </c>
      <c r="U223" s="57" t="s">
        <v>43</v>
      </c>
      <c r="V223" s="48"/>
      <c r="W223" s="221">
        <f>V223*K223</f>
        <v>0</v>
      </c>
      <c r="X223" s="221">
        <v>0</v>
      </c>
      <c r="Y223" s="221">
        <f>X223*K223</f>
        <v>0</v>
      </c>
      <c r="Z223" s="221">
        <v>0</v>
      </c>
      <c r="AA223" s="222">
        <f>Z223*K223</f>
        <v>0</v>
      </c>
      <c r="AR223" s="23" t="s">
        <v>225</v>
      </c>
      <c r="AT223" s="23" t="s">
        <v>160</v>
      </c>
      <c r="AU223" s="23" t="s">
        <v>138</v>
      </c>
      <c r="AY223" s="23" t="s">
        <v>159</v>
      </c>
      <c r="BE223" s="137">
        <f>IF(U223="základná",N223,0)</f>
        <v>0</v>
      </c>
      <c r="BF223" s="137">
        <f>IF(U223="znížená",N223,0)</f>
        <v>0</v>
      </c>
      <c r="BG223" s="137">
        <f>IF(U223="zákl. prenesená",N223,0)</f>
        <v>0</v>
      </c>
      <c r="BH223" s="137">
        <f>IF(U223="zníž. prenesená",N223,0)</f>
        <v>0</v>
      </c>
      <c r="BI223" s="137">
        <f>IF(U223="nulová",N223,0)</f>
        <v>0</v>
      </c>
      <c r="BJ223" s="23" t="s">
        <v>138</v>
      </c>
      <c r="BK223" s="223">
        <f>ROUND(L223*K223,3)</f>
        <v>0</v>
      </c>
      <c r="BL223" s="23" t="s">
        <v>225</v>
      </c>
      <c r="BM223" s="23" t="s">
        <v>419</v>
      </c>
    </row>
    <row r="224" s="9" customFormat="1" ht="29.88" customHeight="1">
      <c r="B224" s="200"/>
      <c r="C224" s="201"/>
      <c r="D224" s="211" t="s">
        <v>128</v>
      </c>
      <c r="E224" s="211"/>
      <c r="F224" s="211"/>
      <c r="G224" s="211"/>
      <c r="H224" s="211"/>
      <c r="I224" s="211"/>
      <c r="J224" s="211"/>
      <c r="K224" s="211"/>
      <c r="L224" s="211"/>
      <c r="M224" s="211"/>
      <c r="N224" s="253">
        <f>BK224</f>
        <v>0</v>
      </c>
      <c r="O224" s="254"/>
      <c r="P224" s="254"/>
      <c r="Q224" s="254"/>
      <c r="R224" s="204"/>
      <c r="T224" s="205"/>
      <c r="U224" s="201"/>
      <c r="V224" s="201"/>
      <c r="W224" s="206">
        <f>SUM(W225:W235)</f>
        <v>0</v>
      </c>
      <c r="X224" s="201"/>
      <c r="Y224" s="206">
        <f>SUM(Y225:Y235)</f>
        <v>0</v>
      </c>
      <c r="Z224" s="201"/>
      <c r="AA224" s="207">
        <f>SUM(AA225:AA235)</f>
        <v>0</v>
      </c>
      <c r="AR224" s="208" t="s">
        <v>138</v>
      </c>
      <c r="AT224" s="209" t="s">
        <v>75</v>
      </c>
      <c r="AU224" s="209" t="s">
        <v>84</v>
      </c>
      <c r="AY224" s="208" t="s">
        <v>159</v>
      </c>
      <c r="BK224" s="210">
        <f>SUM(BK225:BK235)</f>
        <v>0</v>
      </c>
    </row>
    <row r="225" s="1" customFormat="1" ht="25.5" customHeight="1">
      <c r="B225" s="178"/>
      <c r="C225" s="214" t="s">
        <v>420</v>
      </c>
      <c r="D225" s="214" t="s">
        <v>160</v>
      </c>
      <c r="E225" s="215" t="s">
        <v>235</v>
      </c>
      <c r="F225" s="216" t="s">
        <v>421</v>
      </c>
      <c r="G225" s="216"/>
      <c r="H225" s="216"/>
      <c r="I225" s="216"/>
      <c r="J225" s="217" t="s">
        <v>422</v>
      </c>
      <c r="K225" s="218">
        <v>147</v>
      </c>
      <c r="L225" s="219">
        <v>0</v>
      </c>
      <c r="M225" s="219"/>
      <c r="N225" s="218">
        <f>ROUND(L225*K225,3)</f>
        <v>0</v>
      </c>
      <c r="O225" s="218"/>
      <c r="P225" s="218"/>
      <c r="Q225" s="218"/>
      <c r="R225" s="182"/>
      <c r="T225" s="220" t="s">
        <v>5</v>
      </c>
      <c r="U225" s="57" t="s">
        <v>43</v>
      </c>
      <c r="V225" s="48"/>
      <c r="W225" s="221">
        <f>V225*K225</f>
        <v>0</v>
      </c>
      <c r="X225" s="221">
        <v>0</v>
      </c>
      <c r="Y225" s="221">
        <f>X225*K225</f>
        <v>0</v>
      </c>
      <c r="Z225" s="221">
        <v>0</v>
      </c>
      <c r="AA225" s="222">
        <f>Z225*K225</f>
        <v>0</v>
      </c>
      <c r="AR225" s="23" t="s">
        <v>225</v>
      </c>
      <c r="AT225" s="23" t="s">
        <v>160</v>
      </c>
      <c r="AU225" s="23" t="s">
        <v>138</v>
      </c>
      <c r="AY225" s="23" t="s">
        <v>159</v>
      </c>
      <c r="BE225" s="137">
        <f>IF(U225="základná",N225,0)</f>
        <v>0</v>
      </c>
      <c r="BF225" s="137">
        <f>IF(U225="znížená",N225,0)</f>
        <v>0</v>
      </c>
      <c r="BG225" s="137">
        <f>IF(U225="zákl. prenesená",N225,0)</f>
        <v>0</v>
      </c>
      <c r="BH225" s="137">
        <f>IF(U225="zníž. prenesená",N225,0)</f>
        <v>0</v>
      </c>
      <c r="BI225" s="137">
        <f>IF(U225="nulová",N225,0)</f>
        <v>0</v>
      </c>
      <c r="BJ225" s="23" t="s">
        <v>138</v>
      </c>
      <c r="BK225" s="223">
        <f>ROUND(L225*K225,3)</f>
        <v>0</v>
      </c>
      <c r="BL225" s="23" t="s">
        <v>225</v>
      </c>
      <c r="BM225" s="23" t="s">
        <v>423</v>
      </c>
    </row>
    <row r="226" s="1" customFormat="1" ht="38.25" customHeight="1">
      <c r="B226" s="178"/>
      <c r="C226" s="214" t="s">
        <v>424</v>
      </c>
      <c r="D226" s="214" t="s">
        <v>160</v>
      </c>
      <c r="E226" s="215" t="s">
        <v>425</v>
      </c>
      <c r="F226" s="216" t="s">
        <v>426</v>
      </c>
      <c r="G226" s="216"/>
      <c r="H226" s="216"/>
      <c r="I226" s="216"/>
      <c r="J226" s="217" t="s">
        <v>397</v>
      </c>
      <c r="K226" s="218">
        <v>1</v>
      </c>
      <c r="L226" s="219">
        <v>0</v>
      </c>
      <c r="M226" s="219"/>
      <c r="N226" s="218">
        <f>ROUND(L226*K226,3)</f>
        <v>0</v>
      </c>
      <c r="O226" s="218"/>
      <c r="P226" s="218"/>
      <c r="Q226" s="218"/>
      <c r="R226" s="182"/>
      <c r="T226" s="220" t="s">
        <v>5</v>
      </c>
      <c r="U226" s="57" t="s">
        <v>43</v>
      </c>
      <c r="V226" s="48"/>
      <c r="W226" s="221">
        <f>V226*K226</f>
        <v>0</v>
      </c>
      <c r="X226" s="221">
        <v>0</v>
      </c>
      <c r="Y226" s="221">
        <f>X226*K226</f>
        <v>0</v>
      </c>
      <c r="Z226" s="221">
        <v>0</v>
      </c>
      <c r="AA226" s="222">
        <f>Z226*K226</f>
        <v>0</v>
      </c>
      <c r="AR226" s="23" t="s">
        <v>225</v>
      </c>
      <c r="AT226" s="23" t="s">
        <v>160</v>
      </c>
      <c r="AU226" s="23" t="s">
        <v>138</v>
      </c>
      <c r="AY226" s="23" t="s">
        <v>159</v>
      </c>
      <c r="BE226" s="137">
        <f>IF(U226="základná",N226,0)</f>
        <v>0</v>
      </c>
      <c r="BF226" s="137">
        <f>IF(U226="znížená",N226,0)</f>
        <v>0</v>
      </c>
      <c r="BG226" s="137">
        <f>IF(U226="zákl. prenesená",N226,0)</f>
        <v>0</v>
      </c>
      <c r="BH226" s="137">
        <f>IF(U226="zníž. prenesená",N226,0)</f>
        <v>0</v>
      </c>
      <c r="BI226" s="137">
        <f>IF(U226="nulová",N226,0)</f>
        <v>0</v>
      </c>
      <c r="BJ226" s="23" t="s">
        <v>138</v>
      </c>
      <c r="BK226" s="223">
        <f>ROUND(L226*K226,3)</f>
        <v>0</v>
      </c>
      <c r="BL226" s="23" t="s">
        <v>225</v>
      </c>
      <c r="BM226" s="23" t="s">
        <v>427</v>
      </c>
    </row>
    <row r="227" s="1" customFormat="1" ht="38.25" customHeight="1">
      <c r="B227" s="178"/>
      <c r="C227" s="214" t="s">
        <v>428</v>
      </c>
      <c r="D227" s="214" t="s">
        <v>160</v>
      </c>
      <c r="E227" s="215" t="s">
        <v>429</v>
      </c>
      <c r="F227" s="216" t="s">
        <v>430</v>
      </c>
      <c r="G227" s="216"/>
      <c r="H227" s="216"/>
      <c r="I227" s="216"/>
      <c r="J227" s="217" t="s">
        <v>397</v>
      </c>
      <c r="K227" s="218">
        <v>1</v>
      </c>
      <c r="L227" s="219">
        <v>0</v>
      </c>
      <c r="M227" s="219"/>
      <c r="N227" s="218">
        <f>ROUND(L227*K227,3)</f>
        <v>0</v>
      </c>
      <c r="O227" s="218"/>
      <c r="P227" s="218"/>
      <c r="Q227" s="218"/>
      <c r="R227" s="182"/>
      <c r="T227" s="220" t="s">
        <v>5</v>
      </c>
      <c r="U227" s="57" t="s">
        <v>43</v>
      </c>
      <c r="V227" s="48"/>
      <c r="W227" s="221">
        <f>V227*K227</f>
        <v>0</v>
      </c>
      <c r="X227" s="221">
        <v>0</v>
      </c>
      <c r="Y227" s="221">
        <f>X227*K227</f>
        <v>0</v>
      </c>
      <c r="Z227" s="221">
        <v>0</v>
      </c>
      <c r="AA227" s="222">
        <f>Z227*K227</f>
        <v>0</v>
      </c>
      <c r="AR227" s="23" t="s">
        <v>225</v>
      </c>
      <c r="AT227" s="23" t="s">
        <v>160</v>
      </c>
      <c r="AU227" s="23" t="s">
        <v>138</v>
      </c>
      <c r="AY227" s="23" t="s">
        <v>159</v>
      </c>
      <c r="BE227" s="137">
        <f>IF(U227="základná",N227,0)</f>
        <v>0</v>
      </c>
      <c r="BF227" s="137">
        <f>IF(U227="znížená",N227,0)</f>
        <v>0</v>
      </c>
      <c r="BG227" s="137">
        <f>IF(U227="zákl. prenesená",N227,0)</f>
        <v>0</v>
      </c>
      <c r="BH227" s="137">
        <f>IF(U227="zníž. prenesená",N227,0)</f>
        <v>0</v>
      </c>
      <c r="BI227" s="137">
        <f>IF(U227="nulová",N227,0)</f>
        <v>0</v>
      </c>
      <c r="BJ227" s="23" t="s">
        <v>138</v>
      </c>
      <c r="BK227" s="223">
        <f>ROUND(L227*K227,3)</f>
        <v>0</v>
      </c>
      <c r="BL227" s="23" t="s">
        <v>225</v>
      </c>
      <c r="BM227" s="23" t="s">
        <v>431</v>
      </c>
    </row>
    <row r="228" s="1" customFormat="1" ht="38.25" customHeight="1">
      <c r="B228" s="178"/>
      <c r="C228" s="214" t="s">
        <v>432</v>
      </c>
      <c r="D228" s="214" t="s">
        <v>160</v>
      </c>
      <c r="E228" s="215" t="s">
        <v>433</v>
      </c>
      <c r="F228" s="216" t="s">
        <v>434</v>
      </c>
      <c r="G228" s="216"/>
      <c r="H228" s="216"/>
      <c r="I228" s="216"/>
      <c r="J228" s="217" t="s">
        <v>397</v>
      </c>
      <c r="K228" s="218">
        <v>5</v>
      </c>
      <c r="L228" s="219">
        <v>0</v>
      </c>
      <c r="M228" s="219"/>
      <c r="N228" s="218">
        <f>ROUND(L228*K228,3)</f>
        <v>0</v>
      </c>
      <c r="O228" s="218"/>
      <c r="P228" s="218"/>
      <c r="Q228" s="218"/>
      <c r="R228" s="182"/>
      <c r="T228" s="220" t="s">
        <v>5</v>
      </c>
      <c r="U228" s="57" t="s">
        <v>43</v>
      </c>
      <c r="V228" s="48"/>
      <c r="W228" s="221">
        <f>V228*K228</f>
        <v>0</v>
      </c>
      <c r="X228" s="221">
        <v>0</v>
      </c>
      <c r="Y228" s="221">
        <f>X228*K228</f>
        <v>0</v>
      </c>
      <c r="Z228" s="221">
        <v>0</v>
      </c>
      <c r="AA228" s="222">
        <f>Z228*K228</f>
        <v>0</v>
      </c>
      <c r="AR228" s="23" t="s">
        <v>225</v>
      </c>
      <c r="AT228" s="23" t="s">
        <v>160</v>
      </c>
      <c r="AU228" s="23" t="s">
        <v>138</v>
      </c>
      <c r="AY228" s="23" t="s">
        <v>159</v>
      </c>
      <c r="BE228" s="137">
        <f>IF(U228="základná",N228,0)</f>
        <v>0</v>
      </c>
      <c r="BF228" s="137">
        <f>IF(U228="znížená",N228,0)</f>
        <v>0</v>
      </c>
      <c r="BG228" s="137">
        <f>IF(U228="zákl. prenesená",N228,0)</f>
        <v>0</v>
      </c>
      <c r="BH228" s="137">
        <f>IF(U228="zníž. prenesená",N228,0)</f>
        <v>0</v>
      </c>
      <c r="BI228" s="137">
        <f>IF(U228="nulová",N228,0)</f>
        <v>0</v>
      </c>
      <c r="BJ228" s="23" t="s">
        <v>138</v>
      </c>
      <c r="BK228" s="223">
        <f>ROUND(L228*K228,3)</f>
        <v>0</v>
      </c>
      <c r="BL228" s="23" t="s">
        <v>225</v>
      </c>
      <c r="BM228" s="23" t="s">
        <v>435</v>
      </c>
    </row>
    <row r="229" s="1" customFormat="1" ht="38.25" customHeight="1">
      <c r="B229" s="178"/>
      <c r="C229" s="214" t="s">
        <v>436</v>
      </c>
      <c r="D229" s="214" t="s">
        <v>160</v>
      </c>
      <c r="E229" s="215" t="s">
        <v>437</v>
      </c>
      <c r="F229" s="216" t="s">
        <v>438</v>
      </c>
      <c r="G229" s="216"/>
      <c r="H229" s="216"/>
      <c r="I229" s="216"/>
      <c r="J229" s="217" t="s">
        <v>397</v>
      </c>
      <c r="K229" s="218">
        <v>50</v>
      </c>
      <c r="L229" s="219">
        <v>0</v>
      </c>
      <c r="M229" s="219"/>
      <c r="N229" s="218">
        <f>ROUND(L229*K229,3)</f>
        <v>0</v>
      </c>
      <c r="O229" s="218"/>
      <c r="P229" s="218"/>
      <c r="Q229" s="218"/>
      <c r="R229" s="182"/>
      <c r="T229" s="220" t="s">
        <v>5</v>
      </c>
      <c r="U229" s="57" t="s">
        <v>43</v>
      </c>
      <c r="V229" s="48"/>
      <c r="W229" s="221">
        <f>V229*K229</f>
        <v>0</v>
      </c>
      <c r="X229" s="221">
        <v>0</v>
      </c>
      <c r="Y229" s="221">
        <f>X229*K229</f>
        <v>0</v>
      </c>
      <c r="Z229" s="221">
        <v>0</v>
      </c>
      <c r="AA229" s="222">
        <f>Z229*K229</f>
        <v>0</v>
      </c>
      <c r="AR229" s="23" t="s">
        <v>225</v>
      </c>
      <c r="AT229" s="23" t="s">
        <v>160</v>
      </c>
      <c r="AU229" s="23" t="s">
        <v>138</v>
      </c>
      <c r="AY229" s="23" t="s">
        <v>159</v>
      </c>
      <c r="BE229" s="137">
        <f>IF(U229="základná",N229,0)</f>
        <v>0</v>
      </c>
      <c r="BF229" s="137">
        <f>IF(U229="znížená",N229,0)</f>
        <v>0</v>
      </c>
      <c r="BG229" s="137">
        <f>IF(U229="zákl. prenesená",N229,0)</f>
        <v>0</v>
      </c>
      <c r="BH229" s="137">
        <f>IF(U229="zníž. prenesená",N229,0)</f>
        <v>0</v>
      </c>
      <c r="BI229" s="137">
        <f>IF(U229="nulová",N229,0)</f>
        <v>0</v>
      </c>
      <c r="BJ229" s="23" t="s">
        <v>138</v>
      </c>
      <c r="BK229" s="223">
        <f>ROUND(L229*K229,3)</f>
        <v>0</v>
      </c>
      <c r="BL229" s="23" t="s">
        <v>225</v>
      </c>
      <c r="BM229" s="23" t="s">
        <v>439</v>
      </c>
    </row>
    <row r="230" s="1" customFormat="1" ht="38.25" customHeight="1">
      <c r="B230" s="178"/>
      <c r="C230" s="214" t="s">
        <v>440</v>
      </c>
      <c r="D230" s="214" t="s">
        <v>160</v>
      </c>
      <c r="E230" s="215" t="s">
        <v>441</v>
      </c>
      <c r="F230" s="216" t="s">
        <v>442</v>
      </c>
      <c r="G230" s="216"/>
      <c r="H230" s="216"/>
      <c r="I230" s="216"/>
      <c r="J230" s="217" t="s">
        <v>182</v>
      </c>
      <c r="K230" s="218">
        <v>21.472999999999999</v>
      </c>
      <c r="L230" s="219">
        <v>0</v>
      </c>
      <c r="M230" s="219"/>
      <c r="N230" s="218">
        <f>ROUND(L230*K230,3)</f>
        <v>0</v>
      </c>
      <c r="O230" s="218"/>
      <c r="P230" s="218"/>
      <c r="Q230" s="218"/>
      <c r="R230" s="182"/>
      <c r="T230" s="220" t="s">
        <v>5</v>
      </c>
      <c r="U230" s="57" t="s">
        <v>43</v>
      </c>
      <c r="V230" s="48"/>
      <c r="W230" s="221">
        <f>V230*K230</f>
        <v>0</v>
      </c>
      <c r="X230" s="221">
        <v>0</v>
      </c>
      <c r="Y230" s="221">
        <f>X230*K230</f>
        <v>0</v>
      </c>
      <c r="Z230" s="221">
        <v>0</v>
      </c>
      <c r="AA230" s="222">
        <f>Z230*K230</f>
        <v>0</v>
      </c>
      <c r="AR230" s="23" t="s">
        <v>225</v>
      </c>
      <c r="AT230" s="23" t="s">
        <v>160</v>
      </c>
      <c r="AU230" s="23" t="s">
        <v>138</v>
      </c>
      <c r="AY230" s="23" t="s">
        <v>159</v>
      </c>
      <c r="BE230" s="137">
        <f>IF(U230="základná",N230,0)</f>
        <v>0</v>
      </c>
      <c r="BF230" s="137">
        <f>IF(U230="znížená",N230,0)</f>
        <v>0</v>
      </c>
      <c r="BG230" s="137">
        <f>IF(U230="zákl. prenesená",N230,0)</f>
        <v>0</v>
      </c>
      <c r="BH230" s="137">
        <f>IF(U230="zníž. prenesená",N230,0)</f>
        <v>0</v>
      </c>
      <c r="BI230" s="137">
        <f>IF(U230="nulová",N230,0)</f>
        <v>0</v>
      </c>
      <c r="BJ230" s="23" t="s">
        <v>138</v>
      </c>
      <c r="BK230" s="223">
        <f>ROUND(L230*K230,3)</f>
        <v>0</v>
      </c>
      <c r="BL230" s="23" t="s">
        <v>225</v>
      </c>
      <c r="BM230" s="23" t="s">
        <v>443</v>
      </c>
    </row>
    <row r="231" s="10" customFormat="1" ht="16.5" customHeight="1">
      <c r="B231" s="224"/>
      <c r="C231" s="225"/>
      <c r="D231" s="225"/>
      <c r="E231" s="226" t="s">
        <v>5</v>
      </c>
      <c r="F231" s="227" t="s">
        <v>444</v>
      </c>
      <c r="G231" s="228"/>
      <c r="H231" s="228"/>
      <c r="I231" s="228"/>
      <c r="J231" s="225"/>
      <c r="K231" s="229">
        <v>21.472999999999999</v>
      </c>
      <c r="L231" s="225"/>
      <c r="M231" s="225"/>
      <c r="N231" s="225"/>
      <c r="O231" s="225"/>
      <c r="P231" s="225"/>
      <c r="Q231" s="225"/>
      <c r="R231" s="230"/>
      <c r="T231" s="231"/>
      <c r="U231" s="225"/>
      <c r="V231" s="225"/>
      <c r="W231" s="225"/>
      <c r="X231" s="225"/>
      <c r="Y231" s="225"/>
      <c r="Z231" s="225"/>
      <c r="AA231" s="232"/>
      <c r="AT231" s="233" t="s">
        <v>167</v>
      </c>
      <c r="AU231" s="233" t="s">
        <v>138</v>
      </c>
      <c r="AV231" s="10" t="s">
        <v>138</v>
      </c>
      <c r="AW231" s="10" t="s">
        <v>33</v>
      </c>
      <c r="AX231" s="10" t="s">
        <v>76</v>
      </c>
      <c r="AY231" s="233" t="s">
        <v>159</v>
      </c>
    </row>
    <row r="232" s="11" customFormat="1" ht="16.5" customHeight="1">
      <c r="B232" s="234"/>
      <c r="C232" s="235"/>
      <c r="D232" s="235"/>
      <c r="E232" s="236" t="s">
        <v>5</v>
      </c>
      <c r="F232" s="237" t="s">
        <v>168</v>
      </c>
      <c r="G232" s="235"/>
      <c r="H232" s="235"/>
      <c r="I232" s="235"/>
      <c r="J232" s="235"/>
      <c r="K232" s="238">
        <v>21.472999999999999</v>
      </c>
      <c r="L232" s="235"/>
      <c r="M232" s="235"/>
      <c r="N232" s="235"/>
      <c r="O232" s="235"/>
      <c r="P232" s="235"/>
      <c r="Q232" s="235"/>
      <c r="R232" s="239"/>
      <c r="T232" s="240"/>
      <c r="U232" s="235"/>
      <c r="V232" s="235"/>
      <c r="W232" s="235"/>
      <c r="X232" s="235"/>
      <c r="Y232" s="235"/>
      <c r="Z232" s="235"/>
      <c r="AA232" s="241"/>
      <c r="AT232" s="242" t="s">
        <v>167</v>
      </c>
      <c r="AU232" s="242" t="s">
        <v>138</v>
      </c>
      <c r="AV232" s="11" t="s">
        <v>169</v>
      </c>
      <c r="AW232" s="11" t="s">
        <v>33</v>
      </c>
      <c r="AX232" s="11" t="s">
        <v>76</v>
      </c>
      <c r="AY232" s="242" t="s">
        <v>159</v>
      </c>
    </row>
    <row r="233" s="12" customFormat="1" ht="16.5" customHeight="1">
      <c r="B233" s="243"/>
      <c r="C233" s="244"/>
      <c r="D233" s="244"/>
      <c r="E233" s="245" t="s">
        <v>5</v>
      </c>
      <c r="F233" s="246" t="s">
        <v>170</v>
      </c>
      <c r="G233" s="244"/>
      <c r="H233" s="244"/>
      <c r="I233" s="244"/>
      <c r="J233" s="244"/>
      <c r="K233" s="247">
        <v>21.472999999999999</v>
      </c>
      <c r="L233" s="244"/>
      <c r="M233" s="244"/>
      <c r="N233" s="244"/>
      <c r="O233" s="244"/>
      <c r="P233" s="244"/>
      <c r="Q233" s="244"/>
      <c r="R233" s="248"/>
      <c r="T233" s="249"/>
      <c r="U233" s="244"/>
      <c r="V233" s="244"/>
      <c r="W233" s="244"/>
      <c r="X233" s="244"/>
      <c r="Y233" s="244"/>
      <c r="Z233" s="244"/>
      <c r="AA233" s="250"/>
      <c r="AT233" s="251" t="s">
        <v>167</v>
      </c>
      <c r="AU233" s="251" t="s">
        <v>138</v>
      </c>
      <c r="AV233" s="12" t="s">
        <v>164</v>
      </c>
      <c r="AW233" s="12" t="s">
        <v>33</v>
      </c>
      <c r="AX233" s="12" t="s">
        <v>84</v>
      </c>
      <c r="AY233" s="251" t="s">
        <v>159</v>
      </c>
    </row>
    <row r="234" s="1" customFormat="1" ht="25.5" customHeight="1">
      <c r="B234" s="178"/>
      <c r="C234" s="264" t="s">
        <v>445</v>
      </c>
      <c r="D234" s="264" t="s">
        <v>317</v>
      </c>
      <c r="E234" s="265" t="s">
        <v>446</v>
      </c>
      <c r="F234" s="266" t="s">
        <v>447</v>
      </c>
      <c r="G234" s="266"/>
      <c r="H234" s="266"/>
      <c r="I234" s="266"/>
      <c r="J234" s="267" t="s">
        <v>182</v>
      </c>
      <c r="K234" s="268">
        <v>21.902000000000001</v>
      </c>
      <c r="L234" s="269">
        <v>0</v>
      </c>
      <c r="M234" s="269"/>
      <c r="N234" s="268">
        <f>ROUND(L234*K234,3)</f>
        <v>0</v>
      </c>
      <c r="O234" s="218"/>
      <c r="P234" s="218"/>
      <c r="Q234" s="218"/>
      <c r="R234" s="182"/>
      <c r="T234" s="220" t="s">
        <v>5</v>
      </c>
      <c r="U234" s="57" t="s">
        <v>43</v>
      </c>
      <c r="V234" s="48"/>
      <c r="W234" s="221">
        <f>V234*K234</f>
        <v>0</v>
      </c>
      <c r="X234" s="221">
        <v>0</v>
      </c>
      <c r="Y234" s="221">
        <f>X234*K234</f>
        <v>0</v>
      </c>
      <c r="Z234" s="221">
        <v>0</v>
      </c>
      <c r="AA234" s="222">
        <f>Z234*K234</f>
        <v>0</v>
      </c>
      <c r="AR234" s="23" t="s">
        <v>359</v>
      </c>
      <c r="AT234" s="23" t="s">
        <v>317</v>
      </c>
      <c r="AU234" s="23" t="s">
        <v>138</v>
      </c>
      <c r="AY234" s="23" t="s">
        <v>159</v>
      </c>
      <c r="BE234" s="137">
        <f>IF(U234="základná",N234,0)</f>
        <v>0</v>
      </c>
      <c r="BF234" s="137">
        <f>IF(U234="znížená",N234,0)</f>
        <v>0</v>
      </c>
      <c r="BG234" s="137">
        <f>IF(U234="zákl. prenesená",N234,0)</f>
        <v>0</v>
      </c>
      <c r="BH234" s="137">
        <f>IF(U234="zníž. prenesená",N234,0)</f>
        <v>0</v>
      </c>
      <c r="BI234" s="137">
        <f>IF(U234="nulová",N234,0)</f>
        <v>0</v>
      </c>
      <c r="BJ234" s="23" t="s">
        <v>138</v>
      </c>
      <c r="BK234" s="223">
        <f>ROUND(L234*K234,3)</f>
        <v>0</v>
      </c>
      <c r="BL234" s="23" t="s">
        <v>225</v>
      </c>
      <c r="BM234" s="23" t="s">
        <v>448</v>
      </c>
    </row>
    <row r="235" s="1" customFormat="1" ht="25.5" customHeight="1">
      <c r="B235" s="178"/>
      <c r="C235" s="214" t="s">
        <v>449</v>
      </c>
      <c r="D235" s="214" t="s">
        <v>160</v>
      </c>
      <c r="E235" s="215" t="s">
        <v>450</v>
      </c>
      <c r="F235" s="216" t="s">
        <v>451</v>
      </c>
      <c r="G235" s="216"/>
      <c r="H235" s="216"/>
      <c r="I235" s="216"/>
      <c r="J235" s="217" t="s">
        <v>452</v>
      </c>
      <c r="K235" s="219">
        <v>0</v>
      </c>
      <c r="L235" s="219">
        <v>0</v>
      </c>
      <c r="M235" s="219"/>
      <c r="N235" s="218">
        <f>ROUND(L235*K235,3)</f>
        <v>0</v>
      </c>
      <c r="O235" s="218"/>
      <c r="P235" s="218"/>
      <c r="Q235" s="218"/>
      <c r="R235" s="182"/>
      <c r="T235" s="220" t="s">
        <v>5</v>
      </c>
      <c r="U235" s="57" t="s">
        <v>43</v>
      </c>
      <c r="V235" s="48"/>
      <c r="W235" s="221">
        <f>V235*K235</f>
        <v>0</v>
      </c>
      <c r="X235" s="221">
        <v>0</v>
      </c>
      <c r="Y235" s="221">
        <f>X235*K235</f>
        <v>0</v>
      </c>
      <c r="Z235" s="221">
        <v>0</v>
      </c>
      <c r="AA235" s="222">
        <f>Z235*K235</f>
        <v>0</v>
      </c>
      <c r="AR235" s="23" t="s">
        <v>225</v>
      </c>
      <c r="AT235" s="23" t="s">
        <v>160</v>
      </c>
      <c r="AU235" s="23" t="s">
        <v>138</v>
      </c>
      <c r="AY235" s="23" t="s">
        <v>159</v>
      </c>
      <c r="BE235" s="137">
        <f>IF(U235="základná",N235,0)</f>
        <v>0</v>
      </c>
      <c r="BF235" s="137">
        <f>IF(U235="znížená",N235,0)</f>
        <v>0</v>
      </c>
      <c r="BG235" s="137">
        <f>IF(U235="zákl. prenesená",N235,0)</f>
        <v>0</v>
      </c>
      <c r="BH235" s="137">
        <f>IF(U235="zníž. prenesená",N235,0)</f>
        <v>0</v>
      </c>
      <c r="BI235" s="137">
        <f>IF(U235="nulová",N235,0)</f>
        <v>0</v>
      </c>
      <c r="BJ235" s="23" t="s">
        <v>138</v>
      </c>
      <c r="BK235" s="223">
        <f>ROUND(L235*K235,3)</f>
        <v>0</v>
      </c>
      <c r="BL235" s="23" t="s">
        <v>225</v>
      </c>
      <c r="BM235" s="23" t="s">
        <v>453</v>
      </c>
    </row>
    <row r="236" s="9" customFormat="1" ht="29.88" customHeight="1">
      <c r="B236" s="200"/>
      <c r="C236" s="201"/>
      <c r="D236" s="211" t="s">
        <v>129</v>
      </c>
      <c r="E236" s="211"/>
      <c r="F236" s="211"/>
      <c r="G236" s="211"/>
      <c r="H236" s="211"/>
      <c r="I236" s="211"/>
      <c r="J236" s="211"/>
      <c r="K236" s="211"/>
      <c r="L236" s="211"/>
      <c r="M236" s="211"/>
      <c r="N236" s="253">
        <f>BK236</f>
        <v>0</v>
      </c>
      <c r="O236" s="254"/>
      <c r="P236" s="254"/>
      <c r="Q236" s="254"/>
      <c r="R236" s="204"/>
      <c r="T236" s="205"/>
      <c r="U236" s="201"/>
      <c r="V236" s="201"/>
      <c r="W236" s="206">
        <f>SUM(W237:W244)</f>
        <v>0</v>
      </c>
      <c r="X236" s="201"/>
      <c r="Y236" s="206">
        <f>SUM(Y237:Y244)</f>
        <v>5.711805</v>
      </c>
      <c r="Z236" s="201"/>
      <c r="AA236" s="207">
        <f>SUM(AA237:AA244)</f>
        <v>0</v>
      </c>
      <c r="AR236" s="208" t="s">
        <v>138</v>
      </c>
      <c r="AT236" s="209" t="s">
        <v>75</v>
      </c>
      <c r="AU236" s="209" t="s">
        <v>84</v>
      </c>
      <c r="AY236" s="208" t="s">
        <v>159</v>
      </c>
      <c r="BK236" s="210">
        <f>SUM(BK237:BK244)</f>
        <v>0</v>
      </c>
    </row>
    <row r="237" s="1" customFormat="1" ht="16.5" customHeight="1">
      <c r="B237" s="178"/>
      <c r="C237" s="214" t="s">
        <v>454</v>
      </c>
      <c r="D237" s="214" t="s">
        <v>160</v>
      </c>
      <c r="E237" s="215" t="s">
        <v>455</v>
      </c>
      <c r="F237" s="216" t="s">
        <v>456</v>
      </c>
      <c r="G237" s="216"/>
      <c r="H237" s="216"/>
      <c r="I237" s="216"/>
      <c r="J237" s="217" t="s">
        <v>457</v>
      </c>
      <c r="K237" s="218">
        <v>3.5</v>
      </c>
      <c r="L237" s="219">
        <v>0</v>
      </c>
      <c r="M237" s="219"/>
      <c r="N237" s="218">
        <f>ROUND(L237*K237,3)</f>
        <v>0</v>
      </c>
      <c r="O237" s="218"/>
      <c r="P237" s="218"/>
      <c r="Q237" s="218"/>
      <c r="R237" s="182"/>
      <c r="T237" s="220" t="s">
        <v>5</v>
      </c>
      <c r="U237" s="57" t="s">
        <v>43</v>
      </c>
      <c r="V237" s="48"/>
      <c r="W237" s="221">
        <f>V237*K237</f>
        <v>0</v>
      </c>
      <c r="X237" s="221">
        <v>0</v>
      </c>
      <c r="Y237" s="221">
        <f>X237*K237</f>
        <v>0</v>
      </c>
      <c r="Z237" s="221">
        <v>0</v>
      </c>
      <c r="AA237" s="222">
        <f>Z237*K237</f>
        <v>0</v>
      </c>
      <c r="AR237" s="23" t="s">
        <v>225</v>
      </c>
      <c r="AT237" s="23" t="s">
        <v>160</v>
      </c>
      <c r="AU237" s="23" t="s">
        <v>138</v>
      </c>
      <c r="AY237" s="23" t="s">
        <v>159</v>
      </c>
      <c r="BE237" s="137">
        <f>IF(U237="základná",N237,0)</f>
        <v>0</v>
      </c>
      <c r="BF237" s="137">
        <f>IF(U237="znížená",N237,0)</f>
        <v>0</v>
      </c>
      <c r="BG237" s="137">
        <f>IF(U237="zákl. prenesená",N237,0)</f>
        <v>0</v>
      </c>
      <c r="BH237" s="137">
        <f>IF(U237="zníž. prenesená",N237,0)</f>
        <v>0</v>
      </c>
      <c r="BI237" s="137">
        <f>IF(U237="nulová",N237,0)</f>
        <v>0</v>
      </c>
      <c r="BJ237" s="23" t="s">
        <v>138</v>
      </c>
      <c r="BK237" s="223">
        <f>ROUND(L237*K237,3)</f>
        <v>0</v>
      </c>
      <c r="BL237" s="23" t="s">
        <v>225</v>
      </c>
      <c r="BM237" s="23" t="s">
        <v>458</v>
      </c>
    </row>
    <row r="238" s="1" customFormat="1" ht="25.5" customHeight="1">
      <c r="B238" s="178"/>
      <c r="C238" s="264" t="s">
        <v>459</v>
      </c>
      <c r="D238" s="264" t="s">
        <v>317</v>
      </c>
      <c r="E238" s="265" t="s">
        <v>460</v>
      </c>
      <c r="F238" s="266" t="s">
        <v>461</v>
      </c>
      <c r="G238" s="266"/>
      <c r="H238" s="266"/>
      <c r="I238" s="266"/>
      <c r="J238" s="267" t="s">
        <v>457</v>
      </c>
      <c r="K238" s="268">
        <v>3.5</v>
      </c>
      <c r="L238" s="269">
        <v>0</v>
      </c>
      <c r="M238" s="269"/>
      <c r="N238" s="268">
        <f>ROUND(L238*K238,3)</f>
        <v>0</v>
      </c>
      <c r="O238" s="218"/>
      <c r="P238" s="218"/>
      <c r="Q238" s="218"/>
      <c r="R238" s="182"/>
      <c r="T238" s="220" t="s">
        <v>5</v>
      </c>
      <c r="U238" s="57" t="s">
        <v>43</v>
      </c>
      <c r="V238" s="48"/>
      <c r="W238" s="221">
        <f>V238*K238</f>
        <v>0</v>
      </c>
      <c r="X238" s="221">
        <v>0.00024000000000000001</v>
      </c>
      <c r="Y238" s="221">
        <f>X238*K238</f>
        <v>0.00084000000000000003</v>
      </c>
      <c r="Z238" s="221">
        <v>0</v>
      </c>
      <c r="AA238" s="222">
        <f>Z238*K238</f>
        <v>0</v>
      </c>
      <c r="AR238" s="23" t="s">
        <v>359</v>
      </c>
      <c r="AT238" s="23" t="s">
        <v>317</v>
      </c>
      <c r="AU238" s="23" t="s">
        <v>138</v>
      </c>
      <c r="AY238" s="23" t="s">
        <v>159</v>
      </c>
      <c r="BE238" s="137">
        <f>IF(U238="základná",N238,0)</f>
        <v>0</v>
      </c>
      <c r="BF238" s="137">
        <f>IF(U238="znížená",N238,0)</f>
        <v>0</v>
      </c>
      <c r="BG238" s="137">
        <f>IF(U238="zákl. prenesená",N238,0)</f>
        <v>0</v>
      </c>
      <c r="BH238" s="137">
        <f>IF(U238="zníž. prenesená",N238,0)</f>
        <v>0</v>
      </c>
      <c r="BI238" s="137">
        <f>IF(U238="nulová",N238,0)</f>
        <v>0</v>
      </c>
      <c r="BJ238" s="23" t="s">
        <v>138</v>
      </c>
      <c r="BK238" s="223">
        <f>ROUND(L238*K238,3)</f>
        <v>0</v>
      </c>
      <c r="BL238" s="23" t="s">
        <v>225</v>
      </c>
      <c r="BM238" s="23" t="s">
        <v>462</v>
      </c>
    </row>
    <row r="239" s="1" customFormat="1" ht="38.25" customHeight="1">
      <c r="B239" s="178"/>
      <c r="C239" s="214" t="s">
        <v>463</v>
      </c>
      <c r="D239" s="214" t="s">
        <v>160</v>
      </c>
      <c r="E239" s="215" t="s">
        <v>464</v>
      </c>
      <c r="F239" s="216" t="s">
        <v>465</v>
      </c>
      <c r="G239" s="216"/>
      <c r="H239" s="216"/>
      <c r="I239" s="216"/>
      <c r="J239" s="217" t="s">
        <v>254</v>
      </c>
      <c r="K239" s="218">
        <v>5439.3000000000002</v>
      </c>
      <c r="L239" s="219">
        <v>0</v>
      </c>
      <c r="M239" s="219"/>
      <c r="N239" s="218">
        <f>ROUND(L239*K239,3)</f>
        <v>0</v>
      </c>
      <c r="O239" s="218"/>
      <c r="P239" s="218"/>
      <c r="Q239" s="218"/>
      <c r="R239" s="182"/>
      <c r="T239" s="220" t="s">
        <v>5</v>
      </c>
      <c r="U239" s="57" t="s">
        <v>43</v>
      </c>
      <c r="V239" s="48"/>
      <c r="W239" s="221">
        <f>V239*K239</f>
        <v>0</v>
      </c>
      <c r="X239" s="221">
        <v>5.0000000000000002E-05</v>
      </c>
      <c r="Y239" s="221">
        <f>X239*K239</f>
        <v>0.27196500000000001</v>
      </c>
      <c r="Z239" s="221">
        <v>0</v>
      </c>
      <c r="AA239" s="222">
        <f>Z239*K239</f>
        <v>0</v>
      </c>
      <c r="AR239" s="23" t="s">
        <v>225</v>
      </c>
      <c r="AT239" s="23" t="s">
        <v>160</v>
      </c>
      <c r="AU239" s="23" t="s">
        <v>138</v>
      </c>
      <c r="AY239" s="23" t="s">
        <v>159</v>
      </c>
      <c r="BE239" s="137">
        <f>IF(U239="základná",N239,0)</f>
        <v>0</v>
      </c>
      <c r="BF239" s="137">
        <f>IF(U239="znížená",N239,0)</f>
        <v>0</v>
      </c>
      <c r="BG239" s="137">
        <f>IF(U239="zákl. prenesená",N239,0)</f>
        <v>0</v>
      </c>
      <c r="BH239" s="137">
        <f>IF(U239="zníž. prenesená",N239,0)</f>
        <v>0</v>
      </c>
      <c r="BI239" s="137">
        <f>IF(U239="nulová",N239,0)</f>
        <v>0</v>
      </c>
      <c r="BJ239" s="23" t="s">
        <v>138</v>
      </c>
      <c r="BK239" s="223">
        <f>ROUND(L239*K239,3)</f>
        <v>0</v>
      </c>
      <c r="BL239" s="23" t="s">
        <v>225</v>
      </c>
      <c r="BM239" s="23" t="s">
        <v>466</v>
      </c>
    </row>
    <row r="240" s="10" customFormat="1" ht="16.5" customHeight="1">
      <c r="B240" s="224"/>
      <c r="C240" s="225"/>
      <c r="D240" s="225"/>
      <c r="E240" s="226" t="s">
        <v>5</v>
      </c>
      <c r="F240" s="227" t="s">
        <v>467</v>
      </c>
      <c r="G240" s="228"/>
      <c r="H240" s="228"/>
      <c r="I240" s="228"/>
      <c r="J240" s="225"/>
      <c r="K240" s="229">
        <v>5439.3000000000002</v>
      </c>
      <c r="L240" s="225"/>
      <c r="M240" s="225"/>
      <c r="N240" s="225"/>
      <c r="O240" s="225"/>
      <c r="P240" s="225"/>
      <c r="Q240" s="225"/>
      <c r="R240" s="230"/>
      <c r="T240" s="231"/>
      <c r="U240" s="225"/>
      <c r="V240" s="225"/>
      <c r="W240" s="225"/>
      <c r="X240" s="225"/>
      <c r="Y240" s="225"/>
      <c r="Z240" s="225"/>
      <c r="AA240" s="232"/>
      <c r="AT240" s="233" t="s">
        <v>167</v>
      </c>
      <c r="AU240" s="233" t="s">
        <v>138</v>
      </c>
      <c r="AV240" s="10" t="s">
        <v>138</v>
      </c>
      <c r="AW240" s="10" t="s">
        <v>33</v>
      </c>
      <c r="AX240" s="10" t="s">
        <v>76</v>
      </c>
      <c r="AY240" s="233" t="s">
        <v>159</v>
      </c>
    </row>
    <row r="241" s="11" customFormat="1" ht="16.5" customHeight="1">
      <c r="B241" s="234"/>
      <c r="C241" s="235"/>
      <c r="D241" s="235"/>
      <c r="E241" s="236" t="s">
        <v>5</v>
      </c>
      <c r="F241" s="237" t="s">
        <v>168</v>
      </c>
      <c r="G241" s="235"/>
      <c r="H241" s="235"/>
      <c r="I241" s="235"/>
      <c r="J241" s="235"/>
      <c r="K241" s="238">
        <v>5439.3000000000002</v>
      </c>
      <c r="L241" s="235"/>
      <c r="M241" s="235"/>
      <c r="N241" s="235"/>
      <c r="O241" s="235"/>
      <c r="P241" s="235"/>
      <c r="Q241" s="235"/>
      <c r="R241" s="239"/>
      <c r="T241" s="240"/>
      <c r="U241" s="235"/>
      <c r="V241" s="235"/>
      <c r="W241" s="235"/>
      <c r="X241" s="235"/>
      <c r="Y241" s="235"/>
      <c r="Z241" s="235"/>
      <c r="AA241" s="241"/>
      <c r="AT241" s="242" t="s">
        <v>167</v>
      </c>
      <c r="AU241" s="242" t="s">
        <v>138</v>
      </c>
      <c r="AV241" s="11" t="s">
        <v>169</v>
      </c>
      <c r="AW241" s="11" t="s">
        <v>33</v>
      </c>
      <c r="AX241" s="11" t="s">
        <v>76</v>
      </c>
      <c r="AY241" s="242" t="s">
        <v>159</v>
      </c>
    </row>
    <row r="242" s="12" customFormat="1" ht="16.5" customHeight="1">
      <c r="B242" s="243"/>
      <c r="C242" s="244"/>
      <c r="D242" s="244"/>
      <c r="E242" s="245" t="s">
        <v>5</v>
      </c>
      <c r="F242" s="246" t="s">
        <v>170</v>
      </c>
      <c r="G242" s="244"/>
      <c r="H242" s="244"/>
      <c r="I242" s="244"/>
      <c r="J242" s="244"/>
      <c r="K242" s="247">
        <v>5439.3000000000002</v>
      </c>
      <c r="L242" s="244"/>
      <c r="M242" s="244"/>
      <c r="N242" s="244"/>
      <c r="O242" s="244"/>
      <c r="P242" s="244"/>
      <c r="Q242" s="244"/>
      <c r="R242" s="248"/>
      <c r="T242" s="249"/>
      <c r="U242" s="244"/>
      <c r="V242" s="244"/>
      <c r="W242" s="244"/>
      <c r="X242" s="244"/>
      <c r="Y242" s="244"/>
      <c r="Z242" s="244"/>
      <c r="AA242" s="250"/>
      <c r="AT242" s="251" t="s">
        <v>167</v>
      </c>
      <c r="AU242" s="251" t="s">
        <v>138</v>
      </c>
      <c r="AV242" s="12" t="s">
        <v>164</v>
      </c>
      <c r="AW242" s="12" t="s">
        <v>33</v>
      </c>
      <c r="AX242" s="12" t="s">
        <v>84</v>
      </c>
      <c r="AY242" s="251" t="s">
        <v>159</v>
      </c>
    </row>
    <row r="243" s="1" customFormat="1" ht="25.5" customHeight="1">
      <c r="B243" s="178"/>
      <c r="C243" s="264" t="s">
        <v>468</v>
      </c>
      <c r="D243" s="264" t="s">
        <v>317</v>
      </c>
      <c r="E243" s="265" t="s">
        <v>469</v>
      </c>
      <c r="F243" s="266" t="s">
        <v>470</v>
      </c>
      <c r="G243" s="266"/>
      <c r="H243" s="266"/>
      <c r="I243" s="266"/>
      <c r="J243" s="267" t="s">
        <v>189</v>
      </c>
      <c r="K243" s="268">
        <v>5.4390000000000001</v>
      </c>
      <c r="L243" s="269">
        <v>0</v>
      </c>
      <c r="M243" s="269"/>
      <c r="N243" s="268">
        <f>ROUND(L243*K243,3)</f>
        <v>0</v>
      </c>
      <c r="O243" s="218"/>
      <c r="P243" s="218"/>
      <c r="Q243" s="218"/>
      <c r="R243" s="182"/>
      <c r="T243" s="220" t="s">
        <v>5</v>
      </c>
      <c r="U243" s="57" t="s">
        <v>43</v>
      </c>
      <c r="V243" s="48"/>
      <c r="W243" s="221">
        <f>V243*K243</f>
        <v>0</v>
      </c>
      <c r="X243" s="221">
        <v>1</v>
      </c>
      <c r="Y243" s="221">
        <f>X243*K243</f>
        <v>5.4390000000000001</v>
      </c>
      <c r="Z243" s="221">
        <v>0</v>
      </c>
      <c r="AA243" s="222">
        <f>Z243*K243</f>
        <v>0</v>
      </c>
      <c r="AR243" s="23" t="s">
        <v>359</v>
      </c>
      <c r="AT243" s="23" t="s">
        <v>317</v>
      </c>
      <c r="AU243" s="23" t="s">
        <v>138</v>
      </c>
      <c r="AY243" s="23" t="s">
        <v>159</v>
      </c>
      <c r="BE243" s="137">
        <f>IF(U243="základná",N243,0)</f>
        <v>0</v>
      </c>
      <c r="BF243" s="137">
        <f>IF(U243="znížená",N243,0)</f>
        <v>0</v>
      </c>
      <c r="BG243" s="137">
        <f>IF(U243="zákl. prenesená",N243,0)</f>
        <v>0</v>
      </c>
      <c r="BH243" s="137">
        <f>IF(U243="zníž. prenesená",N243,0)</f>
        <v>0</v>
      </c>
      <c r="BI243" s="137">
        <f>IF(U243="nulová",N243,0)</f>
        <v>0</v>
      </c>
      <c r="BJ243" s="23" t="s">
        <v>138</v>
      </c>
      <c r="BK243" s="223">
        <f>ROUND(L243*K243,3)</f>
        <v>0</v>
      </c>
      <c r="BL243" s="23" t="s">
        <v>225</v>
      </c>
      <c r="BM243" s="23" t="s">
        <v>471</v>
      </c>
    </row>
    <row r="244" s="1" customFormat="1" ht="38.25" customHeight="1">
      <c r="B244" s="178"/>
      <c r="C244" s="214" t="s">
        <v>472</v>
      </c>
      <c r="D244" s="214" t="s">
        <v>160</v>
      </c>
      <c r="E244" s="215" t="s">
        <v>473</v>
      </c>
      <c r="F244" s="216" t="s">
        <v>474</v>
      </c>
      <c r="G244" s="216"/>
      <c r="H244" s="216"/>
      <c r="I244" s="216"/>
      <c r="J244" s="217" t="s">
        <v>189</v>
      </c>
      <c r="K244" s="218">
        <v>5.7119999999999997</v>
      </c>
      <c r="L244" s="219">
        <v>0</v>
      </c>
      <c r="M244" s="219"/>
      <c r="N244" s="218">
        <f>ROUND(L244*K244,3)</f>
        <v>0</v>
      </c>
      <c r="O244" s="218"/>
      <c r="P244" s="218"/>
      <c r="Q244" s="218"/>
      <c r="R244" s="182"/>
      <c r="T244" s="220" t="s">
        <v>5</v>
      </c>
      <c r="U244" s="57" t="s">
        <v>43</v>
      </c>
      <c r="V244" s="48"/>
      <c r="W244" s="221">
        <f>V244*K244</f>
        <v>0</v>
      </c>
      <c r="X244" s="221">
        <v>0</v>
      </c>
      <c r="Y244" s="221">
        <f>X244*K244</f>
        <v>0</v>
      </c>
      <c r="Z244" s="221">
        <v>0</v>
      </c>
      <c r="AA244" s="222">
        <f>Z244*K244</f>
        <v>0</v>
      </c>
      <c r="AR244" s="23" t="s">
        <v>225</v>
      </c>
      <c r="AT244" s="23" t="s">
        <v>160</v>
      </c>
      <c r="AU244" s="23" t="s">
        <v>138</v>
      </c>
      <c r="AY244" s="23" t="s">
        <v>159</v>
      </c>
      <c r="BE244" s="137">
        <f>IF(U244="základná",N244,0)</f>
        <v>0</v>
      </c>
      <c r="BF244" s="137">
        <f>IF(U244="znížená",N244,0)</f>
        <v>0</v>
      </c>
      <c r="BG244" s="137">
        <f>IF(U244="zákl. prenesená",N244,0)</f>
        <v>0</v>
      </c>
      <c r="BH244" s="137">
        <f>IF(U244="zníž. prenesená",N244,0)</f>
        <v>0</v>
      </c>
      <c r="BI244" s="137">
        <f>IF(U244="nulová",N244,0)</f>
        <v>0</v>
      </c>
      <c r="BJ244" s="23" t="s">
        <v>138</v>
      </c>
      <c r="BK244" s="223">
        <f>ROUND(L244*K244,3)</f>
        <v>0</v>
      </c>
      <c r="BL244" s="23" t="s">
        <v>225</v>
      </c>
      <c r="BM244" s="23" t="s">
        <v>475</v>
      </c>
    </row>
    <row r="245" s="9" customFormat="1" ht="29.88" customHeight="1">
      <c r="B245" s="200"/>
      <c r="C245" s="201"/>
      <c r="D245" s="211" t="s">
        <v>292</v>
      </c>
      <c r="E245" s="211"/>
      <c r="F245" s="211"/>
      <c r="G245" s="211"/>
      <c r="H245" s="211"/>
      <c r="I245" s="211"/>
      <c r="J245" s="211"/>
      <c r="K245" s="211"/>
      <c r="L245" s="211"/>
      <c r="M245" s="211"/>
      <c r="N245" s="253">
        <f>BK245</f>
        <v>0</v>
      </c>
      <c r="O245" s="254"/>
      <c r="P245" s="254"/>
      <c r="Q245" s="254"/>
      <c r="R245" s="204"/>
      <c r="T245" s="205"/>
      <c r="U245" s="201"/>
      <c r="V245" s="201"/>
      <c r="W245" s="206">
        <f>SUM(W246:W264)</f>
        <v>0</v>
      </c>
      <c r="X245" s="201"/>
      <c r="Y245" s="206">
        <f>SUM(Y246:Y264)</f>
        <v>0.066155820000000004</v>
      </c>
      <c r="Z245" s="201"/>
      <c r="AA245" s="207">
        <f>SUM(AA246:AA264)</f>
        <v>0</v>
      </c>
      <c r="AR245" s="208" t="s">
        <v>138</v>
      </c>
      <c r="AT245" s="209" t="s">
        <v>75</v>
      </c>
      <c r="AU245" s="209" t="s">
        <v>84</v>
      </c>
      <c r="AY245" s="208" t="s">
        <v>159</v>
      </c>
      <c r="BK245" s="210">
        <f>SUM(BK246:BK264)</f>
        <v>0</v>
      </c>
    </row>
    <row r="246" s="1" customFormat="1" ht="25.5" customHeight="1">
      <c r="B246" s="178"/>
      <c r="C246" s="214" t="s">
        <v>476</v>
      </c>
      <c r="D246" s="214" t="s">
        <v>160</v>
      </c>
      <c r="E246" s="215" t="s">
        <v>477</v>
      </c>
      <c r="F246" s="216" t="s">
        <v>478</v>
      </c>
      <c r="G246" s="216"/>
      <c r="H246" s="216"/>
      <c r="I246" s="216"/>
      <c r="J246" s="217" t="s">
        <v>457</v>
      </c>
      <c r="K246" s="218">
        <v>88.085999999999999</v>
      </c>
      <c r="L246" s="219">
        <v>0</v>
      </c>
      <c r="M246" s="219"/>
      <c r="N246" s="218">
        <f>ROUND(L246*K246,3)</f>
        <v>0</v>
      </c>
      <c r="O246" s="218"/>
      <c r="P246" s="218"/>
      <c r="Q246" s="218"/>
      <c r="R246" s="182"/>
      <c r="T246" s="220" t="s">
        <v>5</v>
      </c>
      <c r="U246" s="57" t="s">
        <v>43</v>
      </c>
      <c r="V246" s="48"/>
      <c r="W246" s="221">
        <f>V246*K246</f>
        <v>0</v>
      </c>
      <c r="X246" s="221">
        <v>2.0000000000000002E-05</v>
      </c>
      <c r="Y246" s="221">
        <f>X246*K246</f>
        <v>0.00176172</v>
      </c>
      <c r="Z246" s="221">
        <v>0</v>
      </c>
      <c r="AA246" s="222">
        <f>Z246*K246</f>
        <v>0</v>
      </c>
      <c r="AR246" s="23" t="s">
        <v>225</v>
      </c>
      <c r="AT246" s="23" t="s">
        <v>160</v>
      </c>
      <c r="AU246" s="23" t="s">
        <v>138</v>
      </c>
      <c r="AY246" s="23" t="s">
        <v>159</v>
      </c>
      <c r="BE246" s="137">
        <f>IF(U246="základná",N246,0)</f>
        <v>0</v>
      </c>
      <c r="BF246" s="137">
        <f>IF(U246="znížená",N246,0)</f>
        <v>0</v>
      </c>
      <c r="BG246" s="137">
        <f>IF(U246="zákl. prenesená",N246,0)</f>
        <v>0</v>
      </c>
      <c r="BH246" s="137">
        <f>IF(U246="zníž. prenesená",N246,0)</f>
        <v>0</v>
      </c>
      <c r="BI246" s="137">
        <f>IF(U246="nulová",N246,0)</f>
        <v>0</v>
      </c>
      <c r="BJ246" s="23" t="s">
        <v>138</v>
      </c>
      <c r="BK246" s="223">
        <f>ROUND(L246*K246,3)</f>
        <v>0</v>
      </c>
      <c r="BL246" s="23" t="s">
        <v>225</v>
      </c>
      <c r="BM246" s="23" t="s">
        <v>479</v>
      </c>
    </row>
    <row r="247" s="10" customFormat="1" ht="16.5" customHeight="1">
      <c r="B247" s="224"/>
      <c r="C247" s="225"/>
      <c r="D247" s="225"/>
      <c r="E247" s="226" t="s">
        <v>5</v>
      </c>
      <c r="F247" s="227" t="s">
        <v>480</v>
      </c>
      <c r="G247" s="228"/>
      <c r="H247" s="228"/>
      <c r="I247" s="228"/>
      <c r="J247" s="225"/>
      <c r="K247" s="229">
        <v>77.085999999999999</v>
      </c>
      <c r="L247" s="225"/>
      <c r="M247" s="225"/>
      <c r="N247" s="225"/>
      <c r="O247" s="225"/>
      <c r="P247" s="225"/>
      <c r="Q247" s="225"/>
      <c r="R247" s="230"/>
      <c r="T247" s="231"/>
      <c r="U247" s="225"/>
      <c r="V247" s="225"/>
      <c r="W247" s="225"/>
      <c r="X247" s="225"/>
      <c r="Y247" s="225"/>
      <c r="Z247" s="225"/>
      <c r="AA247" s="232"/>
      <c r="AT247" s="233" t="s">
        <v>167</v>
      </c>
      <c r="AU247" s="233" t="s">
        <v>138</v>
      </c>
      <c r="AV247" s="10" t="s">
        <v>138</v>
      </c>
      <c r="AW247" s="10" t="s">
        <v>33</v>
      </c>
      <c r="AX247" s="10" t="s">
        <v>76</v>
      </c>
      <c r="AY247" s="233" t="s">
        <v>159</v>
      </c>
    </row>
    <row r="248" s="10" customFormat="1" ht="16.5" customHeight="1">
      <c r="B248" s="224"/>
      <c r="C248" s="225"/>
      <c r="D248" s="225"/>
      <c r="E248" s="226" t="s">
        <v>5</v>
      </c>
      <c r="F248" s="252" t="s">
        <v>481</v>
      </c>
      <c r="G248" s="225"/>
      <c r="H248" s="225"/>
      <c r="I248" s="225"/>
      <c r="J248" s="225"/>
      <c r="K248" s="229">
        <v>11</v>
      </c>
      <c r="L248" s="225"/>
      <c r="M248" s="225"/>
      <c r="N248" s="225"/>
      <c r="O248" s="225"/>
      <c r="P248" s="225"/>
      <c r="Q248" s="225"/>
      <c r="R248" s="230"/>
      <c r="T248" s="231"/>
      <c r="U248" s="225"/>
      <c r="V248" s="225"/>
      <c r="W248" s="225"/>
      <c r="X248" s="225"/>
      <c r="Y248" s="225"/>
      <c r="Z248" s="225"/>
      <c r="AA248" s="232"/>
      <c r="AT248" s="233" t="s">
        <v>167</v>
      </c>
      <c r="AU248" s="233" t="s">
        <v>138</v>
      </c>
      <c r="AV248" s="10" t="s">
        <v>138</v>
      </c>
      <c r="AW248" s="10" t="s">
        <v>33</v>
      </c>
      <c r="AX248" s="10" t="s">
        <v>76</v>
      </c>
      <c r="AY248" s="233" t="s">
        <v>159</v>
      </c>
    </row>
    <row r="249" s="11" customFormat="1" ht="16.5" customHeight="1">
      <c r="B249" s="234"/>
      <c r="C249" s="235"/>
      <c r="D249" s="235"/>
      <c r="E249" s="236" t="s">
        <v>5</v>
      </c>
      <c r="F249" s="237" t="s">
        <v>168</v>
      </c>
      <c r="G249" s="235"/>
      <c r="H249" s="235"/>
      <c r="I249" s="235"/>
      <c r="J249" s="235"/>
      <c r="K249" s="238">
        <v>88.085999999999999</v>
      </c>
      <c r="L249" s="235"/>
      <c r="M249" s="235"/>
      <c r="N249" s="235"/>
      <c r="O249" s="235"/>
      <c r="P249" s="235"/>
      <c r="Q249" s="235"/>
      <c r="R249" s="239"/>
      <c r="T249" s="240"/>
      <c r="U249" s="235"/>
      <c r="V249" s="235"/>
      <c r="W249" s="235"/>
      <c r="X249" s="235"/>
      <c r="Y249" s="235"/>
      <c r="Z249" s="235"/>
      <c r="AA249" s="241"/>
      <c r="AT249" s="242" t="s">
        <v>167</v>
      </c>
      <c r="AU249" s="242" t="s">
        <v>138</v>
      </c>
      <c r="AV249" s="11" t="s">
        <v>169</v>
      </c>
      <c r="AW249" s="11" t="s">
        <v>33</v>
      </c>
      <c r="AX249" s="11" t="s">
        <v>76</v>
      </c>
      <c r="AY249" s="242" t="s">
        <v>159</v>
      </c>
    </row>
    <row r="250" s="12" customFormat="1" ht="16.5" customHeight="1">
      <c r="B250" s="243"/>
      <c r="C250" s="244"/>
      <c r="D250" s="244"/>
      <c r="E250" s="245" t="s">
        <v>5</v>
      </c>
      <c r="F250" s="246" t="s">
        <v>170</v>
      </c>
      <c r="G250" s="244"/>
      <c r="H250" s="244"/>
      <c r="I250" s="244"/>
      <c r="J250" s="244"/>
      <c r="K250" s="247">
        <v>88.085999999999999</v>
      </c>
      <c r="L250" s="244"/>
      <c r="M250" s="244"/>
      <c r="N250" s="244"/>
      <c r="O250" s="244"/>
      <c r="P250" s="244"/>
      <c r="Q250" s="244"/>
      <c r="R250" s="248"/>
      <c r="T250" s="249"/>
      <c r="U250" s="244"/>
      <c r="V250" s="244"/>
      <c r="W250" s="244"/>
      <c r="X250" s="244"/>
      <c r="Y250" s="244"/>
      <c r="Z250" s="244"/>
      <c r="AA250" s="250"/>
      <c r="AT250" s="251" t="s">
        <v>167</v>
      </c>
      <c r="AU250" s="251" t="s">
        <v>138</v>
      </c>
      <c r="AV250" s="12" t="s">
        <v>164</v>
      </c>
      <c r="AW250" s="12" t="s">
        <v>33</v>
      </c>
      <c r="AX250" s="12" t="s">
        <v>84</v>
      </c>
      <c r="AY250" s="251" t="s">
        <v>159</v>
      </c>
    </row>
    <row r="251" s="1" customFormat="1" ht="25.5" customHeight="1">
      <c r="B251" s="178"/>
      <c r="C251" s="264" t="s">
        <v>482</v>
      </c>
      <c r="D251" s="264" t="s">
        <v>317</v>
      </c>
      <c r="E251" s="265" t="s">
        <v>483</v>
      </c>
      <c r="F251" s="266" t="s">
        <v>484</v>
      </c>
      <c r="G251" s="266"/>
      <c r="H251" s="266"/>
      <c r="I251" s="266"/>
      <c r="J251" s="267" t="s">
        <v>457</v>
      </c>
      <c r="K251" s="268">
        <v>92.489999999999995</v>
      </c>
      <c r="L251" s="269">
        <v>0</v>
      </c>
      <c r="M251" s="269"/>
      <c r="N251" s="268">
        <f>ROUND(L251*K251,3)</f>
        <v>0</v>
      </c>
      <c r="O251" s="218"/>
      <c r="P251" s="218"/>
      <c r="Q251" s="218"/>
      <c r="R251" s="182"/>
      <c r="T251" s="220" t="s">
        <v>5</v>
      </c>
      <c r="U251" s="57" t="s">
        <v>43</v>
      </c>
      <c r="V251" s="48"/>
      <c r="W251" s="221">
        <f>V251*K251</f>
        <v>0</v>
      </c>
      <c r="X251" s="221">
        <v>0.00050000000000000001</v>
      </c>
      <c r="Y251" s="221">
        <f>X251*K251</f>
        <v>0.046245000000000001</v>
      </c>
      <c r="Z251" s="221">
        <v>0</v>
      </c>
      <c r="AA251" s="222">
        <f>Z251*K251</f>
        <v>0</v>
      </c>
      <c r="AR251" s="23" t="s">
        <v>359</v>
      </c>
      <c r="AT251" s="23" t="s">
        <v>317</v>
      </c>
      <c r="AU251" s="23" t="s">
        <v>138</v>
      </c>
      <c r="AY251" s="23" t="s">
        <v>159</v>
      </c>
      <c r="BE251" s="137">
        <f>IF(U251="základná",N251,0)</f>
        <v>0</v>
      </c>
      <c r="BF251" s="137">
        <f>IF(U251="znížená",N251,0)</f>
        <v>0</v>
      </c>
      <c r="BG251" s="137">
        <f>IF(U251="zákl. prenesená",N251,0)</f>
        <v>0</v>
      </c>
      <c r="BH251" s="137">
        <f>IF(U251="zníž. prenesená",N251,0)</f>
        <v>0</v>
      </c>
      <c r="BI251" s="137">
        <f>IF(U251="nulová",N251,0)</f>
        <v>0</v>
      </c>
      <c r="BJ251" s="23" t="s">
        <v>138</v>
      </c>
      <c r="BK251" s="223">
        <f>ROUND(L251*K251,3)</f>
        <v>0</v>
      </c>
      <c r="BL251" s="23" t="s">
        <v>225</v>
      </c>
      <c r="BM251" s="23" t="s">
        <v>485</v>
      </c>
    </row>
    <row r="252" s="1" customFormat="1" ht="16.5" customHeight="1">
      <c r="B252" s="178"/>
      <c r="C252" s="214" t="s">
        <v>486</v>
      </c>
      <c r="D252" s="214" t="s">
        <v>160</v>
      </c>
      <c r="E252" s="215" t="s">
        <v>487</v>
      </c>
      <c r="F252" s="216" t="s">
        <v>488</v>
      </c>
      <c r="G252" s="216"/>
      <c r="H252" s="216"/>
      <c r="I252" s="216"/>
      <c r="J252" s="217" t="s">
        <v>457</v>
      </c>
      <c r="K252" s="218">
        <v>33.75</v>
      </c>
      <c r="L252" s="219">
        <v>0</v>
      </c>
      <c r="M252" s="219"/>
      <c r="N252" s="218">
        <f>ROUND(L252*K252,3)</f>
        <v>0</v>
      </c>
      <c r="O252" s="218"/>
      <c r="P252" s="218"/>
      <c r="Q252" s="218"/>
      <c r="R252" s="182"/>
      <c r="T252" s="220" t="s">
        <v>5</v>
      </c>
      <c r="U252" s="57" t="s">
        <v>43</v>
      </c>
      <c r="V252" s="48"/>
      <c r="W252" s="221">
        <f>V252*K252</f>
        <v>0</v>
      </c>
      <c r="X252" s="221">
        <v>2.0000000000000002E-05</v>
      </c>
      <c r="Y252" s="221">
        <f>X252*K252</f>
        <v>0.00067500000000000004</v>
      </c>
      <c r="Z252" s="221">
        <v>0</v>
      </c>
      <c r="AA252" s="222">
        <f>Z252*K252</f>
        <v>0</v>
      </c>
      <c r="AR252" s="23" t="s">
        <v>225</v>
      </c>
      <c r="AT252" s="23" t="s">
        <v>160</v>
      </c>
      <c r="AU252" s="23" t="s">
        <v>138</v>
      </c>
      <c r="AY252" s="23" t="s">
        <v>159</v>
      </c>
      <c r="BE252" s="137">
        <f>IF(U252="základná",N252,0)</f>
        <v>0</v>
      </c>
      <c r="BF252" s="137">
        <f>IF(U252="znížená",N252,0)</f>
        <v>0</v>
      </c>
      <c r="BG252" s="137">
        <f>IF(U252="zákl. prenesená",N252,0)</f>
        <v>0</v>
      </c>
      <c r="BH252" s="137">
        <f>IF(U252="zníž. prenesená",N252,0)</f>
        <v>0</v>
      </c>
      <c r="BI252" s="137">
        <f>IF(U252="nulová",N252,0)</f>
        <v>0</v>
      </c>
      <c r="BJ252" s="23" t="s">
        <v>138</v>
      </c>
      <c r="BK252" s="223">
        <f>ROUND(L252*K252,3)</f>
        <v>0</v>
      </c>
      <c r="BL252" s="23" t="s">
        <v>225</v>
      </c>
      <c r="BM252" s="23" t="s">
        <v>489</v>
      </c>
    </row>
    <row r="253" s="10" customFormat="1" ht="16.5" customHeight="1">
      <c r="B253" s="224"/>
      <c r="C253" s="225"/>
      <c r="D253" s="225"/>
      <c r="E253" s="226" t="s">
        <v>5</v>
      </c>
      <c r="F253" s="227" t="s">
        <v>490</v>
      </c>
      <c r="G253" s="228"/>
      <c r="H253" s="228"/>
      <c r="I253" s="228"/>
      <c r="J253" s="225"/>
      <c r="K253" s="229">
        <v>11.75</v>
      </c>
      <c r="L253" s="225"/>
      <c r="M253" s="225"/>
      <c r="N253" s="225"/>
      <c r="O253" s="225"/>
      <c r="P253" s="225"/>
      <c r="Q253" s="225"/>
      <c r="R253" s="230"/>
      <c r="T253" s="231"/>
      <c r="U253" s="225"/>
      <c r="V253" s="225"/>
      <c r="W253" s="225"/>
      <c r="X253" s="225"/>
      <c r="Y253" s="225"/>
      <c r="Z253" s="225"/>
      <c r="AA253" s="232"/>
      <c r="AT253" s="233" t="s">
        <v>167</v>
      </c>
      <c r="AU253" s="233" t="s">
        <v>138</v>
      </c>
      <c r="AV253" s="10" t="s">
        <v>138</v>
      </c>
      <c r="AW253" s="10" t="s">
        <v>33</v>
      </c>
      <c r="AX253" s="10" t="s">
        <v>76</v>
      </c>
      <c r="AY253" s="233" t="s">
        <v>159</v>
      </c>
    </row>
    <row r="254" s="10" customFormat="1" ht="16.5" customHeight="1">
      <c r="B254" s="224"/>
      <c r="C254" s="225"/>
      <c r="D254" s="225"/>
      <c r="E254" s="226" t="s">
        <v>5</v>
      </c>
      <c r="F254" s="252" t="s">
        <v>491</v>
      </c>
      <c r="G254" s="225"/>
      <c r="H254" s="225"/>
      <c r="I254" s="225"/>
      <c r="J254" s="225"/>
      <c r="K254" s="229">
        <v>11</v>
      </c>
      <c r="L254" s="225"/>
      <c r="M254" s="225"/>
      <c r="N254" s="225"/>
      <c r="O254" s="225"/>
      <c r="P254" s="225"/>
      <c r="Q254" s="225"/>
      <c r="R254" s="230"/>
      <c r="T254" s="231"/>
      <c r="U254" s="225"/>
      <c r="V254" s="225"/>
      <c r="W254" s="225"/>
      <c r="X254" s="225"/>
      <c r="Y254" s="225"/>
      <c r="Z254" s="225"/>
      <c r="AA254" s="232"/>
      <c r="AT254" s="233" t="s">
        <v>167</v>
      </c>
      <c r="AU254" s="233" t="s">
        <v>138</v>
      </c>
      <c r="AV254" s="10" t="s">
        <v>138</v>
      </c>
      <c r="AW254" s="10" t="s">
        <v>33</v>
      </c>
      <c r="AX254" s="10" t="s">
        <v>76</v>
      </c>
      <c r="AY254" s="233" t="s">
        <v>159</v>
      </c>
    </row>
    <row r="255" s="10" customFormat="1" ht="16.5" customHeight="1">
      <c r="B255" s="224"/>
      <c r="C255" s="225"/>
      <c r="D255" s="225"/>
      <c r="E255" s="226" t="s">
        <v>5</v>
      </c>
      <c r="F255" s="252" t="s">
        <v>491</v>
      </c>
      <c r="G255" s="225"/>
      <c r="H255" s="225"/>
      <c r="I255" s="225"/>
      <c r="J255" s="225"/>
      <c r="K255" s="229">
        <v>11</v>
      </c>
      <c r="L255" s="225"/>
      <c r="M255" s="225"/>
      <c r="N255" s="225"/>
      <c r="O255" s="225"/>
      <c r="P255" s="225"/>
      <c r="Q255" s="225"/>
      <c r="R255" s="230"/>
      <c r="T255" s="231"/>
      <c r="U255" s="225"/>
      <c r="V255" s="225"/>
      <c r="W255" s="225"/>
      <c r="X255" s="225"/>
      <c r="Y255" s="225"/>
      <c r="Z255" s="225"/>
      <c r="AA255" s="232"/>
      <c r="AT255" s="233" t="s">
        <v>167</v>
      </c>
      <c r="AU255" s="233" t="s">
        <v>138</v>
      </c>
      <c r="AV255" s="10" t="s">
        <v>138</v>
      </c>
      <c r="AW255" s="10" t="s">
        <v>33</v>
      </c>
      <c r="AX255" s="10" t="s">
        <v>76</v>
      </c>
      <c r="AY255" s="233" t="s">
        <v>159</v>
      </c>
    </row>
    <row r="256" s="11" customFormat="1" ht="16.5" customHeight="1">
      <c r="B256" s="234"/>
      <c r="C256" s="235"/>
      <c r="D256" s="235"/>
      <c r="E256" s="236" t="s">
        <v>5</v>
      </c>
      <c r="F256" s="237" t="s">
        <v>168</v>
      </c>
      <c r="G256" s="235"/>
      <c r="H256" s="235"/>
      <c r="I256" s="235"/>
      <c r="J256" s="235"/>
      <c r="K256" s="238">
        <v>33.75</v>
      </c>
      <c r="L256" s="235"/>
      <c r="M256" s="235"/>
      <c r="N256" s="235"/>
      <c r="O256" s="235"/>
      <c r="P256" s="235"/>
      <c r="Q256" s="235"/>
      <c r="R256" s="239"/>
      <c r="T256" s="240"/>
      <c r="U256" s="235"/>
      <c r="V256" s="235"/>
      <c r="W256" s="235"/>
      <c r="X256" s="235"/>
      <c r="Y256" s="235"/>
      <c r="Z256" s="235"/>
      <c r="AA256" s="241"/>
      <c r="AT256" s="242" t="s">
        <v>167</v>
      </c>
      <c r="AU256" s="242" t="s">
        <v>138</v>
      </c>
      <c r="AV256" s="11" t="s">
        <v>169</v>
      </c>
      <c r="AW256" s="11" t="s">
        <v>33</v>
      </c>
      <c r="AX256" s="11" t="s">
        <v>76</v>
      </c>
      <c r="AY256" s="242" t="s">
        <v>159</v>
      </c>
    </row>
    <row r="257" s="12" customFormat="1" ht="16.5" customHeight="1">
      <c r="B257" s="243"/>
      <c r="C257" s="244"/>
      <c r="D257" s="244"/>
      <c r="E257" s="245" t="s">
        <v>5</v>
      </c>
      <c r="F257" s="246" t="s">
        <v>170</v>
      </c>
      <c r="G257" s="244"/>
      <c r="H257" s="244"/>
      <c r="I257" s="244"/>
      <c r="J257" s="244"/>
      <c r="K257" s="247">
        <v>33.75</v>
      </c>
      <c r="L257" s="244"/>
      <c r="M257" s="244"/>
      <c r="N257" s="244"/>
      <c r="O257" s="244"/>
      <c r="P257" s="244"/>
      <c r="Q257" s="244"/>
      <c r="R257" s="248"/>
      <c r="T257" s="249"/>
      <c r="U257" s="244"/>
      <c r="V257" s="244"/>
      <c r="W257" s="244"/>
      <c r="X257" s="244"/>
      <c r="Y257" s="244"/>
      <c r="Z257" s="244"/>
      <c r="AA257" s="250"/>
      <c r="AT257" s="251" t="s">
        <v>167</v>
      </c>
      <c r="AU257" s="251" t="s">
        <v>138</v>
      </c>
      <c r="AV257" s="12" t="s">
        <v>164</v>
      </c>
      <c r="AW257" s="12" t="s">
        <v>33</v>
      </c>
      <c r="AX257" s="12" t="s">
        <v>84</v>
      </c>
      <c r="AY257" s="251" t="s">
        <v>159</v>
      </c>
    </row>
    <row r="258" s="1" customFormat="1" ht="38.25" customHeight="1">
      <c r="B258" s="178"/>
      <c r="C258" s="264" t="s">
        <v>492</v>
      </c>
      <c r="D258" s="264" t="s">
        <v>317</v>
      </c>
      <c r="E258" s="265" t="s">
        <v>493</v>
      </c>
      <c r="F258" s="266" t="s">
        <v>494</v>
      </c>
      <c r="G258" s="266"/>
      <c r="H258" s="266"/>
      <c r="I258" s="266"/>
      <c r="J258" s="267" t="s">
        <v>457</v>
      </c>
      <c r="K258" s="268">
        <v>35.438000000000002</v>
      </c>
      <c r="L258" s="269">
        <v>0</v>
      </c>
      <c r="M258" s="269"/>
      <c r="N258" s="268">
        <f>ROUND(L258*K258,3)</f>
        <v>0</v>
      </c>
      <c r="O258" s="218"/>
      <c r="P258" s="218"/>
      <c r="Q258" s="218"/>
      <c r="R258" s="182"/>
      <c r="T258" s="220" t="s">
        <v>5</v>
      </c>
      <c r="U258" s="57" t="s">
        <v>43</v>
      </c>
      <c r="V258" s="48"/>
      <c r="W258" s="221">
        <f>V258*K258</f>
        <v>0</v>
      </c>
      <c r="X258" s="221">
        <v>0.00046999999999999999</v>
      </c>
      <c r="Y258" s="221">
        <f>X258*K258</f>
        <v>0.016655860000000001</v>
      </c>
      <c r="Z258" s="221">
        <v>0</v>
      </c>
      <c r="AA258" s="222">
        <f>Z258*K258</f>
        <v>0</v>
      </c>
      <c r="AR258" s="23" t="s">
        <v>359</v>
      </c>
      <c r="AT258" s="23" t="s">
        <v>317</v>
      </c>
      <c r="AU258" s="23" t="s">
        <v>138</v>
      </c>
      <c r="AY258" s="23" t="s">
        <v>159</v>
      </c>
      <c r="BE258" s="137">
        <f>IF(U258="základná",N258,0)</f>
        <v>0</v>
      </c>
      <c r="BF258" s="137">
        <f>IF(U258="znížená",N258,0)</f>
        <v>0</v>
      </c>
      <c r="BG258" s="137">
        <f>IF(U258="zákl. prenesená",N258,0)</f>
        <v>0</v>
      </c>
      <c r="BH258" s="137">
        <f>IF(U258="zníž. prenesená",N258,0)</f>
        <v>0</v>
      </c>
      <c r="BI258" s="137">
        <f>IF(U258="nulová",N258,0)</f>
        <v>0</v>
      </c>
      <c r="BJ258" s="23" t="s">
        <v>138</v>
      </c>
      <c r="BK258" s="223">
        <f>ROUND(L258*K258,3)</f>
        <v>0</v>
      </c>
      <c r="BL258" s="23" t="s">
        <v>225</v>
      </c>
      <c r="BM258" s="23" t="s">
        <v>495</v>
      </c>
    </row>
    <row r="259" s="1" customFormat="1" ht="16.5" customHeight="1">
      <c r="B259" s="178"/>
      <c r="C259" s="214" t="s">
        <v>496</v>
      </c>
      <c r="D259" s="214" t="s">
        <v>160</v>
      </c>
      <c r="E259" s="215" t="s">
        <v>497</v>
      </c>
      <c r="F259" s="216" t="s">
        <v>498</v>
      </c>
      <c r="G259" s="216"/>
      <c r="H259" s="216"/>
      <c r="I259" s="216"/>
      <c r="J259" s="217" t="s">
        <v>182</v>
      </c>
      <c r="K259" s="218">
        <v>9.9299999999999997</v>
      </c>
      <c r="L259" s="219">
        <v>0</v>
      </c>
      <c r="M259" s="219"/>
      <c r="N259" s="218">
        <f>ROUND(L259*K259,3)</f>
        <v>0</v>
      </c>
      <c r="O259" s="218"/>
      <c r="P259" s="218"/>
      <c r="Q259" s="218"/>
      <c r="R259" s="182"/>
      <c r="T259" s="220" t="s">
        <v>5</v>
      </c>
      <c r="U259" s="57" t="s">
        <v>43</v>
      </c>
      <c r="V259" s="48"/>
      <c r="W259" s="221">
        <f>V259*K259</f>
        <v>0</v>
      </c>
      <c r="X259" s="221">
        <v>0</v>
      </c>
      <c r="Y259" s="221">
        <f>X259*K259</f>
        <v>0</v>
      </c>
      <c r="Z259" s="221">
        <v>0</v>
      </c>
      <c r="AA259" s="222">
        <f>Z259*K259</f>
        <v>0</v>
      </c>
      <c r="AR259" s="23" t="s">
        <v>225</v>
      </c>
      <c r="AT259" s="23" t="s">
        <v>160</v>
      </c>
      <c r="AU259" s="23" t="s">
        <v>138</v>
      </c>
      <c r="AY259" s="23" t="s">
        <v>159</v>
      </c>
      <c r="BE259" s="137">
        <f>IF(U259="základná",N259,0)</f>
        <v>0</v>
      </c>
      <c r="BF259" s="137">
        <f>IF(U259="znížená",N259,0)</f>
        <v>0</v>
      </c>
      <c r="BG259" s="137">
        <f>IF(U259="zákl. prenesená",N259,0)</f>
        <v>0</v>
      </c>
      <c r="BH259" s="137">
        <f>IF(U259="zníž. prenesená",N259,0)</f>
        <v>0</v>
      </c>
      <c r="BI259" s="137">
        <f>IF(U259="nulová",N259,0)</f>
        <v>0</v>
      </c>
      <c r="BJ259" s="23" t="s">
        <v>138</v>
      </c>
      <c r="BK259" s="223">
        <f>ROUND(L259*K259,3)</f>
        <v>0</v>
      </c>
      <c r="BL259" s="23" t="s">
        <v>225</v>
      </c>
      <c r="BM259" s="23" t="s">
        <v>499</v>
      </c>
    </row>
    <row r="260" s="10" customFormat="1" ht="16.5" customHeight="1">
      <c r="B260" s="224"/>
      <c r="C260" s="225"/>
      <c r="D260" s="225"/>
      <c r="E260" s="226" t="s">
        <v>5</v>
      </c>
      <c r="F260" s="227" t="s">
        <v>342</v>
      </c>
      <c r="G260" s="228"/>
      <c r="H260" s="228"/>
      <c r="I260" s="228"/>
      <c r="J260" s="225"/>
      <c r="K260" s="229">
        <v>9.9299999999999997</v>
      </c>
      <c r="L260" s="225"/>
      <c r="M260" s="225"/>
      <c r="N260" s="225"/>
      <c r="O260" s="225"/>
      <c r="P260" s="225"/>
      <c r="Q260" s="225"/>
      <c r="R260" s="230"/>
      <c r="T260" s="231"/>
      <c r="U260" s="225"/>
      <c r="V260" s="225"/>
      <c r="W260" s="225"/>
      <c r="X260" s="225"/>
      <c r="Y260" s="225"/>
      <c r="Z260" s="225"/>
      <c r="AA260" s="232"/>
      <c r="AT260" s="233" t="s">
        <v>167</v>
      </c>
      <c r="AU260" s="233" t="s">
        <v>138</v>
      </c>
      <c r="AV260" s="10" t="s">
        <v>138</v>
      </c>
      <c r="AW260" s="10" t="s">
        <v>33</v>
      </c>
      <c r="AX260" s="10" t="s">
        <v>76</v>
      </c>
      <c r="AY260" s="233" t="s">
        <v>159</v>
      </c>
    </row>
    <row r="261" s="11" customFormat="1" ht="16.5" customHeight="1">
      <c r="B261" s="234"/>
      <c r="C261" s="235"/>
      <c r="D261" s="235"/>
      <c r="E261" s="236" t="s">
        <v>5</v>
      </c>
      <c r="F261" s="237" t="s">
        <v>168</v>
      </c>
      <c r="G261" s="235"/>
      <c r="H261" s="235"/>
      <c r="I261" s="235"/>
      <c r="J261" s="235"/>
      <c r="K261" s="238">
        <v>9.9299999999999997</v>
      </c>
      <c r="L261" s="235"/>
      <c r="M261" s="235"/>
      <c r="N261" s="235"/>
      <c r="O261" s="235"/>
      <c r="P261" s="235"/>
      <c r="Q261" s="235"/>
      <c r="R261" s="239"/>
      <c r="T261" s="240"/>
      <c r="U261" s="235"/>
      <c r="V261" s="235"/>
      <c r="W261" s="235"/>
      <c r="X261" s="235"/>
      <c r="Y261" s="235"/>
      <c r="Z261" s="235"/>
      <c r="AA261" s="241"/>
      <c r="AT261" s="242" t="s">
        <v>167</v>
      </c>
      <c r="AU261" s="242" t="s">
        <v>138</v>
      </c>
      <c r="AV261" s="11" t="s">
        <v>169</v>
      </c>
      <c r="AW261" s="11" t="s">
        <v>33</v>
      </c>
      <c r="AX261" s="11" t="s">
        <v>76</v>
      </c>
      <c r="AY261" s="242" t="s">
        <v>159</v>
      </c>
    </row>
    <row r="262" s="12" customFormat="1" ht="16.5" customHeight="1">
      <c r="B262" s="243"/>
      <c r="C262" s="244"/>
      <c r="D262" s="244"/>
      <c r="E262" s="245" t="s">
        <v>5</v>
      </c>
      <c r="F262" s="246" t="s">
        <v>170</v>
      </c>
      <c r="G262" s="244"/>
      <c r="H262" s="244"/>
      <c r="I262" s="244"/>
      <c r="J262" s="244"/>
      <c r="K262" s="247">
        <v>9.9299999999999997</v>
      </c>
      <c r="L262" s="244"/>
      <c r="M262" s="244"/>
      <c r="N262" s="244"/>
      <c r="O262" s="244"/>
      <c r="P262" s="244"/>
      <c r="Q262" s="244"/>
      <c r="R262" s="248"/>
      <c r="T262" s="249"/>
      <c r="U262" s="244"/>
      <c r="V262" s="244"/>
      <c r="W262" s="244"/>
      <c r="X262" s="244"/>
      <c r="Y262" s="244"/>
      <c r="Z262" s="244"/>
      <c r="AA262" s="250"/>
      <c r="AT262" s="251" t="s">
        <v>167</v>
      </c>
      <c r="AU262" s="251" t="s">
        <v>138</v>
      </c>
      <c r="AV262" s="12" t="s">
        <v>164</v>
      </c>
      <c r="AW262" s="12" t="s">
        <v>33</v>
      </c>
      <c r="AX262" s="12" t="s">
        <v>84</v>
      </c>
      <c r="AY262" s="251" t="s">
        <v>159</v>
      </c>
    </row>
    <row r="263" s="1" customFormat="1" ht="16.5" customHeight="1">
      <c r="B263" s="178"/>
      <c r="C263" s="264" t="s">
        <v>500</v>
      </c>
      <c r="D263" s="264" t="s">
        <v>317</v>
      </c>
      <c r="E263" s="265" t="s">
        <v>501</v>
      </c>
      <c r="F263" s="266" t="s">
        <v>502</v>
      </c>
      <c r="G263" s="266"/>
      <c r="H263" s="266"/>
      <c r="I263" s="266"/>
      <c r="J263" s="267" t="s">
        <v>182</v>
      </c>
      <c r="K263" s="268">
        <v>10.228</v>
      </c>
      <c r="L263" s="269">
        <v>0</v>
      </c>
      <c r="M263" s="269"/>
      <c r="N263" s="268">
        <f>ROUND(L263*K263,3)</f>
        <v>0</v>
      </c>
      <c r="O263" s="218"/>
      <c r="P263" s="218"/>
      <c r="Q263" s="218"/>
      <c r="R263" s="182"/>
      <c r="T263" s="220" t="s">
        <v>5</v>
      </c>
      <c r="U263" s="57" t="s">
        <v>43</v>
      </c>
      <c r="V263" s="48"/>
      <c r="W263" s="221">
        <f>V263*K263</f>
        <v>0</v>
      </c>
      <c r="X263" s="221">
        <v>8.0000000000000007E-05</v>
      </c>
      <c r="Y263" s="221">
        <f>X263*K263</f>
        <v>0.00081824000000000003</v>
      </c>
      <c r="Z263" s="221">
        <v>0</v>
      </c>
      <c r="AA263" s="222">
        <f>Z263*K263</f>
        <v>0</v>
      </c>
      <c r="AR263" s="23" t="s">
        <v>359</v>
      </c>
      <c r="AT263" s="23" t="s">
        <v>317</v>
      </c>
      <c r="AU263" s="23" t="s">
        <v>138</v>
      </c>
      <c r="AY263" s="23" t="s">
        <v>159</v>
      </c>
      <c r="BE263" s="137">
        <f>IF(U263="základná",N263,0)</f>
        <v>0</v>
      </c>
      <c r="BF263" s="137">
        <f>IF(U263="znížená",N263,0)</f>
        <v>0</v>
      </c>
      <c r="BG263" s="137">
        <f>IF(U263="zákl. prenesená",N263,0)</f>
        <v>0</v>
      </c>
      <c r="BH263" s="137">
        <f>IF(U263="zníž. prenesená",N263,0)</f>
        <v>0</v>
      </c>
      <c r="BI263" s="137">
        <f>IF(U263="nulová",N263,0)</f>
        <v>0</v>
      </c>
      <c r="BJ263" s="23" t="s">
        <v>138</v>
      </c>
      <c r="BK263" s="223">
        <f>ROUND(L263*K263,3)</f>
        <v>0</v>
      </c>
      <c r="BL263" s="23" t="s">
        <v>225</v>
      </c>
      <c r="BM263" s="23" t="s">
        <v>503</v>
      </c>
    </row>
    <row r="264" s="1" customFormat="1" ht="38.25" customHeight="1">
      <c r="B264" s="178"/>
      <c r="C264" s="214" t="s">
        <v>504</v>
      </c>
      <c r="D264" s="214" t="s">
        <v>160</v>
      </c>
      <c r="E264" s="215" t="s">
        <v>505</v>
      </c>
      <c r="F264" s="216" t="s">
        <v>506</v>
      </c>
      <c r="G264" s="216"/>
      <c r="H264" s="216"/>
      <c r="I264" s="216"/>
      <c r="J264" s="217" t="s">
        <v>189</v>
      </c>
      <c r="K264" s="218">
        <v>0.066000000000000003</v>
      </c>
      <c r="L264" s="219">
        <v>0</v>
      </c>
      <c r="M264" s="219"/>
      <c r="N264" s="218">
        <f>ROUND(L264*K264,3)</f>
        <v>0</v>
      </c>
      <c r="O264" s="218"/>
      <c r="P264" s="218"/>
      <c r="Q264" s="218"/>
      <c r="R264" s="182"/>
      <c r="T264" s="220" t="s">
        <v>5</v>
      </c>
      <c r="U264" s="57" t="s">
        <v>43</v>
      </c>
      <c r="V264" s="48"/>
      <c r="W264" s="221">
        <f>V264*K264</f>
        <v>0</v>
      </c>
      <c r="X264" s="221">
        <v>0</v>
      </c>
      <c r="Y264" s="221">
        <f>X264*K264</f>
        <v>0</v>
      </c>
      <c r="Z264" s="221">
        <v>0</v>
      </c>
      <c r="AA264" s="222">
        <f>Z264*K264</f>
        <v>0</v>
      </c>
      <c r="AR264" s="23" t="s">
        <v>225</v>
      </c>
      <c r="AT264" s="23" t="s">
        <v>160</v>
      </c>
      <c r="AU264" s="23" t="s">
        <v>138</v>
      </c>
      <c r="AY264" s="23" t="s">
        <v>159</v>
      </c>
      <c r="BE264" s="137">
        <f>IF(U264="základná",N264,0)</f>
        <v>0</v>
      </c>
      <c r="BF264" s="137">
        <f>IF(U264="znížená",N264,0)</f>
        <v>0</v>
      </c>
      <c r="BG264" s="137">
        <f>IF(U264="zákl. prenesená",N264,0)</f>
        <v>0</v>
      </c>
      <c r="BH264" s="137">
        <f>IF(U264="zníž. prenesená",N264,0)</f>
        <v>0</v>
      </c>
      <c r="BI264" s="137">
        <f>IF(U264="nulová",N264,0)</f>
        <v>0</v>
      </c>
      <c r="BJ264" s="23" t="s">
        <v>138</v>
      </c>
      <c r="BK264" s="223">
        <f>ROUND(L264*K264,3)</f>
        <v>0</v>
      </c>
      <c r="BL264" s="23" t="s">
        <v>225</v>
      </c>
      <c r="BM264" s="23" t="s">
        <v>507</v>
      </c>
    </row>
    <row r="265" s="9" customFormat="1" ht="29.88" customHeight="1">
      <c r="B265" s="200"/>
      <c r="C265" s="201"/>
      <c r="D265" s="211" t="s">
        <v>130</v>
      </c>
      <c r="E265" s="211"/>
      <c r="F265" s="211"/>
      <c r="G265" s="211"/>
      <c r="H265" s="211"/>
      <c r="I265" s="211"/>
      <c r="J265" s="211"/>
      <c r="K265" s="211"/>
      <c r="L265" s="211"/>
      <c r="M265" s="211"/>
      <c r="N265" s="253">
        <f>BK265</f>
        <v>0</v>
      </c>
      <c r="O265" s="254"/>
      <c r="P265" s="254"/>
      <c r="Q265" s="254"/>
      <c r="R265" s="204"/>
      <c r="T265" s="205"/>
      <c r="U265" s="201"/>
      <c r="V265" s="201"/>
      <c r="W265" s="206">
        <f>SUM(W266:W287)</f>
        <v>0</v>
      </c>
      <c r="X265" s="201"/>
      <c r="Y265" s="206">
        <f>SUM(Y266:Y287)</f>
        <v>0.10858384000000002</v>
      </c>
      <c r="Z265" s="201"/>
      <c r="AA265" s="207">
        <f>SUM(AA266:AA287)</f>
        <v>0</v>
      </c>
      <c r="AR265" s="208" t="s">
        <v>138</v>
      </c>
      <c r="AT265" s="209" t="s">
        <v>75</v>
      </c>
      <c r="AU265" s="209" t="s">
        <v>84</v>
      </c>
      <c r="AY265" s="208" t="s">
        <v>159</v>
      </c>
      <c r="BK265" s="210">
        <f>SUM(BK266:BK287)</f>
        <v>0</v>
      </c>
    </row>
    <row r="266" s="1" customFormat="1" ht="38.25" customHeight="1">
      <c r="B266" s="178"/>
      <c r="C266" s="214" t="s">
        <v>508</v>
      </c>
      <c r="D266" s="214" t="s">
        <v>160</v>
      </c>
      <c r="E266" s="215" t="s">
        <v>509</v>
      </c>
      <c r="F266" s="216" t="s">
        <v>510</v>
      </c>
      <c r="G266" s="216"/>
      <c r="H266" s="216"/>
      <c r="I266" s="216"/>
      <c r="J266" s="217" t="s">
        <v>457</v>
      </c>
      <c r="K266" s="218">
        <v>83.400000000000006</v>
      </c>
      <c r="L266" s="219">
        <v>0</v>
      </c>
      <c r="M266" s="219"/>
      <c r="N266" s="218">
        <f>ROUND(L266*K266,3)</f>
        <v>0</v>
      </c>
      <c r="O266" s="218"/>
      <c r="P266" s="218"/>
      <c r="Q266" s="218"/>
      <c r="R266" s="182"/>
      <c r="T266" s="220" t="s">
        <v>5</v>
      </c>
      <c r="U266" s="57" t="s">
        <v>43</v>
      </c>
      <c r="V266" s="48"/>
      <c r="W266" s="221">
        <f>V266*K266</f>
        <v>0</v>
      </c>
      <c r="X266" s="221">
        <v>6.9999999999999994E-05</v>
      </c>
      <c r="Y266" s="221">
        <f>X266*K266</f>
        <v>0.0058380000000000003</v>
      </c>
      <c r="Z266" s="221">
        <v>0</v>
      </c>
      <c r="AA266" s="222">
        <f>Z266*K266</f>
        <v>0</v>
      </c>
      <c r="AR266" s="23" t="s">
        <v>225</v>
      </c>
      <c r="AT266" s="23" t="s">
        <v>160</v>
      </c>
      <c r="AU266" s="23" t="s">
        <v>138</v>
      </c>
      <c r="AY266" s="23" t="s">
        <v>159</v>
      </c>
      <c r="BE266" s="137">
        <f>IF(U266="základná",N266,0)</f>
        <v>0</v>
      </c>
      <c r="BF266" s="137">
        <f>IF(U266="znížená",N266,0)</f>
        <v>0</v>
      </c>
      <c r="BG266" s="137">
        <f>IF(U266="zákl. prenesená",N266,0)</f>
        <v>0</v>
      </c>
      <c r="BH266" s="137">
        <f>IF(U266="zníž. prenesená",N266,0)</f>
        <v>0</v>
      </c>
      <c r="BI266" s="137">
        <f>IF(U266="nulová",N266,0)</f>
        <v>0</v>
      </c>
      <c r="BJ266" s="23" t="s">
        <v>138</v>
      </c>
      <c r="BK266" s="223">
        <f>ROUND(L266*K266,3)</f>
        <v>0</v>
      </c>
      <c r="BL266" s="23" t="s">
        <v>225</v>
      </c>
      <c r="BM266" s="23" t="s">
        <v>511</v>
      </c>
    </row>
    <row r="267" s="10" customFormat="1" ht="16.5" customHeight="1">
      <c r="B267" s="224"/>
      <c r="C267" s="225"/>
      <c r="D267" s="225"/>
      <c r="E267" s="226" t="s">
        <v>5</v>
      </c>
      <c r="F267" s="227" t="s">
        <v>490</v>
      </c>
      <c r="G267" s="228"/>
      <c r="H267" s="228"/>
      <c r="I267" s="228"/>
      <c r="J267" s="225"/>
      <c r="K267" s="229">
        <v>11.75</v>
      </c>
      <c r="L267" s="225"/>
      <c r="M267" s="225"/>
      <c r="N267" s="225"/>
      <c r="O267" s="225"/>
      <c r="P267" s="225"/>
      <c r="Q267" s="225"/>
      <c r="R267" s="230"/>
      <c r="T267" s="231"/>
      <c r="U267" s="225"/>
      <c r="V267" s="225"/>
      <c r="W267" s="225"/>
      <c r="X267" s="225"/>
      <c r="Y267" s="225"/>
      <c r="Z267" s="225"/>
      <c r="AA267" s="232"/>
      <c r="AT267" s="233" t="s">
        <v>167</v>
      </c>
      <c r="AU267" s="233" t="s">
        <v>138</v>
      </c>
      <c r="AV267" s="10" t="s">
        <v>138</v>
      </c>
      <c r="AW267" s="10" t="s">
        <v>33</v>
      </c>
      <c r="AX267" s="10" t="s">
        <v>76</v>
      </c>
      <c r="AY267" s="233" t="s">
        <v>159</v>
      </c>
    </row>
    <row r="268" s="10" customFormat="1" ht="16.5" customHeight="1">
      <c r="B268" s="224"/>
      <c r="C268" s="225"/>
      <c r="D268" s="225"/>
      <c r="E268" s="226" t="s">
        <v>5</v>
      </c>
      <c r="F268" s="252" t="s">
        <v>512</v>
      </c>
      <c r="G268" s="225"/>
      <c r="H268" s="225"/>
      <c r="I268" s="225"/>
      <c r="J268" s="225"/>
      <c r="K268" s="229">
        <v>71.650000000000006</v>
      </c>
      <c r="L268" s="225"/>
      <c r="M268" s="225"/>
      <c r="N268" s="225"/>
      <c r="O268" s="225"/>
      <c r="P268" s="225"/>
      <c r="Q268" s="225"/>
      <c r="R268" s="230"/>
      <c r="T268" s="231"/>
      <c r="U268" s="225"/>
      <c r="V268" s="225"/>
      <c r="W268" s="225"/>
      <c r="X268" s="225"/>
      <c r="Y268" s="225"/>
      <c r="Z268" s="225"/>
      <c r="AA268" s="232"/>
      <c r="AT268" s="233" t="s">
        <v>167</v>
      </c>
      <c r="AU268" s="233" t="s">
        <v>138</v>
      </c>
      <c r="AV268" s="10" t="s">
        <v>138</v>
      </c>
      <c r="AW268" s="10" t="s">
        <v>33</v>
      </c>
      <c r="AX268" s="10" t="s">
        <v>76</v>
      </c>
      <c r="AY268" s="233" t="s">
        <v>159</v>
      </c>
    </row>
    <row r="269" s="11" customFormat="1" ht="16.5" customHeight="1">
      <c r="B269" s="234"/>
      <c r="C269" s="235"/>
      <c r="D269" s="235"/>
      <c r="E269" s="236" t="s">
        <v>5</v>
      </c>
      <c r="F269" s="237" t="s">
        <v>168</v>
      </c>
      <c r="G269" s="235"/>
      <c r="H269" s="235"/>
      <c r="I269" s="235"/>
      <c r="J269" s="235"/>
      <c r="K269" s="238">
        <v>83.400000000000006</v>
      </c>
      <c r="L269" s="235"/>
      <c r="M269" s="235"/>
      <c r="N269" s="235"/>
      <c r="O269" s="235"/>
      <c r="P269" s="235"/>
      <c r="Q269" s="235"/>
      <c r="R269" s="239"/>
      <c r="T269" s="240"/>
      <c r="U269" s="235"/>
      <c r="V269" s="235"/>
      <c r="W269" s="235"/>
      <c r="X269" s="235"/>
      <c r="Y269" s="235"/>
      <c r="Z269" s="235"/>
      <c r="AA269" s="241"/>
      <c r="AT269" s="242" t="s">
        <v>167</v>
      </c>
      <c r="AU269" s="242" t="s">
        <v>138</v>
      </c>
      <c r="AV269" s="11" t="s">
        <v>169</v>
      </c>
      <c r="AW269" s="11" t="s">
        <v>33</v>
      </c>
      <c r="AX269" s="11" t="s">
        <v>76</v>
      </c>
      <c r="AY269" s="242" t="s">
        <v>159</v>
      </c>
    </row>
    <row r="270" s="12" customFormat="1" ht="16.5" customHeight="1">
      <c r="B270" s="243"/>
      <c r="C270" s="244"/>
      <c r="D270" s="244"/>
      <c r="E270" s="245" t="s">
        <v>5</v>
      </c>
      <c r="F270" s="246" t="s">
        <v>170</v>
      </c>
      <c r="G270" s="244"/>
      <c r="H270" s="244"/>
      <c r="I270" s="244"/>
      <c r="J270" s="244"/>
      <c r="K270" s="247">
        <v>83.400000000000006</v>
      </c>
      <c r="L270" s="244"/>
      <c r="M270" s="244"/>
      <c r="N270" s="244"/>
      <c r="O270" s="244"/>
      <c r="P270" s="244"/>
      <c r="Q270" s="244"/>
      <c r="R270" s="248"/>
      <c r="T270" s="249"/>
      <c r="U270" s="244"/>
      <c r="V270" s="244"/>
      <c r="W270" s="244"/>
      <c r="X270" s="244"/>
      <c r="Y270" s="244"/>
      <c r="Z270" s="244"/>
      <c r="AA270" s="250"/>
      <c r="AT270" s="251" t="s">
        <v>167</v>
      </c>
      <c r="AU270" s="251" t="s">
        <v>138</v>
      </c>
      <c r="AV270" s="12" t="s">
        <v>164</v>
      </c>
      <c r="AW270" s="12" t="s">
        <v>33</v>
      </c>
      <c r="AX270" s="12" t="s">
        <v>84</v>
      </c>
      <c r="AY270" s="251" t="s">
        <v>159</v>
      </c>
    </row>
    <row r="271" s="1" customFormat="1" ht="25.5" customHeight="1">
      <c r="B271" s="178"/>
      <c r="C271" s="264" t="s">
        <v>513</v>
      </c>
      <c r="D271" s="264" t="s">
        <v>317</v>
      </c>
      <c r="E271" s="265" t="s">
        <v>514</v>
      </c>
      <c r="F271" s="266" t="s">
        <v>515</v>
      </c>
      <c r="G271" s="266"/>
      <c r="H271" s="266"/>
      <c r="I271" s="266"/>
      <c r="J271" s="267" t="s">
        <v>182</v>
      </c>
      <c r="K271" s="268">
        <v>15.324999999999999</v>
      </c>
      <c r="L271" s="269">
        <v>0</v>
      </c>
      <c r="M271" s="269"/>
      <c r="N271" s="268">
        <f>ROUND(L271*K271,3)</f>
        <v>0</v>
      </c>
      <c r="O271" s="218"/>
      <c r="P271" s="218"/>
      <c r="Q271" s="218"/>
      <c r="R271" s="182"/>
      <c r="T271" s="220" t="s">
        <v>5</v>
      </c>
      <c r="U271" s="57" t="s">
        <v>43</v>
      </c>
      <c r="V271" s="48"/>
      <c r="W271" s="221">
        <f>V271*K271</f>
        <v>0</v>
      </c>
      <c r="X271" s="221">
        <v>0.0028999999999999998</v>
      </c>
      <c r="Y271" s="221">
        <f>X271*K271</f>
        <v>0.044442499999999996</v>
      </c>
      <c r="Z271" s="221">
        <v>0</v>
      </c>
      <c r="AA271" s="222">
        <f>Z271*K271</f>
        <v>0</v>
      </c>
      <c r="AR271" s="23" t="s">
        <v>359</v>
      </c>
      <c r="AT271" s="23" t="s">
        <v>317</v>
      </c>
      <c r="AU271" s="23" t="s">
        <v>138</v>
      </c>
      <c r="AY271" s="23" t="s">
        <v>159</v>
      </c>
      <c r="BE271" s="137">
        <f>IF(U271="základná",N271,0)</f>
        <v>0</v>
      </c>
      <c r="BF271" s="137">
        <f>IF(U271="znížená",N271,0)</f>
        <v>0</v>
      </c>
      <c r="BG271" s="137">
        <f>IF(U271="zákl. prenesená",N271,0)</f>
        <v>0</v>
      </c>
      <c r="BH271" s="137">
        <f>IF(U271="zníž. prenesená",N271,0)</f>
        <v>0</v>
      </c>
      <c r="BI271" s="137">
        <f>IF(U271="nulová",N271,0)</f>
        <v>0</v>
      </c>
      <c r="BJ271" s="23" t="s">
        <v>138</v>
      </c>
      <c r="BK271" s="223">
        <f>ROUND(L271*K271,3)</f>
        <v>0</v>
      </c>
      <c r="BL271" s="23" t="s">
        <v>225</v>
      </c>
      <c r="BM271" s="23" t="s">
        <v>516</v>
      </c>
    </row>
    <row r="272" s="10" customFormat="1" ht="16.5" customHeight="1">
      <c r="B272" s="224"/>
      <c r="C272" s="225"/>
      <c r="D272" s="225"/>
      <c r="E272" s="226" t="s">
        <v>5</v>
      </c>
      <c r="F272" s="227" t="s">
        <v>517</v>
      </c>
      <c r="G272" s="228"/>
      <c r="H272" s="228"/>
      <c r="I272" s="228"/>
      <c r="J272" s="225"/>
      <c r="K272" s="229">
        <v>2.056</v>
      </c>
      <c r="L272" s="225"/>
      <c r="M272" s="225"/>
      <c r="N272" s="225"/>
      <c r="O272" s="225"/>
      <c r="P272" s="225"/>
      <c r="Q272" s="225"/>
      <c r="R272" s="230"/>
      <c r="T272" s="231"/>
      <c r="U272" s="225"/>
      <c r="V272" s="225"/>
      <c r="W272" s="225"/>
      <c r="X272" s="225"/>
      <c r="Y272" s="225"/>
      <c r="Z272" s="225"/>
      <c r="AA272" s="232"/>
      <c r="AT272" s="233" t="s">
        <v>167</v>
      </c>
      <c r="AU272" s="233" t="s">
        <v>138</v>
      </c>
      <c r="AV272" s="10" t="s">
        <v>138</v>
      </c>
      <c r="AW272" s="10" t="s">
        <v>33</v>
      </c>
      <c r="AX272" s="10" t="s">
        <v>76</v>
      </c>
      <c r="AY272" s="233" t="s">
        <v>159</v>
      </c>
    </row>
    <row r="273" s="10" customFormat="1" ht="16.5" customHeight="1">
      <c r="B273" s="224"/>
      <c r="C273" s="225"/>
      <c r="D273" s="225"/>
      <c r="E273" s="226" t="s">
        <v>5</v>
      </c>
      <c r="F273" s="252" t="s">
        <v>518</v>
      </c>
      <c r="G273" s="225"/>
      <c r="H273" s="225"/>
      <c r="I273" s="225"/>
      <c r="J273" s="225"/>
      <c r="K273" s="229">
        <v>12.539</v>
      </c>
      <c r="L273" s="225"/>
      <c r="M273" s="225"/>
      <c r="N273" s="225"/>
      <c r="O273" s="225"/>
      <c r="P273" s="225"/>
      <c r="Q273" s="225"/>
      <c r="R273" s="230"/>
      <c r="T273" s="231"/>
      <c r="U273" s="225"/>
      <c r="V273" s="225"/>
      <c r="W273" s="225"/>
      <c r="X273" s="225"/>
      <c r="Y273" s="225"/>
      <c r="Z273" s="225"/>
      <c r="AA273" s="232"/>
      <c r="AT273" s="233" t="s">
        <v>167</v>
      </c>
      <c r="AU273" s="233" t="s">
        <v>138</v>
      </c>
      <c r="AV273" s="10" t="s">
        <v>138</v>
      </c>
      <c r="AW273" s="10" t="s">
        <v>33</v>
      </c>
      <c r="AX273" s="10" t="s">
        <v>76</v>
      </c>
      <c r="AY273" s="233" t="s">
        <v>159</v>
      </c>
    </row>
    <row r="274" s="11" customFormat="1" ht="16.5" customHeight="1">
      <c r="B274" s="234"/>
      <c r="C274" s="235"/>
      <c r="D274" s="235"/>
      <c r="E274" s="236" t="s">
        <v>5</v>
      </c>
      <c r="F274" s="237" t="s">
        <v>168</v>
      </c>
      <c r="G274" s="235"/>
      <c r="H274" s="235"/>
      <c r="I274" s="235"/>
      <c r="J274" s="235"/>
      <c r="K274" s="238">
        <v>14.595000000000001</v>
      </c>
      <c r="L274" s="235"/>
      <c r="M274" s="235"/>
      <c r="N274" s="235"/>
      <c r="O274" s="235"/>
      <c r="P274" s="235"/>
      <c r="Q274" s="235"/>
      <c r="R274" s="239"/>
      <c r="T274" s="240"/>
      <c r="U274" s="235"/>
      <c r="V274" s="235"/>
      <c r="W274" s="235"/>
      <c r="X274" s="235"/>
      <c r="Y274" s="235"/>
      <c r="Z274" s="235"/>
      <c r="AA274" s="241"/>
      <c r="AT274" s="242" t="s">
        <v>167</v>
      </c>
      <c r="AU274" s="242" t="s">
        <v>138</v>
      </c>
      <c r="AV274" s="11" t="s">
        <v>169</v>
      </c>
      <c r="AW274" s="11" t="s">
        <v>33</v>
      </c>
      <c r="AX274" s="11" t="s">
        <v>76</v>
      </c>
      <c r="AY274" s="242" t="s">
        <v>159</v>
      </c>
    </row>
    <row r="275" s="12" customFormat="1" ht="16.5" customHeight="1">
      <c r="B275" s="243"/>
      <c r="C275" s="244"/>
      <c r="D275" s="244"/>
      <c r="E275" s="245" t="s">
        <v>5</v>
      </c>
      <c r="F275" s="246" t="s">
        <v>170</v>
      </c>
      <c r="G275" s="244"/>
      <c r="H275" s="244"/>
      <c r="I275" s="244"/>
      <c r="J275" s="244"/>
      <c r="K275" s="247">
        <v>14.595000000000001</v>
      </c>
      <c r="L275" s="244"/>
      <c r="M275" s="244"/>
      <c r="N275" s="244"/>
      <c r="O275" s="244"/>
      <c r="P275" s="244"/>
      <c r="Q275" s="244"/>
      <c r="R275" s="248"/>
      <c r="T275" s="249"/>
      <c r="U275" s="244"/>
      <c r="V275" s="244"/>
      <c r="W275" s="244"/>
      <c r="X275" s="244"/>
      <c r="Y275" s="244"/>
      <c r="Z275" s="244"/>
      <c r="AA275" s="250"/>
      <c r="AT275" s="251" t="s">
        <v>167</v>
      </c>
      <c r="AU275" s="251" t="s">
        <v>138</v>
      </c>
      <c r="AV275" s="12" t="s">
        <v>164</v>
      </c>
      <c r="AW275" s="12" t="s">
        <v>33</v>
      </c>
      <c r="AX275" s="12" t="s">
        <v>84</v>
      </c>
      <c r="AY275" s="251" t="s">
        <v>159</v>
      </c>
    </row>
    <row r="276" s="1" customFormat="1" ht="25.5" customHeight="1">
      <c r="B276" s="178"/>
      <c r="C276" s="214" t="s">
        <v>519</v>
      </c>
      <c r="D276" s="214" t="s">
        <v>160</v>
      </c>
      <c r="E276" s="215" t="s">
        <v>520</v>
      </c>
      <c r="F276" s="216" t="s">
        <v>521</v>
      </c>
      <c r="G276" s="216"/>
      <c r="H276" s="216"/>
      <c r="I276" s="216"/>
      <c r="J276" s="217" t="s">
        <v>457</v>
      </c>
      <c r="K276" s="218">
        <v>88.085999999999999</v>
      </c>
      <c r="L276" s="219">
        <v>0</v>
      </c>
      <c r="M276" s="219"/>
      <c r="N276" s="218">
        <f>ROUND(L276*K276,3)</f>
        <v>0</v>
      </c>
      <c r="O276" s="218"/>
      <c r="P276" s="218"/>
      <c r="Q276" s="218"/>
      <c r="R276" s="182"/>
      <c r="T276" s="220" t="s">
        <v>5</v>
      </c>
      <c r="U276" s="57" t="s">
        <v>43</v>
      </c>
      <c r="V276" s="48"/>
      <c r="W276" s="221">
        <f>V276*K276</f>
        <v>0</v>
      </c>
      <c r="X276" s="221">
        <v>4.0000000000000003E-05</v>
      </c>
      <c r="Y276" s="221">
        <f>X276*K276</f>
        <v>0.0035234400000000001</v>
      </c>
      <c r="Z276" s="221">
        <v>0</v>
      </c>
      <c r="AA276" s="222">
        <f>Z276*K276</f>
        <v>0</v>
      </c>
      <c r="AR276" s="23" t="s">
        <v>225</v>
      </c>
      <c r="AT276" s="23" t="s">
        <v>160</v>
      </c>
      <c r="AU276" s="23" t="s">
        <v>138</v>
      </c>
      <c r="AY276" s="23" t="s">
        <v>159</v>
      </c>
      <c r="BE276" s="137">
        <f>IF(U276="základná",N276,0)</f>
        <v>0</v>
      </c>
      <c r="BF276" s="137">
        <f>IF(U276="znížená",N276,0)</f>
        <v>0</v>
      </c>
      <c r="BG276" s="137">
        <f>IF(U276="zákl. prenesená",N276,0)</f>
        <v>0</v>
      </c>
      <c r="BH276" s="137">
        <f>IF(U276="zníž. prenesená",N276,0)</f>
        <v>0</v>
      </c>
      <c r="BI276" s="137">
        <f>IF(U276="nulová",N276,0)</f>
        <v>0</v>
      </c>
      <c r="BJ276" s="23" t="s">
        <v>138</v>
      </c>
      <c r="BK276" s="223">
        <f>ROUND(L276*K276,3)</f>
        <v>0</v>
      </c>
      <c r="BL276" s="23" t="s">
        <v>225</v>
      </c>
      <c r="BM276" s="23" t="s">
        <v>522</v>
      </c>
    </row>
    <row r="277" s="10" customFormat="1" ht="16.5" customHeight="1">
      <c r="B277" s="224"/>
      <c r="C277" s="225"/>
      <c r="D277" s="225"/>
      <c r="E277" s="226" t="s">
        <v>5</v>
      </c>
      <c r="F277" s="227" t="s">
        <v>480</v>
      </c>
      <c r="G277" s="228"/>
      <c r="H277" s="228"/>
      <c r="I277" s="228"/>
      <c r="J277" s="225"/>
      <c r="K277" s="229">
        <v>77.085999999999999</v>
      </c>
      <c r="L277" s="225"/>
      <c r="M277" s="225"/>
      <c r="N277" s="225"/>
      <c r="O277" s="225"/>
      <c r="P277" s="225"/>
      <c r="Q277" s="225"/>
      <c r="R277" s="230"/>
      <c r="T277" s="231"/>
      <c r="U277" s="225"/>
      <c r="V277" s="225"/>
      <c r="W277" s="225"/>
      <c r="X277" s="225"/>
      <c r="Y277" s="225"/>
      <c r="Z277" s="225"/>
      <c r="AA277" s="232"/>
      <c r="AT277" s="233" t="s">
        <v>167</v>
      </c>
      <c r="AU277" s="233" t="s">
        <v>138</v>
      </c>
      <c r="AV277" s="10" t="s">
        <v>138</v>
      </c>
      <c r="AW277" s="10" t="s">
        <v>33</v>
      </c>
      <c r="AX277" s="10" t="s">
        <v>76</v>
      </c>
      <c r="AY277" s="233" t="s">
        <v>159</v>
      </c>
    </row>
    <row r="278" s="10" customFormat="1" ht="16.5" customHeight="1">
      <c r="B278" s="224"/>
      <c r="C278" s="225"/>
      <c r="D278" s="225"/>
      <c r="E278" s="226" t="s">
        <v>5</v>
      </c>
      <c r="F278" s="252" t="s">
        <v>481</v>
      </c>
      <c r="G278" s="225"/>
      <c r="H278" s="225"/>
      <c r="I278" s="225"/>
      <c r="J278" s="225"/>
      <c r="K278" s="229">
        <v>11</v>
      </c>
      <c r="L278" s="225"/>
      <c r="M278" s="225"/>
      <c r="N278" s="225"/>
      <c r="O278" s="225"/>
      <c r="P278" s="225"/>
      <c r="Q278" s="225"/>
      <c r="R278" s="230"/>
      <c r="T278" s="231"/>
      <c r="U278" s="225"/>
      <c r="V278" s="225"/>
      <c r="W278" s="225"/>
      <c r="X278" s="225"/>
      <c r="Y278" s="225"/>
      <c r="Z278" s="225"/>
      <c r="AA278" s="232"/>
      <c r="AT278" s="233" t="s">
        <v>167</v>
      </c>
      <c r="AU278" s="233" t="s">
        <v>138</v>
      </c>
      <c r="AV278" s="10" t="s">
        <v>138</v>
      </c>
      <c r="AW278" s="10" t="s">
        <v>33</v>
      </c>
      <c r="AX278" s="10" t="s">
        <v>76</v>
      </c>
      <c r="AY278" s="233" t="s">
        <v>159</v>
      </c>
    </row>
    <row r="279" s="11" customFormat="1" ht="16.5" customHeight="1">
      <c r="B279" s="234"/>
      <c r="C279" s="235"/>
      <c r="D279" s="235"/>
      <c r="E279" s="236" t="s">
        <v>5</v>
      </c>
      <c r="F279" s="237" t="s">
        <v>168</v>
      </c>
      <c r="G279" s="235"/>
      <c r="H279" s="235"/>
      <c r="I279" s="235"/>
      <c r="J279" s="235"/>
      <c r="K279" s="238">
        <v>88.085999999999999</v>
      </c>
      <c r="L279" s="235"/>
      <c r="M279" s="235"/>
      <c r="N279" s="235"/>
      <c r="O279" s="235"/>
      <c r="P279" s="235"/>
      <c r="Q279" s="235"/>
      <c r="R279" s="239"/>
      <c r="T279" s="240"/>
      <c r="U279" s="235"/>
      <c r="V279" s="235"/>
      <c r="W279" s="235"/>
      <c r="X279" s="235"/>
      <c r="Y279" s="235"/>
      <c r="Z279" s="235"/>
      <c r="AA279" s="241"/>
      <c r="AT279" s="242" t="s">
        <v>167</v>
      </c>
      <c r="AU279" s="242" t="s">
        <v>138</v>
      </c>
      <c r="AV279" s="11" t="s">
        <v>169</v>
      </c>
      <c r="AW279" s="11" t="s">
        <v>33</v>
      </c>
      <c r="AX279" s="11" t="s">
        <v>76</v>
      </c>
      <c r="AY279" s="242" t="s">
        <v>159</v>
      </c>
    </row>
    <row r="280" s="12" customFormat="1" ht="16.5" customHeight="1">
      <c r="B280" s="243"/>
      <c r="C280" s="244"/>
      <c r="D280" s="244"/>
      <c r="E280" s="245" t="s">
        <v>5</v>
      </c>
      <c r="F280" s="246" t="s">
        <v>170</v>
      </c>
      <c r="G280" s="244"/>
      <c r="H280" s="244"/>
      <c r="I280" s="244"/>
      <c r="J280" s="244"/>
      <c r="K280" s="247">
        <v>88.085999999999999</v>
      </c>
      <c r="L280" s="244"/>
      <c r="M280" s="244"/>
      <c r="N280" s="244"/>
      <c r="O280" s="244"/>
      <c r="P280" s="244"/>
      <c r="Q280" s="244"/>
      <c r="R280" s="248"/>
      <c r="T280" s="249"/>
      <c r="U280" s="244"/>
      <c r="V280" s="244"/>
      <c r="W280" s="244"/>
      <c r="X280" s="244"/>
      <c r="Y280" s="244"/>
      <c r="Z280" s="244"/>
      <c r="AA280" s="250"/>
      <c r="AT280" s="251" t="s">
        <v>167</v>
      </c>
      <c r="AU280" s="251" t="s">
        <v>138</v>
      </c>
      <c r="AV280" s="12" t="s">
        <v>164</v>
      </c>
      <c r="AW280" s="12" t="s">
        <v>33</v>
      </c>
      <c r="AX280" s="12" t="s">
        <v>84</v>
      </c>
      <c r="AY280" s="251" t="s">
        <v>159</v>
      </c>
    </row>
    <row r="281" s="1" customFormat="1" ht="51" customHeight="1">
      <c r="B281" s="178"/>
      <c r="C281" s="214" t="s">
        <v>523</v>
      </c>
      <c r="D281" s="214" t="s">
        <v>160</v>
      </c>
      <c r="E281" s="215" t="s">
        <v>524</v>
      </c>
      <c r="F281" s="216" t="s">
        <v>525</v>
      </c>
      <c r="G281" s="216"/>
      <c r="H281" s="216"/>
      <c r="I281" s="216"/>
      <c r="J281" s="217" t="s">
        <v>182</v>
      </c>
      <c r="K281" s="218">
        <v>156.51400000000001</v>
      </c>
      <c r="L281" s="219">
        <v>0</v>
      </c>
      <c r="M281" s="219"/>
      <c r="N281" s="218">
        <f>ROUND(L281*K281,3)</f>
        <v>0</v>
      </c>
      <c r="O281" s="218"/>
      <c r="P281" s="218"/>
      <c r="Q281" s="218"/>
      <c r="R281" s="182"/>
      <c r="T281" s="220" t="s">
        <v>5</v>
      </c>
      <c r="U281" s="57" t="s">
        <v>43</v>
      </c>
      <c r="V281" s="48"/>
      <c r="W281" s="221">
        <f>V281*K281</f>
        <v>0</v>
      </c>
      <c r="X281" s="221">
        <v>0.00035</v>
      </c>
      <c r="Y281" s="221">
        <f>X281*K281</f>
        <v>0.054779900000000006</v>
      </c>
      <c r="Z281" s="221">
        <v>0</v>
      </c>
      <c r="AA281" s="222">
        <f>Z281*K281</f>
        <v>0</v>
      </c>
      <c r="AR281" s="23" t="s">
        <v>225</v>
      </c>
      <c r="AT281" s="23" t="s">
        <v>160</v>
      </c>
      <c r="AU281" s="23" t="s">
        <v>138</v>
      </c>
      <c r="AY281" s="23" t="s">
        <v>159</v>
      </c>
      <c r="BE281" s="137">
        <f>IF(U281="základná",N281,0)</f>
        <v>0</v>
      </c>
      <c r="BF281" s="137">
        <f>IF(U281="znížená",N281,0)</f>
        <v>0</v>
      </c>
      <c r="BG281" s="137">
        <f>IF(U281="zákl. prenesená",N281,0)</f>
        <v>0</v>
      </c>
      <c r="BH281" s="137">
        <f>IF(U281="zníž. prenesená",N281,0)</f>
        <v>0</v>
      </c>
      <c r="BI281" s="137">
        <f>IF(U281="nulová",N281,0)</f>
        <v>0</v>
      </c>
      <c r="BJ281" s="23" t="s">
        <v>138</v>
      </c>
      <c r="BK281" s="223">
        <f>ROUND(L281*K281,3)</f>
        <v>0</v>
      </c>
      <c r="BL281" s="23" t="s">
        <v>225</v>
      </c>
      <c r="BM281" s="23" t="s">
        <v>526</v>
      </c>
    </row>
    <row r="282" s="10" customFormat="1" ht="16.5" customHeight="1">
      <c r="B282" s="224"/>
      <c r="C282" s="225"/>
      <c r="D282" s="225"/>
      <c r="E282" s="226" t="s">
        <v>5</v>
      </c>
      <c r="F282" s="227" t="s">
        <v>314</v>
      </c>
      <c r="G282" s="228"/>
      <c r="H282" s="228"/>
      <c r="I282" s="228"/>
      <c r="J282" s="225"/>
      <c r="K282" s="229">
        <v>36.814</v>
      </c>
      <c r="L282" s="225"/>
      <c r="M282" s="225"/>
      <c r="N282" s="225"/>
      <c r="O282" s="225"/>
      <c r="P282" s="225"/>
      <c r="Q282" s="225"/>
      <c r="R282" s="230"/>
      <c r="T282" s="231"/>
      <c r="U282" s="225"/>
      <c r="V282" s="225"/>
      <c r="W282" s="225"/>
      <c r="X282" s="225"/>
      <c r="Y282" s="225"/>
      <c r="Z282" s="225"/>
      <c r="AA282" s="232"/>
      <c r="AT282" s="233" t="s">
        <v>167</v>
      </c>
      <c r="AU282" s="233" t="s">
        <v>138</v>
      </c>
      <c r="AV282" s="10" t="s">
        <v>138</v>
      </c>
      <c r="AW282" s="10" t="s">
        <v>33</v>
      </c>
      <c r="AX282" s="10" t="s">
        <v>76</v>
      </c>
      <c r="AY282" s="233" t="s">
        <v>159</v>
      </c>
    </row>
    <row r="283" s="11" customFormat="1" ht="16.5" customHeight="1">
      <c r="B283" s="234"/>
      <c r="C283" s="235"/>
      <c r="D283" s="235"/>
      <c r="E283" s="236" t="s">
        <v>5</v>
      </c>
      <c r="F283" s="237" t="s">
        <v>316</v>
      </c>
      <c r="G283" s="235"/>
      <c r="H283" s="235"/>
      <c r="I283" s="235"/>
      <c r="J283" s="235"/>
      <c r="K283" s="238">
        <v>36.814</v>
      </c>
      <c r="L283" s="235"/>
      <c r="M283" s="235"/>
      <c r="N283" s="235"/>
      <c r="O283" s="235"/>
      <c r="P283" s="235"/>
      <c r="Q283" s="235"/>
      <c r="R283" s="239"/>
      <c r="T283" s="240"/>
      <c r="U283" s="235"/>
      <c r="V283" s="235"/>
      <c r="W283" s="235"/>
      <c r="X283" s="235"/>
      <c r="Y283" s="235"/>
      <c r="Z283" s="235"/>
      <c r="AA283" s="241"/>
      <c r="AT283" s="242" t="s">
        <v>167</v>
      </c>
      <c r="AU283" s="242" t="s">
        <v>138</v>
      </c>
      <c r="AV283" s="11" t="s">
        <v>169</v>
      </c>
      <c r="AW283" s="11" t="s">
        <v>33</v>
      </c>
      <c r="AX283" s="11" t="s">
        <v>76</v>
      </c>
      <c r="AY283" s="242" t="s">
        <v>159</v>
      </c>
    </row>
    <row r="284" s="10" customFormat="1" ht="16.5" customHeight="1">
      <c r="B284" s="224"/>
      <c r="C284" s="225"/>
      <c r="D284" s="225"/>
      <c r="E284" s="226" t="s">
        <v>5</v>
      </c>
      <c r="F284" s="252" t="s">
        <v>404</v>
      </c>
      <c r="G284" s="225"/>
      <c r="H284" s="225"/>
      <c r="I284" s="225"/>
      <c r="J284" s="225"/>
      <c r="K284" s="229">
        <v>119.7</v>
      </c>
      <c r="L284" s="225"/>
      <c r="M284" s="225"/>
      <c r="N284" s="225"/>
      <c r="O284" s="225"/>
      <c r="P284" s="225"/>
      <c r="Q284" s="225"/>
      <c r="R284" s="230"/>
      <c r="T284" s="231"/>
      <c r="U284" s="225"/>
      <c r="V284" s="225"/>
      <c r="W284" s="225"/>
      <c r="X284" s="225"/>
      <c r="Y284" s="225"/>
      <c r="Z284" s="225"/>
      <c r="AA284" s="232"/>
      <c r="AT284" s="233" t="s">
        <v>167</v>
      </c>
      <c r="AU284" s="233" t="s">
        <v>138</v>
      </c>
      <c r="AV284" s="10" t="s">
        <v>138</v>
      </c>
      <c r="AW284" s="10" t="s">
        <v>33</v>
      </c>
      <c r="AX284" s="10" t="s">
        <v>76</v>
      </c>
      <c r="AY284" s="233" t="s">
        <v>159</v>
      </c>
    </row>
    <row r="285" s="11" customFormat="1" ht="16.5" customHeight="1">
      <c r="B285" s="234"/>
      <c r="C285" s="235"/>
      <c r="D285" s="235"/>
      <c r="E285" s="236" t="s">
        <v>5</v>
      </c>
      <c r="F285" s="237" t="s">
        <v>405</v>
      </c>
      <c r="G285" s="235"/>
      <c r="H285" s="235"/>
      <c r="I285" s="235"/>
      <c r="J285" s="235"/>
      <c r="K285" s="238">
        <v>119.7</v>
      </c>
      <c r="L285" s="235"/>
      <c r="M285" s="235"/>
      <c r="N285" s="235"/>
      <c r="O285" s="235"/>
      <c r="P285" s="235"/>
      <c r="Q285" s="235"/>
      <c r="R285" s="239"/>
      <c r="T285" s="240"/>
      <c r="U285" s="235"/>
      <c r="V285" s="235"/>
      <c r="W285" s="235"/>
      <c r="X285" s="235"/>
      <c r="Y285" s="235"/>
      <c r="Z285" s="235"/>
      <c r="AA285" s="241"/>
      <c r="AT285" s="242" t="s">
        <v>167</v>
      </c>
      <c r="AU285" s="242" t="s">
        <v>138</v>
      </c>
      <c r="AV285" s="11" t="s">
        <v>169</v>
      </c>
      <c r="AW285" s="11" t="s">
        <v>33</v>
      </c>
      <c r="AX285" s="11" t="s">
        <v>76</v>
      </c>
      <c r="AY285" s="242" t="s">
        <v>159</v>
      </c>
    </row>
    <row r="286" s="12" customFormat="1" ht="16.5" customHeight="1">
      <c r="B286" s="243"/>
      <c r="C286" s="244"/>
      <c r="D286" s="244"/>
      <c r="E286" s="245" t="s">
        <v>5</v>
      </c>
      <c r="F286" s="246" t="s">
        <v>170</v>
      </c>
      <c r="G286" s="244"/>
      <c r="H286" s="244"/>
      <c r="I286" s="244"/>
      <c r="J286" s="244"/>
      <c r="K286" s="247">
        <v>156.51400000000001</v>
      </c>
      <c r="L286" s="244"/>
      <c r="M286" s="244"/>
      <c r="N286" s="244"/>
      <c r="O286" s="244"/>
      <c r="P286" s="244"/>
      <c r="Q286" s="244"/>
      <c r="R286" s="248"/>
      <c r="T286" s="249"/>
      <c r="U286" s="244"/>
      <c r="V286" s="244"/>
      <c r="W286" s="244"/>
      <c r="X286" s="244"/>
      <c r="Y286" s="244"/>
      <c r="Z286" s="244"/>
      <c r="AA286" s="250"/>
      <c r="AT286" s="251" t="s">
        <v>167</v>
      </c>
      <c r="AU286" s="251" t="s">
        <v>138</v>
      </c>
      <c r="AV286" s="12" t="s">
        <v>164</v>
      </c>
      <c r="AW286" s="12" t="s">
        <v>33</v>
      </c>
      <c r="AX286" s="12" t="s">
        <v>84</v>
      </c>
      <c r="AY286" s="251" t="s">
        <v>159</v>
      </c>
    </row>
    <row r="287" s="1" customFormat="1" ht="25.5" customHeight="1">
      <c r="B287" s="178"/>
      <c r="C287" s="214" t="s">
        <v>527</v>
      </c>
      <c r="D287" s="214" t="s">
        <v>160</v>
      </c>
      <c r="E287" s="215" t="s">
        <v>528</v>
      </c>
      <c r="F287" s="216" t="s">
        <v>529</v>
      </c>
      <c r="G287" s="216"/>
      <c r="H287" s="216"/>
      <c r="I287" s="216"/>
      <c r="J287" s="217" t="s">
        <v>189</v>
      </c>
      <c r="K287" s="218">
        <v>0.109</v>
      </c>
      <c r="L287" s="219">
        <v>0</v>
      </c>
      <c r="M287" s="219"/>
      <c r="N287" s="218">
        <f>ROUND(L287*K287,3)</f>
        <v>0</v>
      </c>
      <c r="O287" s="218"/>
      <c r="P287" s="218"/>
      <c r="Q287" s="218"/>
      <c r="R287" s="182"/>
      <c r="T287" s="220" t="s">
        <v>5</v>
      </c>
      <c r="U287" s="57" t="s">
        <v>43</v>
      </c>
      <c r="V287" s="48"/>
      <c r="W287" s="221">
        <f>V287*K287</f>
        <v>0</v>
      </c>
      <c r="X287" s="221">
        <v>0</v>
      </c>
      <c r="Y287" s="221">
        <f>X287*K287</f>
        <v>0</v>
      </c>
      <c r="Z287" s="221">
        <v>0</v>
      </c>
      <c r="AA287" s="222">
        <f>Z287*K287</f>
        <v>0</v>
      </c>
      <c r="AR287" s="23" t="s">
        <v>225</v>
      </c>
      <c r="AT287" s="23" t="s">
        <v>160</v>
      </c>
      <c r="AU287" s="23" t="s">
        <v>138</v>
      </c>
      <c r="AY287" s="23" t="s">
        <v>159</v>
      </c>
      <c r="BE287" s="137">
        <f>IF(U287="základná",N287,0)</f>
        <v>0</v>
      </c>
      <c r="BF287" s="137">
        <f>IF(U287="znížená",N287,0)</f>
        <v>0</v>
      </c>
      <c r="BG287" s="137">
        <f>IF(U287="zákl. prenesená",N287,0)</f>
        <v>0</v>
      </c>
      <c r="BH287" s="137">
        <f>IF(U287="zníž. prenesená",N287,0)</f>
        <v>0</v>
      </c>
      <c r="BI287" s="137">
        <f>IF(U287="nulová",N287,0)</f>
        <v>0</v>
      </c>
      <c r="BJ287" s="23" t="s">
        <v>138</v>
      </c>
      <c r="BK287" s="223">
        <f>ROUND(L287*K287,3)</f>
        <v>0</v>
      </c>
      <c r="BL287" s="23" t="s">
        <v>225</v>
      </c>
      <c r="BM287" s="23" t="s">
        <v>530</v>
      </c>
    </row>
    <row r="288" s="9" customFormat="1" ht="29.88" customHeight="1">
      <c r="B288" s="200"/>
      <c r="C288" s="201"/>
      <c r="D288" s="211" t="s">
        <v>293</v>
      </c>
      <c r="E288" s="211"/>
      <c r="F288" s="211"/>
      <c r="G288" s="211"/>
      <c r="H288" s="211"/>
      <c r="I288" s="211"/>
      <c r="J288" s="211"/>
      <c r="K288" s="211"/>
      <c r="L288" s="211"/>
      <c r="M288" s="211"/>
      <c r="N288" s="253">
        <f>BK288</f>
        <v>0</v>
      </c>
      <c r="O288" s="254"/>
      <c r="P288" s="254"/>
      <c r="Q288" s="254"/>
      <c r="R288" s="204"/>
      <c r="T288" s="205"/>
      <c r="U288" s="201"/>
      <c r="V288" s="201"/>
      <c r="W288" s="206">
        <f>SUM(W289:W319)</f>
        <v>0</v>
      </c>
      <c r="X288" s="201"/>
      <c r="Y288" s="206">
        <f>SUM(Y289:Y319)</f>
        <v>0.55210994999999996</v>
      </c>
      <c r="Z288" s="201"/>
      <c r="AA288" s="207">
        <f>SUM(AA289:AA319)</f>
        <v>0</v>
      </c>
      <c r="AR288" s="208" t="s">
        <v>138</v>
      </c>
      <c r="AT288" s="209" t="s">
        <v>75</v>
      </c>
      <c r="AU288" s="209" t="s">
        <v>84</v>
      </c>
      <c r="AY288" s="208" t="s">
        <v>159</v>
      </c>
      <c r="BK288" s="210">
        <f>SUM(BK289:BK319)</f>
        <v>0</v>
      </c>
    </row>
    <row r="289" s="1" customFormat="1" ht="38.25" customHeight="1">
      <c r="B289" s="178"/>
      <c r="C289" s="214" t="s">
        <v>531</v>
      </c>
      <c r="D289" s="214" t="s">
        <v>160</v>
      </c>
      <c r="E289" s="215" t="s">
        <v>532</v>
      </c>
      <c r="F289" s="216" t="s">
        <v>533</v>
      </c>
      <c r="G289" s="216"/>
      <c r="H289" s="216"/>
      <c r="I289" s="216"/>
      <c r="J289" s="217" t="s">
        <v>182</v>
      </c>
      <c r="K289" s="218">
        <v>226.20500000000001</v>
      </c>
      <c r="L289" s="219">
        <v>0</v>
      </c>
      <c r="M289" s="219"/>
      <c r="N289" s="218">
        <f>ROUND(L289*K289,3)</f>
        <v>0</v>
      </c>
      <c r="O289" s="218"/>
      <c r="P289" s="218"/>
      <c r="Q289" s="218"/>
      <c r="R289" s="182"/>
      <c r="T289" s="220" t="s">
        <v>5</v>
      </c>
      <c r="U289" s="57" t="s">
        <v>43</v>
      </c>
      <c r="V289" s="48"/>
      <c r="W289" s="221">
        <f>V289*K289</f>
        <v>0</v>
      </c>
      <c r="X289" s="221">
        <v>0.00016000000000000001</v>
      </c>
      <c r="Y289" s="221">
        <f>X289*K289</f>
        <v>0.036192800000000004</v>
      </c>
      <c r="Z289" s="221">
        <v>0</v>
      </c>
      <c r="AA289" s="222">
        <f>Z289*K289</f>
        <v>0</v>
      </c>
      <c r="AR289" s="23" t="s">
        <v>225</v>
      </c>
      <c r="AT289" s="23" t="s">
        <v>160</v>
      </c>
      <c r="AU289" s="23" t="s">
        <v>138</v>
      </c>
      <c r="AY289" s="23" t="s">
        <v>159</v>
      </c>
      <c r="BE289" s="137">
        <f>IF(U289="základná",N289,0)</f>
        <v>0</v>
      </c>
      <c r="BF289" s="137">
        <f>IF(U289="znížená",N289,0)</f>
        <v>0</v>
      </c>
      <c r="BG289" s="137">
        <f>IF(U289="zákl. prenesená",N289,0)</f>
        <v>0</v>
      </c>
      <c r="BH289" s="137">
        <f>IF(U289="zníž. prenesená",N289,0)</f>
        <v>0</v>
      </c>
      <c r="BI289" s="137">
        <f>IF(U289="nulová",N289,0)</f>
        <v>0</v>
      </c>
      <c r="BJ289" s="23" t="s">
        <v>138</v>
      </c>
      <c r="BK289" s="223">
        <f>ROUND(L289*K289,3)</f>
        <v>0</v>
      </c>
      <c r="BL289" s="23" t="s">
        <v>225</v>
      </c>
      <c r="BM289" s="23" t="s">
        <v>534</v>
      </c>
    </row>
    <row r="290" s="10" customFormat="1" ht="25.5" customHeight="1">
      <c r="B290" s="224"/>
      <c r="C290" s="225"/>
      <c r="D290" s="225"/>
      <c r="E290" s="226" t="s">
        <v>5</v>
      </c>
      <c r="F290" s="227" t="s">
        <v>535</v>
      </c>
      <c r="G290" s="228"/>
      <c r="H290" s="228"/>
      <c r="I290" s="228"/>
      <c r="J290" s="225"/>
      <c r="K290" s="229">
        <v>226.20500000000001</v>
      </c>
      <c r="L290" s="225"/>
      <c r="M290" s="225"/>
      <c r="N290" s="225"/>
      <c r="O290" s="225"/>
      <c r="P290" s="225"/>
      <c r="Q290" s="225"/>
      <c r="R290" s="230"/>
      <c r="T290" s="231"/>
      <c r="U290" s="225"/>
      <c r="V290" s="225"/>
      <c r="W290" s="225"/>
      <c r="X290" s="225"/>
      <c r="Y290" s="225"/>
      <c r="Z290" s="225"/>
      <c r="AA290" s="232"/>
      <c r="AT290" s="233" t="s">
        <v>167</v>
      </c>
      <c r="AU290" s="233" t="s">
        <v>138</v>
      </c>
      <c r="AV290" s="10" t="s">
        <v>138</v>
      </c>
      <c r="AW290" s="10" t="s">
        <v>33</v>
      </c>
      <c r="AX290" s="10" t="s">
        <v>76</v>
      </c>
      <c r="AY290" s="233" t="s">
        <v>159</v>
      </c>
    </row>
    <row r="291" s="11" customFormat="1" ht="16.5" customHeight="1">
      <c r="B291" s="234"/>
      <c r="C291" s="235"/>
      <c r="D291" s="235"/>
      <c r="E291" s="236" t="s">
        <v>5</v>
      </c>
      <c r="F291" s="237" t="s">
        <v>168</v>
      </c>
      <c r="G291" s="235"/>
      <c r="H291" s="235"/>
      <c r="I291" s="235"/>
      <c r="J291" s="235"/>
      <c r="K291" s="238">
        <v>226.20500000000001</v>
      </c>
      <c r="L291" s="235"/>
      <c r="M291" s="235"/>
      <c r="N291" s="235"/>
      <c r="O291" s="235"/>
      <c r="P291" s="235"/>
      <c r="Q291" s="235"/>
      <c r="R291" s="239"/>
      <c r="T291" s="240"/>
      <c r="U291" s="235"/>
      <c r="V291" s="235"/>
      <c r="W291" s="235"/>
      <c r="X291" s="235"/>
      <c r="Y291" s="235"/>
      <c r="Z291" s="235"/>
      <c r="AA291" s="241"/>
      <c r="AT291" s="242" t="s">
        <v>167</v>
      </c>
      <c r="AU291" s="242" t="s">
        <v>138</v>
      </c>
      <c r="AV291" s="11" t="s">
        <v>169</v>
      </c>
      <c r="AW291" s="11" t="s">
        <v>33</v>
      </c>
      <c r="AX291" s="11" t="s">
        <v>76</v>
      </c>
      <c r="AY291" s="242" t="s">
        <v>159</v>
      </c>
    </row>
    <row r="292" s="12" customFormat="1" ht="16.5" customHeight="1">
      <c r="B292" s="243"/>
      <c r="C292" s="244"/>
      <c r="D292" s="244"/>
      <c r="E292" s="245" t="s">
        <v>5</v>
      </c>
      <c r="F292" s="246" t="s">
        <v>170</v>
      </c>
      <c r="G292" s="244"/>
      <c r="H292" s="244"/>
      <c r="I292" s="244"/>
      <c r="J292" s="244"/>
      <c r="K292" s="247">
        <v>226.20500000000001</v>
      </c>
      <c r="L292" s="244"/>
      <c r="M292" s="244"/>
      <c r="N292" s="244"/>
      <c r="O292" s="244"/>
      <c r="P292" s="244"/>
      <c r="Q292" s="244"/>
      <c r="R292" s="248"/>
      <c r="T292" s="249"/>
      <c r="U292" s="244"/>
      <c r="V292" s="244"/>
      <c r="W292" s="244"/>
      <c r="X292" s="244"/>
      <c r="Y292" s="244"/>
      <c r="Z292" s="244"/>
      <c r="AA292" s="250"/>
      <c r="AT292" s="251" t="s">
        <v>167</v>
      </c>
      <c r="AU292" s="251" t="s">
        <v>138</v>
      </c>
      <c r="AV292" s="12" t="s">
        <v>164</v>
      </c>
      <c r="AW292" s="12" t="s">
        <v>33</v>
      </c>
      <c r="AX292" s="12" t="s">
        <v>84</v>
      </c>
      <c r="AY292" s="251" t="s">
        <v>159</v>
      </c>
    </row>
    <row r="293" s="1" customFormat="1" ht="38.25" customHeight="1">
      <c r="B293" s="178"/>
      <c r="C293" s="214" t="s">
        <v>536</v>
      </c>
      <c r="D293" s="214" t="s">
        <v>160</v>
      </c>
      <c r="E293" s="215" t="s">
        <v>537</v>
      </c>
      <c r="F293" s="216" t="s">
        <v>538</v>
      </c>
      <c r="G293" s="216"/>
      <c r="H293" s="216"/>
      <c r="I293" s="216"/>
      <c r="J293" s="217" t="s">
        <v>182</v>
      </c>
      <c r="K293" s="218">
        <v>226.20500000000001</v>
      </c>
      <c r="L293" s="219">
        <v>0</v>
      </c>
      <c r="M293" s="219"/>
      <c r="N293" s="218">
        <f>ROUND(L293*K293,3)</f>
        <v>0</v>
      </c>
      <c r="O293" s="218"/>
      <c r="P293" s="218"/>
      <c r="Q293" s="218"/>
      <c r="R293" s="182"/>
      <c r="T293" s="220" t="s">
        <v>5</v>
      </c>
      <c r="U293" s="57" t="s">
        <v>43</v>
      </c>
      <c r="V293" s="48"/>
      <c r="W293" s="221">
        <f>V293*K293</f>
        <v>0</v>
      </c>
      <c r="X293" s="221">
        <v>8.0000000000000007E-05</v>
      </c>
      <c r="Y293" s="221">
        <f>X293*K293</f>
        <v>0.018096400000000002</v>
      </c>
      <c r="Z293" s="221">
        <v>0</v>
      </c>
      <c r="AA293" s="222">
        <f>Z293*K293</f>
        <v>0</v>
      </c>
      <c r="AR293" s="23" t="s">
        <v>225</v>
      </c>
      <c r="AT293" s="23" t="s">
        <v>160</v>
      </c>
      <c r="AU293" s="23" t="s">
        <v>138</v>
      </c>
      <c r="AY293" s="23" t="s">
        <v>159</v>
      </c>
      <c r="BE293" s="137">
        <f>IF(U293="základná",N293,0)</f>
        <v>0</v>
      </c>
      <c r="BF293" s="137">
        <f>IF(U293="znížená",N293,0)</f>
        <v>0</v>
      </c>
      <c r="BG293" s="137">
        <f>IF(U293="zákl. prenesená",N293,0)</f>
        <v>0</v>
      </c>
      <c r="BH293" s="137">
        <f>IF(U293="zníž. prenesená",N293,0)</f>
        <v>0</v>
      </c>
      <c r="BI293" s="137">
        <f>IF(U293="nulová",N293,0)</f>
        <v>0</v>
      </c>
      <c r="BJ293" s="23" t="s">
        <v>138</v>
      </c>
      <c r="BK293" s="223">
        <f>ROUND(L293*K293,3)</f>
        <v>0</v>
      </c>
      <c r="BL293" s="23" t="s">
        <v>225</v>
      </c>
      <c r="BM293" s="23" t="s">
        <v>539</v>
      </c>
    </row>
    <row r="294" s="10" customFormat="1" ht="25.5" customHeight="1">
      <c r="B294" s="224"/>
      <c r="C294" s="225"/>
      <c r="D294" s="225"/>
      <c r="E294" s="226" t="s">
        <v>5</v>
      </c>
      <c r="F294" s="227" t="s">
        <v>535</v>
      </c>
      <c r="G294" s="228"/>
      <c r="H294" s="228"/>
      <c r="I294" s="228"/>
      <c r="J294" s="225"/>
      <c r="K294" s="229">
        <v>226.20500000000001</v>
      </c>
      <c r="L294" s="225"/>
      <c r="M294" s="225"/>
      <c r="N294" s="225"/>
      <c r="O294" s="225"/>
      <c r="P294" s="225"/>
      <c r="Q294" s="225"/>
      <c r="R294" s="230"/>
      <c r="T294" s="231"/>
      <c r="U294" s="225"/>
      <c r="V294" s="225"/>
      <c r="W294" s="225"/>
      <c r="X294" s="225"/>
      <c r="Y294" s="225"/>
      <c r="Z294" s="225"/>
      <c r="AA294" s="232"/>
      <c r="AT294" s="233" t="s">
        <v>167</v>
      </c>
      <c r="AU294" s="233" t="s">
        <v>138</v>
      </c>
      <c r="AV294" s="10" t="s">
        <v>138</v>
      </c>
      <c r="AW294" s="10" t="s">
        <v>33</v>
      </c>
      <c r="AX294" s="10" t="s">
        <v>76</v>
      </c>
      <c r="AY294" s="233" t="s">
        <v>159</v>
      </c>
    </row>
    <row r="295" s="11" customFormat="1" ht="16.5" customHeight="1">
      <c r="B295" s="234"/>
      <c r="C295" s="235"/>
      <c r="D295" s="235"/>
      <c r="E295" s="236" t="s">
        <v>5</v>
      </c>
      <c r="F295" s="237" t="s">
        <v>168</v>
      </c>
      <c r="G295" s="235"/>
      <c r="H295" s="235"/>
      <c r="I295" s="235"/>
      <c r="J295" s="235"/>
      <c r="K295" s="238">
        <v>226.20500000000001</v>
      </c>
      <c r="L295" s="235"/>
      <c r="M295" s="235"/>
      <c r="N295" s="235"/>
      <c r="O295" s="235"/>
      <c r="P295" s="235"/>
      <c r="Q295" s="235"/>
      <c r="R295" s="239"/>
      <c r="T295" s="240"/>
      <c r="U295" s="235"/>
      <c r="V295" s="235"/>
      <c r="W295" s="235"/>
      <c r="X295" s="235"/>
      <c r="Y295" s="235"/>
      <c r="Z295" s="235"/>
      <c r="AA295" s="241"/>
      <c r="AT295" s="242" t="s">
        <v>167</v>
      </c>
      <c r="AU295" s="242" t="s">
        <v>138</v>
      </c>
      <c r="AV295" s="11" t="s">
        <v>169</v>
      </c>
      <c r="AW295" s="11" t="s">
        <v>33</v>
      </c>
      <c r="AX295" s="11" t="s">
        <v>76</v>
      </c>
      <c r="AY295" s="242" t="s">
        <v>159</v>
      </c>
    </row>
    <row r="296" s="12" customFormat="1" ht="16.5" customHeight="1">
      <c r="B296" s="243"/>
      <c r="C296" s="244"/>
      <c r="D296" s="244"/>
      <c r="E296" s="245" t="s">
        <v>5</v>
      </c>
      <c r="F296" s="246" t="s">
        <v>170</v>
      </c>
      <c r="G296" s="244"/>
      <c r="H296" s="244"/>
      <c r="I296" s="244"/>
      <c r="J296" s="244"/>
      <c r="K296" s="247">
        <v>226.20500000000001</v>
      </c>
      <c r="L296" s="244"/>
      <c r="M296" s="244"/>
      <c r="N296" s="244"/>
      <c r="O296" s="244"/>
      <c r="P296" s="244"/>
      <c r="Q296" s="244"/>
      <c r="R296" s="248"/>
      <c r="T296" s="249"/>
      <c r="U296" s="244"/>
      <c r="V296" s="244"/>
      <c r="W296" s="244"/>
      <c r="X296" s="244"/>
      <c r="Y296" s="244"/>
      <c r="Z296" s="244"/>
      <c r="AA296" s="250"/>
      <c r="AT296" s="251" t="s">
        <v>167</v>
      </c>
      <c r="AU296" s="251" t="s">
        <v>138</v>
      </c>
      <c r="AV296" s="12" t="s">
        <v>164</v>
      </c>
      <c r="AW296" s="12" t="s">
        <v>33</v>
      </c>
      <c r="AX296" s="12" t="s">
        <v>84</v>
      </c>
      <c r="AY296" s="251" t="s">
        <v>159</v>
      </c>
    </row>
    <row r="297" s="1" customFormat="1" ht="25.5" customHeight="1">
      <c r="B297" s="178"/>
      <c r="C297" s="214" t="s">
        <v>540</v>
      </c>
      <c r="D297" s="214" t="s">
        <v>160</v>
      </c>
      <c r="E297" s="215" t="s">
        <v>541</v>
      </c>
      <c r="F297" s="216" t="s">
        <v>542</v>
      </c>
      <c r="G297" s="216"/>
      <c r="H297" s="216"/>
      <c r="I297" s="216"/>
      <c r="J297" s="217" t="s">
        <v>182</v>
      </c>
      <c r="K297" s="218">
        <v>11.5</v>
      </c>
      <c r="L297" s="219">
        <v>0</v>
      </c>
      <c r="M297" s="219"/>
      <c r="N297" s="218">
        <f>ROUND(L297*K297,3)</f>
        <v>0</v>
      </c>
      <c r="O297" s="218"/>
      <c r="P297" s="218"/>
      <c r="Q297" s="218"/>
      <c r="R297" s="182"/>
      <c r="T297" s="220" t="s">
        <v>5</v>
      </c>
      <c r="U297" s="57" t="s">
        <v>43</v>
      </c>
      <c r="V297" s="48"/>
      <c r="W297" s="221">
        <f>V297*K297</f>
        <v>0</v>
      </c>
      <c r="X297" s="221">
        <v>0.0010399999999999999</v>
      </c>
      <c r="Y297" s="221">
        <f>X297*K297</f>
        <v>0.011959999999999998</v>
      </c>
      <c r="Z297" s="221">
        <v>0</v>
      </c>
      <c r="AA297" s="222">
        <f>Z297*K297</f>
        <v>0</v>
      </c>
      <c r="AR297" s="23" t="s">
        <v>225</v>
      </c>
      <c r="AT297" s="23" t="s">
        <v>160</v>
      </c>
      <c r="AU297" s="23" t="s">
        <v>138</v>
      </c>
      <c r="AY297" s="23" t="s">
        <v>159</v>
      </c>
      <c r="BE297" s="137">
        <f>IF(U297="základná",N297,0)</f>
        <v>0</v>
      </c>
      <c r="BF297" s="137">
        <f>IF(U297="znížená",N297,0)</f>
        <v>0</v>
      </c>
      <c r="BG297" s="137">
        <f>IF(U297="zákl. prenesená",N297,0)</f>
        <v>0</v>
      </c>
      <c r="BH297" s="137">
        <f>IF(U297="zníž. prenesená",N297,0)</f>
        <v>0</v>
      </c>
      <c r="BI297" s="137">
        <f>IF(U297="nulová",N297,0)</f>
        <v>0</v>
      </c>
      <c r="BJ297" s="23" t="s">
        <v>138</v>
      </c>
      <c r="BK297" s="223">
        <f>ROUND(L297*K297,3)</f>
        <v>0</v>
      </c>
      <c r="BL297" s="23" t="s">
        <v>225</v>
      </c>
      <c r="BM297" s="23" t="s">
        <v>543</v>
      </c>
    </row>
    <row r="298" s="10" customFormat="1" ht="16.5" customHeight="1">
      <c r="B298" s="224"/>
      <c r="C298" s="225"/>
      <c r="D298" s="225"/>
      <c r="E298" s="226" t="s">
        <v>5</v>
      </c>
      <c r="F298" s="227" t="s">
        <v>544</v>
      </c>
      <c r="G298" s="228"/>
      <c r="H298" s="228"/>
      <c r="I298" s="228"/>
      <c r="J298" s="225"/>
      <c r="K298" s="229">
        <v>11.5</v>
      </c>
      <c r="L298" s="225"/>
      <c r="M298" s="225"/>
      <c r="N298" s="225"/>
      <c r="O298" s="225"/>
      <c r="P298" s="225"/>
      <c r="Q298" s="225"/>
      <c r="R298" s="230"/>
      <c r="T298" s="231"/>
      <c r="U298" s="225"/>
      <c r="V298" s="225"/>
      <c r="W298" s="225"/>
      <c r="X298" s="225"/>
      <c r="Y298" s="225"/>
      <c r="Z298" s="225"/>
      <c r="AA298" s="232"/>
      <c r="AT298" s="233" t="s">
        <v>167</v>
      </c>
      <c r="AU298" s="233" t="s">
        <v>138</v>
      </c>
      <c r="AV298" s="10" t="s">
        <v>138</v>
      </c>
      <c r="AW298" s="10" t="s">
        <v>33</v>
      </c>
      <c r="AX298" s="10" t="s">
        <v>76</v>
      </c>
      <c r="AY298" s="233" t="s">
        <v>159</v>
      </c>
    </row>
    <row r="299" s="11" customFormat="1" ht="16.5" customHeight="1">
      <c r="B299" s="234"/>
      <c r="C299" s="235"/>
      <c r="D299" s="235"/>
      <c r="E299" s="236" t="s">
        <v>5</v>
      </c>
      <c r="F299" s="237" t="s">
        <v>168</v>
      </c>
      <c r="G299" s="235"/>
      <c r="H299" s="235"/>
      <c r="I299" s="235"/>
      <c r="J299" s="235"/>
      <c r="K299" s="238">
        <v>11.5</v>
      </c>
      <c r="L299" s="235"/>
      <c r="M299" s="235"/>
      <c r="N299" s="235"/>
      <c r="O299" s="235"/>
      <c r="P299" s="235"/>
      <c r="Q299" s="235"/>
      <c r="R299" s="239"/>
      <c r="T299" s="240"/>
      <c r="U299" s="235"/>
      <c r="V299" s="235"/>
      <c r="W299" s="235"/>
      <c r="X299" s="235"/>
      <c r="Y299" s="235"/>
      <c r="Z299" s="235"/>
      <c r="AA299" s="241"/>
      <c r="AT299" s="242" t="s">
        <v>167</v>
      </c>
      <c r="AU299" s="242" t="s">
        <v>138</v>
      </c>
      <c r="AV299" s="11" t="s">
        <v>169</v>
      </c>
      <c r="AW299" s="11" t="s">
        <v>33</v>
      </c>
      <c r="AX299" s="11" t="s">
        <v>76</v>
      </c>
      <c r="AY299" s="242" t="s">
        <v>159</v>
      </c>
    </row>
    <row r="300" s="12" customFormat="1" ht="16.5" customHeight="1">
      <c r="B300" s="243"/>
      <c r="C300" s="244"/>
      <c r="D300" s="244"/>
      <c r="E300" s="245" t="s">
        <v>5</v>
      </c>
      <c r="F300" s="246" t="s">
        <v>170</v>
      </c>
      <c r="G300" s="244"/>
      <c r="H300" s="244"/>
      <c r="I300" s="244"/>
      <c r="J300" s="244"/>
      <c r="K300" s="247">
        <v>11.5</v>
      </c>
      <c r="L300" s="244"/>
      <c r="M300" s="244"/>
      <c r="N300" s="244"/>
      <c r="O300" s="244"/>
      <c r="P300" s="244"/>
      <c r="Q300" s="244"/>
      <c r="R300" s="248"/>
      <c r="T300" s="249"/>
      <c r="U300" s="244"/>
      <c r="V300" s="244"/>
      <c r="W300" s="244"/>
      <c r="X300" s="244"/>
      <c r="Y300" s="244"/>
      <c r="Z300" s="244"/>
      <c r="AA300" s="250"/>
      <c r="AT300" s="251" t="s">
        <v>167</v>
      </c>
      <c r="AU300" s="251" t="s">
        <v>138</v>
      </c>
      <c r="AV300" s="12" t="s">
        <v>164</v>
      </c>
      <c r="AW300" s="12" t="s">
        <v>33</v>
      </c>
      <c r="AX300" s="12" t="s">
        <v>84</v>
      </c>
      <c r="AY300" s="251" t="s">
        <v>159</v>
      </c>
    </row>
    <row r="301" s="1" customFormat="1" ht="25.5" customHeight="1">
      <c r="B301" s="178"/>
      <c r="C301" s="214" t="s">
        <v>545</v>
      </c>
      <c r="D301" s="214" t="s">
        <v>160</v>
      </c>
      <c r="E301" s="215" t="s">
        <v>546</v>
      </c>
      <c r="F301" s="216" t="s">
        <v>547</v>
      </c>
      <c r="G301" s="216"/>
      <c r="H301" s="216"/>
      <c r="I301" s="216"/>
      <c r="J301" s="217" t="s">
        <v>182</v>
      </c>
      <c r="K301" s="218">
        <v>204.59999999999999</v>
      </c>
      <c r="L301" s="219">
        <v>0</v>
      </c>
      <c r="M301" s="219"/>
      <c r="N301" s="218">
        <f>ROUND(L301*K301,3)</f>
        <v>0</v>
      </c>
      <c r="O301" s="218"/>
      <c r="P301" s="218"/>
      <c r="Q301" s="218"/>
      <c r="R301" s="182"/>
      <c r="T301" s="220" t="s">
        <v>5</v>
      </c>
      <c r="U301" s="57" t="s">
        <v>43</v>
      </c>
      <c r="V301" s="48"/>
      <c r="W301" s="221">
        <f>V301*K301</f>
        <v>0</v>
      </c>
      <c r="X301" s="221">
        <v>0.0010399999999999999</v>
      </c>
      <c r="Y301" s="221">
        <f>X301*K301</f>
        <v>0.21278399999999997</v>
      </c>
      <c r="Z301" s="221">
        <v>0</v>
      </c>
      <c r="AA301" s="222">
        <f>Z301*K301</f>
        <v>0</v>
      </c>
      <c r="AR301" s="23" t="s">
        <v>225</v>
      </c>
      <c r="AT301" s="23" t="s">
        <v>160</v>
      </c>
      <c r="AU301" s="23" t="s">
        <v>138</v>
      </c>
      <c r="AY301" s="23" t="s">
        <v>159</v>
      </c>
      <c r="BE301" s="137">
        <f>IF(U301="základná",N301,0)</f>
        <v>0</v>
      </c>
      <c r="BF301" s="137">
        <f>IF(U301="znížená",N301,0)</f>
        <v>0</v>
      </c>
      <c r="BG301" s="137">
        <f>IF(U301="zákl. prenesená",N301,0)</f>
        <v>0</v>
      </c>
      <c r="BH301" s="137">
        <f>IF(U301="zníž. prenesená",N301,0)</f>
        <v>0</v>
      </c>
      <c r="BI301" s="137">
        <f>IF(U301="nulová",N301,0)</f>
        <v>0</v>
      </c>
      <c r="BJ301" s="23" t="s">
        <v>138</v>
      </c>
      <c r="BK301" s="223">
        <f>ROUND(L301*K301,3)</f>
        <v>0</v>
      </c>
      <c r="BL301" s="23" t="s">
        <v>225</v>
      </c>
      <c r="BM301" s="23" t="s">
        <v>548</v>
      </c>
    </row>
    <row r="302" s="10" customFormat="1" ht="16.5" customHeight="1">
      <c r="B302" s="224"/>
      <c r="C302" s="225"/>
      <c r="D302" s="225"/>
      <c r="E302" s="226" t="s">
        <v>5</v>
      </c>
      <c r="F302" s="227" t="s">
        <v>549</v>
      </c>
      <c r="G302" s="228"/>
      <c r="H302" s="228"/>
      <c r="I302" s="228"/>
      <c r="J302" s="225"/>
      <c r="K302" s="229">
        <v>204.59999999999999</v>
      </c>
      <c r="L302" s="225"/>
      <c r="M302" s="225"/>
      <c r="N302" s="225"/>
      <c r="O302" s="225"/>
      <c r="P302" s="225"/>
      <c r="Q302" s="225"/>
      <c r="R302" s="230"/>
      <c r="T302" s="231"/>
      <c r="U302" s="225"/>
      <c r="V302" s="225"/>
      <c r="W302" s="225"/>
      <c r="X302" s="225"/>
      <c r="Y302" s="225"/>
      <c r="Z302" s="225"/>
      <c r="AA302" s="232"/>
      <c r="AT302" s="233" t="s">
        <v>167</v>
      </c>
      <c r="AU302" s="233" t="s">
        <v>138</v>
      </c>
      <c r="AV302" s="10" t="s">
        <v>138</v>
      </c>
      <c r="AW302" s="10" t="s">
        <v>33</v>
      </c>
      <c r="AX302" s="10" t="s">
        <v>76</v>
      </c>
      <c r="AY302" s="233" t="s">
        <v>159</v>
      </c>
    </row>
    <row r="303" s="11" customFormat="1" ht="16.5" customHeight="1">
      <c r="B303" s="234"/>
      <c r="C303" s="235"/>
      <c r="D303" s="235"/>
      <c r="E303" s="236" t="s">
        <v>5</v>
      </c>
      <c r="F303" s="237" t="s">
        <v>168</v>
      </c>
      <c r="G303" s="235"/>
      <c r="H303" s="235"/>
      <c r="I303" s="235"/>
      <c r="J303" s="235"/>
      <c r="K303" s="238">
        <v>204.59999999999999</v>
      </c>
      <c r="L303" s="235"/>
      <c r="M303" s="235"/>
      <c r="N303" s="235"/>
      <c r="O303" s="235"/>
      <c r="P303" s="235"/>
      <c r="Q303" s="235"/>
      <c r="R303" s="239"/>
      <c r="T303" s="240"/>
      <c r="U303" s="235"/>
      <c r="V303" s="235"/>
      <c r="W303" s="235"/>
      <c r="X303" s="235"/>
      <c r="Y303" s="235"/>
      <c r="Z303" s="235"/>
      <c r="AA303" s="241"/>
      <c r="AT303" s="242" t="s">
        <v>167</v>
      </c>
      <c r="AU303" s="242" t="s">
        <v>138</v>
      </c>
      <c r="AV303" s="11" t="s">
        <v>169</v>
      </c>
      <c r="AW303" s="11" t="s">
        <v>33</v>
      </c>
      <c r="AX303" s="11" t="s">
        <v>76</v>
      </c>
      <c r="AY303" s="242" t="s">
        <v>159</v>
      </c>
    </row>
    <row r="304" s="12" customFormat="1" ht="16.5" customHeight="1">
      <c r="B304" s="243"/>
      <c r="C304" s="244"/>
      <c r="D304" s="244"/>
      <c r="E304" s="245" t="s">
        <v>5</v>
      </c>
      <c r="F304" s="246" t="s">
        <v>170</v>
      </c>
      <c r="G304" s="244"/>
      <c r="H304" s="244"/>
      <c r="I304" s="244"/>
      <c r="J304" s="244"/>
      <c r="K304" s="247">
        <v>204.59999999999999</v>
      </c>
      <c r="L304" s="244"/>
      <c r="M304" s="244"/>
      <c r="N304" s="244"/>
      <c r="O304" s="244"/>
      <c r="P304" s="244"/>
      <c r="Q304" s="244"/>
      <c r="R304" s="248"/>
      <c r="T304" s="249"/>
      <c r="U304" s="244"/>
      <c r="V304" s="244"/>
      <c r="W304" s="244"/>
      <c r="X304" s="244"/>
      <c r="Y304" s="244"/>
      <c r="Z304" s="244"/>
      <c r="AA304" s="250"/>
      <c r="AT304" s="251" t="s">
        <v>167</v>
      </c>
      <c r="AU304" s="251" t="s">
        <v>138</v>
      </c>
      <c r="AV304" s="12" t="s">
        <v>164</v>
      </c>
      <c r="AW304" s="12" t="s">
        <v>33</v>
      </c>
      <c r="AX304" s="12" t="s">
        <v>84</v>
      </c>
      <c r="AY304" s="251" t="s">
        <v>159</v>
      </c>
    </row>
    <row r="305" s="1" customFormat="1" ht="16.5" customHeight="1">
      <c r="B305" s="178"/>
      <c r="C305" s="214" t="s">
        <v>550</v>
      </c>
      <c r="D305" s="214" t="s">
        <v>160</v>
      </c>
      <c r="E305" s="215" t="s">
        <v>551</v>
      </c>
      <c r="F305" s="216" t="s">
        <v>552</v>
      </c>
      <c r="G305" s="216"/>
      <c r="H305" s="216"/>
      <c r="I305" s="216"/>
      <c r="J305" s="217" t="s">
        <v>182</v>
      </c>
      <c r="K305" s="218">
        <v>18.245000000000001</v>
      </c>
      <c r="L305" s="219">
        <v>0</v>
      </c>
      <c r="M305" s="219"/>
      <c r="N305" s="218">
        <f>ROUND(L305*K305,3)</f>
        <v>0</v>
      </c>
      <c r="O305" s="218"/>
      <c r="P305" s="218"/>
      <c r="Q305" s="218"/>
      <c r="R305" s="182"/>
      <c r="T305" s="220" t="s">
        <v>5</v>
      </c>
      <c r="U305" s="57" t="s">
        <v>43</v>
      </c>
      <c r="V305" s="48"/>
      <c r="W305" s="221">
        <f>V305*K305</f>
        <v>0</v>
      </c>
      <c r="X305" s="221">
        <v>0.0010399999999999999</v>
      </c>
      <c r="Y305" s="221">
        <f>X305*K305</f>
        <v>0.0189748</v>
      </c>
      <c r="Z305" s="221">
        <v>0</v>
      </c>
      <c r="AA305" s="222">
        <f>Z305*K305</f>
        <v>0</v>
      </c>
      <c r="AR305" s="23" t="s">
        <v>225</v>
      </c>
      <c r="AT305" s="23" t="s">
        <v>160</v>
      </c>
      <c r="AU305" s="23" t="s">
        <v>138</v>
      </c>
      <c r="AY305" s="23" t="s">
        <v>159</v>
      </c>
      <c r="BE305" s="137">
        <f>IF(U305="základná",N305,0)</f>
        <v>0</v>
      </c>
      <c r="BF305" s="137">
        <f>IF(U305="znížená",N305,0)</f>
        <v>0</v>
      </c>
      <c r="BG305" s="137">
        <f>IF(U305="zákl. prenesená",N305,0)</f>
        <v>0</v>
      </c>
      <c r="BH305" s="137">
        <f>IF(U305="zníž. prenesená",N305,0)</f>
        <v>0</v>
      </c>
      <c r="BI305" s="137">
        <f>IF(U305="nulová",N305,0)</f>
        <v>0</v>
      </c>
      <c r="BJ305" s="23" t="s">
        <v>138</v>
      </c>
      <c r="BK305" s="223">
        <f>ROUND(L305*K305,3)</f>
        <v>0</v>
      </c>
      <c r="BL305" s="23" t="s">
        <v>225</v>
      </c>
      <c r="BM305" s="23" t="s">
        <v>553</v>
      </c>
    </row>
    <row r="306" s="10" customFormat="1" ht="16.5" customHeight="1">
      <c r="B306" s="224"/>
      <c r="C306" s="225"/>
      <c r="D306" s="225"/>
      <c r="E306" s="226" t="s">
        <v>5</v>
      </c>
      <c r="F306" s="227" t="s">
        <v>554</v>
      </c>
      <c r="G306" s="228"/>
      <c r="H306" s="228"/>
      <c r="I306" s="228"/>
      <c r="J306" s="225"/>
      <c r="K306" s="229">
        <v>18.245000000000001</v>
      </c>
      <c r="L306" s="225"/>
      <c r="M306" s="225"/>
      <c r="N306" s="225"/>
      <c r="O306" s="225"/>
      <c r="P306" s="225"/>
      <c r="Q306" s="225"/>
      <c r="R306" s="230"/>
      <c r="T306" s="231"/>
      <c r="U306" s="225"/>
      <c r="V306" s="225"/>
      <c r="W306" s="225"/>
      <c r="X306" s="225"/>
      <c r="Y306" s="225"/>
      <c r="Z306" s="225"/>
      <c r="AA306" s="232"/>
      <c r="AT306" s="233" t="s">
        <v>167</v>
      </c>
      <c r="AU306" s="233" t="s">
        <v>138</v>
      </c>
      <c r="AV306" s="10" t="s">
        <v>138</v>
      </c>
      <c r="AW306" s="10" t="s">
        <v>33</v>
      </c>
      <c r="AX306" s="10" t="s">
        <v>76</v>
      </c>
      <c r="AY306" s="233" t="s">
        <v>159</v>
      </c>
    </row>
    <row r="307" s="11" customFormat="1" ht="16.5" customHeight="1">
      <c r="B307" s="234"/>
      <c r="C307" s="235"/>
      <c r="D307" s="235"/>
      <c r="E307" s="236" t="s">
        <v>5</v>
      </c>
      <c r="F307" s="237" t="s">
        <v>168</v>
      </c>
      <c r="G307" s="235"/>
      <c r="H307" s="235"/>
      <c r="I307" s="235"/>
      <c r="J307" s="235"/>
      <c r="K307" s="238">
        <v>18.245000000000001</v>
      </c>
      <c r="L307" s="235"/>
      <c r="M307" s="235"/>
      <c r="N307" s="235"/>
      <c r="O307" s="235"/>
      <c r="P307" s="235"/>
      <c r="Q307" s="235"/>
      <c r="R307" s="239"/>
      <c r="T307" s="240"/>
      <c r="U307" s="235"/>
      <c r="V307" s="235"/>
      <c r="W307" s="235"/>
      <c r="X307" s="235"/>
      <c r="Y307" s="235"/>
      <c r="Z307" s="235"/>
      <c r="AA307" s="241"/>
      <c r="AT307" s="242" t="s">
        <v>167</v>
      </c>
      <c r="AU307" s="242" t="s">
        <v>138</v>
      </c>
      <c r="AV307" s="11" t="s">
        <v>169</v>
      </c>
      <c r="AW307" s="11" t="s">
        <v>33</v>
      </c>
      <c r="AX307" s="11" t="s">
        <v>76</v>
      </c>
      <c r="AY307" s="242" t="s">
        <v>159</v>
      </c>
    </row>
    <row r="308" s="12" customFormat="1" ht="16.5" customHeight="1">
      <c r="B308" s="243"/>
      <c r="C308" s="244"/>
      <c r="D308" s="244"/>
      <c r="E308" s="245" t="s">
        <v>5</v>
      </c>
      <c r="F308" s="246" t="s">
        <v>170</v>
      </c>
      <c r="G308" s="244"/>
      <c r="H308" s="244"/>
      <c r="I308" s="244"/>
      <c r="J308" s="244"/>
      <c r="K308" s="247">
        <v>18.245000000000001</v>
      </c>
      <c r="L308" s="244"/>
      <c r="M308" s="244"/>
      <c r="N308" s="244"/>
      <c r="O308" s="244"/>
      <c r="P308" s="244"/>
      <c r="Q308" s="244"/>
      <c r="R308" s="248"/>
      <c r="T308" s="249"/>
      <c r="U308" s="244"/>
      <c r="V308" s="244"/>
      <c r="W308" s="244"/>
      <c r="X308" s="244"/>
      <c r="Y308" s="244"/>
      <c r="Z308" s="244"/>
      <c r="AA308" s="250"/>
      <c r="AT308" s="251" t="s">
        <v>167</v>
      </c>
      <c r="AU308" s="251" t="s">
        <v>138</v>
      </c>
      <c r="AV308" s="12" t="s">
        <v>164</v>
      </c>
      <c r="AW308" s="12" t="s">
        <v>33</v>
      </c>
      <c r="AX308" s="12" t="s">
        <v>84</v>
      </c>
      <c r="AY308" s="251" t="s">
        <v>159</v>
      </c>
    </row>
    <row r="309" s="1" customFormat="1" ht="25.5" customHeight="1">
      <c r="B309" s="178"/>
      <c r="C309" s="214" t="s">
        <v>555</v>
      </c>
      <c r="D309" s="214" t="s">
        <v>160</v>
      </c>
      <c r="E309" s="215" t="s">
        <v>556</v>
      </c>
      <c r="F309" s="216" t="s">
        <v>557</v>
      </c>
      <c r="G309" s="216"/>
      <c r="H309" s="216"/>
      <c r="I309" s="216"/>
      <c r="J309" s="217" t="s">
        <v>182</v>
      </c>
      <c r="K309" s="218">
        <v>313.50999999999999</v>
      </c>
      <c r="L309" s="219">
        <v>0</v>
      </c>
      <c r="M309" s="219"/>
      <c r="N309" s="218">
        <f>ROUND(L309*K309,3)</f>
        <v>0</v>
      </c>
      <c r="O309" s="218"/>
      <c r="P309" s="218"/>
      <c r="Q309" s="218"/>
      <c r="R309" s="182"/>
      <c r="T309" s="220" t="s">
        <v>5</v>
      </c>
      <c r="U309" s="57" t="s">
        <v>43</v>
      </c>
      <c r="V309" s="48"/>
      <c r="W309" s="221">
        <f>V309*K309</f>
        <v>0</v>
      </c>
      <c r="X309" s="221">
        <v>0.00076000000000000004</v>
      </c>
      <c r="Y309" s="221">
        <f>X309*K309</f>
        <v>0.2382676</v>
      </c>
      <c r="Z309" s="221">
        <v>0</v>
      </c>
      <c r="AA309" s="222">
        <f>Z309*K309</f>
        <v>0</v>
      </c>
      <c r="AR309" s="23" t="s">
        <v>225</v>
      </c>
      <c r="AT309" s="23" t="s">
        <v>160</v>
      </c>
      <c r="AU309" s="23" t="s">
        <v>138</v>
      </c>
      <c r="AY309" s="23" t="s">
        <v>159</v>
      </c>
      <c r="BE309" s="137">
        <f>IF(U309="základná",N309,0)</f>
        <v>0</v>
      </c>
      <c r="BF309" s="137">
        <f>IF(U309="znížená",N309,0)</f>
        <v>0</v>
      </c>
      <c r="BG309" s="137">
        <f>IF(U309="zákl. prenesená",N309,0)</f>
        <v>0</v>
      </c>
      <c r="BH309" s="137">
        <f>IF(U309="zníž. prenesená",N309,0)</f>
        <v>0</v>
      </c>
      <c r="BI309" s="137">
        <f>IF(U309="nulová",N309,0)</f>
        <v>0</v>
      </c>
      <c r="BJ309" s="23" t="s">
        <v>138</v>
      </c>
      <c r="BK309" s="223">
        <f>ROUND(L309*K309,3)</f>
        <v>0</v>
      </c>
      <c r="BL309" s="23" t="s">
        <v>225</v>
      </c>
      <c r="BM309" s="23" t="s">
        <v>558</v>
      </c>
    </row>
    <row r="310" s="10" customFormat="1" ht="16.5" customHeight="1">
      <c r="B310" s="224"/>
      <c r="C310" s="225"/>
      <c r="D310" s="225"/>
      <c r="E310" s="226" t="s">
        <v>5</v>
      </c>
      <c r="F310" s="227" t="s">
        <v>559</v>
      </c>
      <c r="G310" s="228"/>
      <c r="H310" s="228"/>
      <c r="I310" s="228"/>
      <c r="J310" s="225"/>
      <c r="K310" s="229">
        <v>78.700000000000003</v>
      </c>
      <c r="L310" s="225"/>
      <c r="M310" s="225"/>
      <c r="N310" s="225"/>
      <c r="O310" s="225"/>
      <c r="P310" s="225"/>
      <c r="Q310" s="225"/>
      <c r="R310" s="230"/>
      <c r="T310" s="231"/>
      <c r="U310" s="225"/>
      <c r="V310" s="225"/>
      <c r="W310" s="225"/>
      <c r="X310" s="225"/>
      <c r="Y310" s="225"/>
      <c r="Z310" s="225"/>
      <c r="AA310" s="232"/>
      <c r="AT310" s="233" t="s">
        <v>167</v>
      </c>
      <c r="AU310" s="233" t="s">
        <v>138</v>
      </c>
      <c r="AV310" s="10" t="s">
        <v>138</v>
      </c>
      <c r="AW310" s="10" t="s">
        <v>33</v>
      </c>
      <c r="AX310" s="10" t="s">
        <v>76</v>
      </c>
      <c r="AY310" s="233" t="s">
        <v>159</v>
      </c>
    </row>
    <row r="311" s="10" customFormat="1" ht="16.5" customHeight="1">
      <c r="B311" s="224"/>
      <c r="C311" s="225"/>
      <c r="D311" s="225"/>
      <c r="E311" s="226" t="s">
        <v>5</v>
      </c>
      <c r="F311" s="252" t="s">
        <v>560</v>
      </c>
      <c r="G311" s="225"/>
      <c r="H311" s="225"/>
      <c r="I311" s="225"/>
      <c r="J311" s="225"/>
      <c r="K311" s="229">
        <v>141.547</v>
      </c>
      <c r="L311" s="225"/>
      <c r="M311" s="225"/>
      <c r="N311" s="225"/>
      <c r="O311" s="225"/>
      <c r="P311" s="225"/>
      <c r="Q311" s="225"/>
      <c r="R311" s="230"/>
      <c r="T311" s="231"/>
      <c r="U311" s="225"/>
      <c r="V311" s="225"/>
      <c r="W311" s="225"/>
      <c r="X311" s="225"/>
      <c r="Y311" s="225"/>
      <c r="Z311" s="225"/>
      <c r="AA311" s="232"/>
      <c r="AT311" s="233" t="s">
        <v>167</v>
      </c>
      <c r="AU311" s="233" t="s">
        <v>138</v>
      </c>
      <c r="AV311" s="10" t="s">
        <v>138</v>
      </c>
      <c r="AW311" s="10" t="s">
        <v>33</v>
      </c>
      <c r="AX311" s="10" t="s">
        <v>76</v>
      </c>
      <c r="AY311" s="233" t="s">
        <v>159</v>
      </c>
    </row>
    <row r="312" s="10" customFormat="1" ht="16.5" customHeight="1">
      <c r="B312" s="224"/>
      <c r="C312" s="225"/>
      <c r="D312" s="225"/>
      <c r="E312" s="226" t="s">
        <v>5</v>
      </c>
      <c r="F312" s="252" t="s">
        <v>561</v>
      </c>
      <c r="G312" s="225"/>
      <c r="H312" s="225"/>
      <c r="I312" s="225"/>
      <c r="J312" s="225"/>
      <c r="K312" s="229">
        <v>89.113</v>
      </c>
      <c r="L312" s="225"/>
      <c r="M312" s="225"/>
      <c r="N312" s="225"/>
      <c r="O312" s="225"/>
      <c r="P312" s="225"/>
      <c r="Q312" s="225"/>
      <c r="R312" s="230"/>
      <c r="T312" s="231"/>
      <c r="U312" s="225"/>
      <c r="V312" s="225"/>
      <c r="W312" s="225"/>
      <c r="X312" s="225"/>
      <c r="Y312" s="225"/>
      <c r="Z312" s="225"/>
      <c r="AA312" s="232"/>
      <c r="AT312" s="233" t="s">
        <v>167</v>
      </c>
      <c r="AU312" s="233" t="s">
        <v>138</v>
      </c>
      <c r="AV312" s="10" t="s">
        <v>138</v>
      </c>
      <c r="AW312" s="10" t="s">
        <v>33</v>
      </c>
      <c r="AX312" s="10" t="s">
        <v>76</v>
      </c>
      <c r="AY312" s="233" t="s">
        <v>159</v>
      </c>
    </row>
    <row r="313" s="10" customFormat="1" ht="16.5" customHeight="1">
      <c r="B313" s="224"/>
      <c r="C313" s="225"/>
      <c r="D313" s="225"/>
      <c r="E313" s="226" t="s">
        <v>5</v>
      </c>
      <c r="F313" s="252" t="s">
        <v>562</v>
      </c>
      <c r="G313" s="225"/>
      <c r="H313" s="225"/>
      <c r="I313" s="225"/>
      <c r="J313" s="225"/>
      <c r="K313" s="229">
        <v>4.1500000000000004</v>
      </c>
      <c r="L313" s="225"/>
      <c r="M313" s="225"/>
      <c r="N313" s="225"/>
      <c r="O313" s="225"/>
      <c r="P313" s="225"/>
      <c r="Q313" s="225"/>
      <c r="R313" s="230"/>
      <c r="T313" s="231"/>
      <c r="U313" s="225"/>
      <c r="V313" s="225"/>
      <c r="W313" s="225"/>
      <c r="X313" s="225"/>
      <c r="Y313" s="225"/>
      <c r="Z313" s="225"/>
      <c r="AA313" s="232"/>
      <c r="AT313" s="233" t="s">
        <v>167</v>
      </c>
      <c r="AU313" s="233" t="s">
        <v>138</v>
      </c>
      <c r="AV313" s="10" t="s">
        <v>138</v>
      </c>
      <c r="AW313" s="10" t="s">
        <v>33</v>
      </c>
      <c r="AX313" s="10" t="s">
        <v>76</v>
      </c>
      <c r="AY313" s="233" t="s">
        <v>159</v>
      </c>
    </row>
    <row r="314" s="11" customFormat="1" ht="16.5" customHeight="1">
      <c r="B314" s="234"/>
      <c r="C314" s="235"/>
      <c r="D314" s="235"/>
      <c r="E314" s="236" t="s">
        <v>5</v>
      </c>
      <c r="F314" s="237" t="s">
        <v>168</v>
      </c>
      <c r="G314" s="235"/>
      <c r="H314" s="235"/>
      <c r="I314" s="235"/>
      <c r="J314" s="235"/>
      <c r="K314" s="238">
        <v>313.50999999999999</v>
      </c>
      <c r="L314" s="235"/>
      <c r="M314" s="235"/>
      <c r="N314" s="235"/>
      <c r="O314" s="235"/>
      <c r="P314" s="235"/>
      <c r="Q314" s="235"/>
      <c r="R314" s="239"/>
      <c r="T314" s="240"/>
      <c r="U314" s="235"/>
      <c r="V314" s="235"/>
      <c r="W314" s="235"/>
      <c r="X314" s="235"/>
      <c r="Y314" s="235"/>
      <c r="Z314" s="235"/>
      <c r="AA314" s="241"/>
      <c r="AT314" s="242" t="s">
        <v>167</v>
      </c>
      <c r="AU314" s="242" t="s">
        <v>138</v>
      </c>
      <c r="AV314" s="11" t="s">
        <v>169</v>
      </c>
      <c r="AW314" s="11" t="s">
        <v>33</v>
      </c>
      <c r="AX314" s="11" t="s">
        <v>76</v>
      </c>
      <c r="AY314" s="242" t="s">
        <v>159</v>
      </c>
    </row>
    <row r="315" s="12" customFormat="1" ht="16.5" customHeight="1">
      <c r="B315" s="243"/>
      <c r="C315" s="244"/>
      <c r="D315" s="244"/>
      <c r="E315" s="245" t="s">
        <v>5</v>
      </c>
      <c r="F315" s="246" t="s">
        <v>170</v>
      </c>
      <c r="G315" s="244"/>
      <c r="H315" s="244"/>
      <c r="I315" s="244"/>
      <c r="J315" s="244"/>
      <c r="K315" s="247">
        <v>313.50999999999999</v>
      </c>
      <c r="L315" s="244"/>
      <c r="M315" s="244"/>
      <c r="N315" s="244"/>
      <c r="O315" s="244"/>
      <c r="P315" s="244"/>
      <c r="Q315" s="244"/>
      <c r="R315" s="248"/>
      <c r="T315" s="249"/>
      <c r="U315" s="244"/>
      <c r="V315" s="244"/>
      <c r="W315" s="244"/>
      <c r="X315" s="244"/>
      <c r="Y315" s="244"/>
      <c r="Z315" s="244"/>
      <c r="AA315" s="250"/>
      <c r="AT315" s="251" t="s">
        <v>167</v>
      </c>
      <c r="AU315" s="251" t="s">
        <v>138</v>
      </c>
      <c r="AV315" s="12" t="s">
        <v>164</v>
      </c>
      <c r="AW315" s="12" t="s">
        <v>33</v>
      </c>
      <c r="AX315" s="12" t="s">
        <v>84</v>
      </c>
      <c r="AY315" s="251" t="s">
        <v>159</v>
      </c>
    </row>
    <row r="316" s="1" customFormat="1" ht="25.5" customHeight="1">
      <c r="B316" s="178"/>
      <c r="C316" s="214" t="s">
        <v>277</v>
      </c>
      <c r="D316" s="214" t="s">
        <v>160</v>
      </c>
      <c r="E316" s="215" t="s">
        <v>563</v>
      </c>
      <c r="F316" s="216" t="s">
        <v>564</v>
      </c>
      <c r="G316" s="216"/>
      <c r="H316" s="216"/>
      <c r="I316" s="216"/>
      <c r="J316" s="217" t="s">
        <v>182</v>
      </c>
      <c r="K316" s="218">
        <v>226.20500000000001</v>
      </c>
      <c r="L316" s="219">
        <v>0</v>
      </c>
      <c r="M316" s="219"/>
      <c r="N316" s="218">
        <f>ROUND(L316*K316,3)</f>
        <v>0</v>
      </c>
      <c r="O316" s="218"/>
      <c r="P316" s="218"/>
      <c r="Q316" s="218"/>
      <c r="R316" s="182"/>
      <c r="T316" s="220" t="s">
        <v>5</v>
      </c>
      <c r="U316" s="57" t="s">
        <v>43</v>
      </c>
      <c r="V316" s="48"/>
      <c r="W316" s="221">
        <f>V316*K316</f>
        <v>0</v>
      </c>
      <c r="X316" s="221">
        <v>6.9999999999999994E-05</v>
      </c>
      <c r="Y316" s="221">
        <f>X316*K316</f>
        <v>0.015834350000000001</v>
      </c>
      <c r="Z316" s="221">
        <v>0</v>
      </c>
      <c r="AA316" s="222">
        <f>Z316*K316</f>
        <v>0</v>
      </c>
      <c r="AR316" s="23" t="s">
        <v>225</v>
      </c>
      <c r="AT316" s="23" t="s">
        <v>160</v>
      </c>
      <c r="AU316" s="23" t="s">
        <v>138</v>
      </c>
      <c r="AY316" s="23" t="s">
        <v>159</v>
      </c>
      <c r="BE316" s="137">
        <f>IF(U316="základná",N316,0)</f>
        <v>0</v>
      </c>
      <c r="BF316" s="137">
        <f>IF(U316="znížená",N316,0)</f>
        <v>0</v>
      </c>
      <c r="BG316" s="137">
        <f>IF(U316="zákl. prenesená",N316,0)</f>
        <v>0</v>
      </c>
      <c r="BH316" s="137">
        <f>IF(U316="zníž. prenesená",N316,0)</f>
        <v>0</v>
      </c>
      <c r="BI316" s="137">
        <f>IF(U316="nulová",N316,0)</f>
        <v>0</v>
      </c>
      <c r="BJ316" s="23" t="s">
        <v>138</v>
      </c>
      <c r="BK316" s="223">
        <f>ROUND(L316*K316,3)</f>
        <v>0</v>
      </c>
      <c r="BL316" s="23" t="s">
        <v>225</v>
      </c>
      <c r="BM316" s="23" t="s">
        <v>565</v>
      </c>
    </row>
    <row r="317" s="10" customFormat="1" ht="25.5" customHeight="1">
      <c r="B317" s="224"/>
      <c r="C317" s="225"/>
      <c r="D317" s="225"/>
      <c r="E317" s="226" t="s">
        <v>5</v>
      </c>
      <c r="F317" s="227" t="s">
        <v>535</v>
      </c>
      <c r="G317" s="228"/>
      <c r="H317" s="228"/>
      <c r="I317" s="228"/>
      <c r="J317" s="225"/>
      <c r="K317" s="229">
        <v>226.20500000000001</v>
      </c>
      <c r="L317" s="225"/>
      <c r="M317" s="225"/>
      <c r="N317" s="225"/>
      <c r="O317" s="225"/>
      <c r="P317" s="225"/>
      <c r="Q317" s="225"/>
      <c r="R317" s="230"/>
      <c r="T317" s="231"/>
      <c r="U317" s="225"/>
      <c r="V317" s="225"/>
      <c r="W317" s="225"/>
      <c r="X317" s="225"/>
      <c r="Y317" s="225"/>
      <c r="Z317" s="225"/>
      <c r="AA317" s="232"/>
      <c r="AT317" s="233" t="s">
        <v>167</v>
      </c>
      <c r="AU317" s="233" t="s">
        <v>138</v>
      </c>
      <c r="AV317" s="10" t="s">
        <v>138</v>
      </c>
      <c r="AW317" s="10" t="s">
        <v>33</v>
      </c>
      <c r="AX317" s="10" t="s">
        <v>76</v>
      </c>
      <c r="AY317" s="233" t="s">
        <v>159</v>
      </c>
    </row>
    <row r="318" s="11" customFormat="1" ht="16.5" customHeight="1">
      <c r="B318" s="234"/>
      <c r="C318" s="235"/>
      <c r="D318" s="235"/>
      <c r="E318" s="236" t="s">
        <v>5</v>
      </c>
      <c r="F318" s="237" t="s">
        <v>168</v>
      </c>
      <c r="G318" s="235"/>
      <c r="H318" s="235"/>
      <c r="I318" s="235"/>
      <c r="J318" s="235"/>
      <c r="K318" s="238">
        <v>226.20500000000001</v>
      </c>
      <c r="L318" s="235"/>
      <c r="M318" s="235"/>
      <c r="N318" s="235"/>
      <c r="O318" s="235"/>
      <c r="P318" s="235"/>
      <c r="Q318" s="235"/>
      <c r="R318" s="239"/>
      <c r="T318" s="240"/>
      <c r="U318" s="235"/>
      <c r="V318" s="235"/>
      <c r="W318" s="235"/>
      <c r="X318" s="235"/>
      <c r="Y318" s="235"/>
      <c r="Z318" s="235"/>
      <c r="AA318" s="241"/>
      <c r="AT318" s="242" t="s">
        <v>167</v>
      </c>
      <c r="AU318" s="242" t="s">
        <v>138</v>
      </c>
      <c r="AV318" s="11" t="s">
        <v>169</v>
      </c>
      <c r="AW318" s="11" t="s">
        <v>33</v>
      </c>
      <c r="AX318" s="11" t="s">
        <v>76</v>
      </c>
      <c r="AY318" s="242" t="s">
        <v>159</v>
      </c>
    </row>
    <row r="319" s="12" customFormat="1" ht="16.5" customHeight="1">
      <c r="B319" s="243"/>
      <c r="C319" s="244"/>
      <c r="D319" s="244"/>
      <c r="E319" s="245" t="s">
        <v>5</v>
      </c>
      <c r="F319" s="246" t="s">
        <v>170</v>
      </c>
      <c r="G319" s="244"/>
      <c r="H319" s="244"/>
      <c r="I319" s="244"/>
      <c r="J319" s="244"/>
      <c r="K319" s="247">
        <v>226.20500000000001</v>
      </c>
      <c r="L319" s="244"/>
      <c r="M319" s="244"/>
      <c r="N319" s="244"/>
      <c r="O319" s="244"/>
      <c r="P319" s="244"/>
      <c r="Q319" s="244"/>
      <c r="R319" s="248"/>
      <c r="T319" s="249"/>
      <c r="U319" s="244"/>
      <c r="V319" s="244"/>
      <c r="W319" s="244"/>
      <c r="X319" s="244"/>
      <c r="Y319" s="244"/>
      <c r="Z319" s="244"/>
      <c r="AA319" s="250"/>
      <c r="AT319" s="251" t="s">
        <v>167</v>
      </c>
      <c r="AU319" s="251" t="s">
        <v>138</v>
      </c>
      <c r="AV319" s="12" t="s">
        <v>164</v>
      </c>
      <c r="AW319" s="12" t="s">
        <v>33</v>
      </c>
      <c r="AX319" s="12" t="s">
        <v>84</v>
      </c>
      <c r="AY319" s="251" t="s">
        <v>159</v>
      </c>
    </row>
    <row r="320" s="9" customFormat="1" ht="29.88" customHeight="1">
      <c r="B320" s="200"/>
      <c r="C320" s="201"/>
      <c r="D320" s="211" t="s">
        <v>294</v>
      </c>
      <c r="E320" s="211"/>
      <c r="F320" s="211"/>
      <c r="G320" s="211"/>
      <c r="H320" s="211"/>
      <c r="I320" s="211"/>
      <c r="J320" s="211"/>
      <c r="K320" s="211"/>
      <c r="L320" s="211"/>
      <c r="M320" s="211"/>
      <c r="N320" s="212">
        <f>BK320</f>
        <v>0</v>
      </c>
      <c r="O320" s="213"/>
      <c r="P320" s="213"/>
      <c r="Q320" s="213"/>
      <c r="R320" s="204"/>
      <c r="T320" s="205"/>
      <c r="U320" s="201"/>
      <c r="V320" s="201"/>
      <c r="W320" s="206">
        <f>SUM(W321:W335)</f>
        <v>0</v>
      </c>
      <c r="X320" s="201"/>
      <c r="Y320" s="206">
        <f>SUM(Y321:Y335)</f>
        <v>0.2145</v>
      </c>
      <c r="Z320" s="201"/>
      <c r="AA320" s="207">
        <f>SUM(AA321:AA335)</f>
        <v>0</v>
      </c>
      <c r="AR320" s="208" t="s">
        <v>138</v>
      </c>
      <c r="AT320" s="209" t="s">
        <v>75</v>
      </c>
      <c r="AU320" s="209" t="s">
        <v>84</v>
      </c>
      <c r="AY320" s="208" t="s">
        <v>159</v>
      </c>
      <c r="BK320" s="210">
        <f>SUM(BK321:BK335)</f>
        <v>0</v>
      </c>
    </row>
    <row r="321" s="1" customFormat="1" ht="16.5" customHeight="1">
      <c r="B321" s="178"/>
      <c r="C321" s="214" t="s">
        <v>566</v>
      </c>
      <c r="D321" s="214" t="s">
        <v>160</v>
      </c>
      <c r="E321" s="215" t="s">
        <v>567</v>
      </c>
      <c r="F321" s="216" t="s">
        <v>568</v>
      </c>
      <c r="G321" s="216"/>
      <c r="H321" s="216"/>
      <c r="I321" s="216"/>
      <c r="J321" s="217" t="s">
        <v>177</v>
      </c>
      <c r="K321" s="218">
        <v>11</v>
      </c>
      <c r="L321" s="219">
        <v>0</v>
      </c>
      <c r="M321" s="219"/>
      <c r="N321" s="218">
        <f>ROUND(L321*K321,3)</f>
        <v>0</v>
      </c>
      <c r="O321" s="218"/>
      <c r="P321" s="218"/>
      <c r="Q321" s="218"/>
      <c r="R321" s="182"/>
      <c r="T321" s="220" t="s">
        <v>5</v>
      </c>
      <c r="U321" s="57" t="s">
        <v>43</v>
      </c>
      <c r="V321" s="48"/>
      <c r="W321" s="221">
        <f>V321*K321</f>
        <v>0</v>
      </c>
      <c r="X321" s="221">
        <v>0.0013500000000000001</v>
      </c>
      <c r="Y321" s="221">
        <f>X321*K321</f>
        <v>0.01485</v>
      </c>
      <c r="Z321" s="221">
        <v>0</v>
      </c>
      <c r="AA321" s="222">
        <f>Z321*K321</f>
        <v>0</v>
      </c>
      <c r="AR321" s="23" t="s">
        <v>225</v>
      </c>
      <c r="AT321" s="23" t="s">
        <v>160</v>
      </c>
      <c r="AU321" s="23" t="s">
        <v>138</v>
      </c>
      <c r="AY321" s="23" t="s">
        <v>159</v>
      </c>
      <c r="BE321" s="137">
        <f>IF(U321="základná",N321,0)</f>
        <v>0</v>
      </c>
      <c r="BF321" s="137">
        <f>IF(U321="znížená",N321,0)</f>
        <v>0</v>
      </c>
      <c r="BG321" s="137">
        <f>IF(U321="zákl. prenesená",N321,0)</f>
        <v>0</v>
      </c>
      <c r="BH321" s="137">
        <f>IF(U321="zníž. prenesená",N321,0)</f>
        <v>0</v>
      </c>
      <c r="BI321" s="137">
        <f>IF(U321="nulová",N321,0)</f>
        <v>0</v>
      </c>
      <c r="BJ321" s="23" t="s">
        <v>138</v>
      </c>
      <c r="BK321" s="223">
        <f>ROUND(L321*K321,3)</f>
        <v>0</v>
      </c>
      <c r="BL321" s="23" t="s">
        <v>225</v>
      </c>
      <c r="BM321" s="23" t="s">
        <v>569</v>
      </c>
    </row>
    <row r="322" s="10" customFormat="1" ht="16.5" customHeight="1">
      <c r="B322" s="224"/>
      <c r="C322" s="225"/>
      <c r="D322" s="225"/>
      <c r="E322" s="226" t="s">
        <v>5</v>
      </c>
      <c r="F322" s="227" t="s">
        <v>164</v>
      </c>
      <c r="G322" s="228"/>
      <c r="H322" s="228"/>
      <c r="I322" s="228"/>
      <c r="J322" s="225"/>
      <c r="K322" s="229">
        <v>4</v>
      </c>
      <c r="L322" s="225"/>
      <c r="M322" s="225"/>
      <c r="N322" s="225"/>
      <c r="O322" s="225"/>
      <c r="P322" s="225"/>
      <c r="Q322" s="225"/>
      <c r="R322" s="230"/>
      <c r="T322" s="231"/>
      <c r="U322" s="225"/>
      <c r="V322" s="225"/>
      <c r="W322" s="225"/>
      <c r="X322" s="225"/>
      <c r="Y322" s="225"/>
      <c r="Z322" s="225"/>
      <c r="AA322" s="232"/>
      <c r="AT322" s="233" t="s">
        <v>167</v>
      </c>
      <c r="AU322" s="233" t="s">
        <v>138</v>
      </c>
      <c r="AV322" s="10" t="s">
        <v>138</v>
      </c>
      <c r="AW322" s="10" t="s">
        <v>33</v>
      </c>
      <c r="AX322" s="10" t="s">
        <v>76</v>
      </c>
      <c r="AY322" s="233" t="s">
        <v>159</v>
      </c>
    </row>
    <row r="323" s="11" customFormat="1" ht="16.5" customHeight="1">
      <c r="B323" s="234"/>
      <c r="C323" s="235"/>
      <c r="D323" s="235"/>
      <c r="E323" s="236" t="s">
        <v>5</v>
      </c>
      <c r="F323" s="237" t="s">
        <v>570</v>
      </c>
      <c r="G323" s="235"/>
      <c r="H323" s="235"/>
      <c r="I323" s="235"/>
      <c r="J323" s="235"/>
      <c r="K323" s="238">
        <v>4</v>
      </c>
      <c r="L323" s="235"/>
      <c r="M323" s="235"/>
      <c r="N323" s="235"/>
      <c r="O323" s="235"/>
      <c r="P323" s="235"/>
      <c r="Q323" s="235"/>
      <c r="R323" s="239"/>
      <c r="T323" s="240"/>
      <c r="U323" s="235"/>
      <c r="V323" s="235"/>
      <c r="W323" s="235"/>
      <c r="X323" s="235"/>
      <c r="Y323" s="235"/>
      <c r="Z323" s="235"/>
      <c r="AA323" s="241"/>
      <c r="AT323" s="242" t="s">
        <v>167</v>
      </c>
      <c r="AU323" s="242" t="s">
        <v>138</v>
      </c>
      <c r="AV323" s="11" t="s">
        <v>169</v>
      </c>
      <c r="AW323" s="11" t="s">
        <v>33</v>
      </c>
      <c r="AX323" s="11" t="s">
        <v>76</v>
      </c>
      <c r="AY323" s="242" t="s">
        <v>159</v>
      </c>
    </row>
    <row r="324" s="10" customFormat="1" ht="16.5" customHeight="1">
      <c r="B324" s="224"/>
      <c r="C324" s="225"/>
      <c r="D324" s="225"/>
      <c r="E324" s="226" t="s">
        <v>5</v>
      </c>
      <c r="F324" s="252" t="s">
        <v>195</v>
      </c>
      <c r="G324" s="225"/>
      <c r="H324" s="225"/>
      <c r="I324" s="225"/>
      <c r="J324" s="225"/>
      <c r="K324" s="229">
        <v>7</v>
      </c>
      <c r="L324" s="225"/>
      <c r="M324" s="225"/>
      <c r="N324" s="225"/>
      <c r="O324" s="225"/>
      <c r="P324" s="225"/>
      <c r="Q324" s="225"/>
      <c r="R324" s="230"/>
      <c r="T324" s="231"/>
      <c r="U324" s="225"/>
      <c r="V324" s="225"/>
      <c r="W324" s="225"/>
      <c r="X324" s="225"/>
      <c r="Y324" s="225"/>
      <c r="Z324" s="225"/>
      <c r="AA324" s="232"/>
      <c r="AT324" s="233" t="s">
        <v>167</v>
      </c>
      <c r="AU324" s="233" t="s">
        <v>138</v>
      </c>
      <c r="AV324" s="10" t="s">
        <v>138</v>
      </c>
      <c r="AW324" s="10" t="s">
        <v>33</v>
      </c>
      <c r="AX324" s="10" t="s">
        <v>76</v>
      </c>
      <c r="AY324" s="233" t="s">
        <v>159</v>
      </c>
    </row>
    <row r="325" s="11" customFormat="1" ht="16.5" customHeight="1">
      <c r="B325" s="234"/>
      <c r="C325" s="235"/>
      <c r="D325" s="235"/>
      <c r="E325" s="236" t="s">
        <v>5</v>
      </c>
      <c r="F325" s="237" t="s">
        <v>571</v>
      </c>
      <c r="G325" s="235"/>
      <c r="H325" s="235"/>
      <c r="I325" s="235"/>
      <c r="J325" s="235"/>
      <c r="K325" s="238">
        <v>7</v>
      </c>
      <c r="L325" s="235"/>
      <c r="M325" s="235"/>
      <c r="N325" s="235"/>
      <c r="O325" s="235"/>
      <c r="P325" s="235"/>
      <c r="Q325" s="235"/>
      <c r="R325" s="239"/>
      <c r="T325" s="240"/>
      <c r="U325" s="235"/>
      <c r="V325" s="235"/>
      <c r="W325" s="235"/>
      <c r="X325" s="235"/>
      <c r="Y325" s="235"/>
      <c r="Z325" s="235"/>
      <c r="AA325" s="241"/>
      <c r="AT325" s="242" t="s">
        <v>167</v>
      </c>
      <c r="AU325" s="242" t="s">
        <v>138</v>
      </c>
      <c r="AV325" s="11" t="s">
        <v>169</v>
      </c>
      <c r="AW325" s="11" t="s">
        <v>33</v>
      </c>
      <c r="AX325" s="11" t="s">
        <v>76</v>
      </c>
      <c r="AY325" s="242" t="s">
        <v>159</v>
      </c>
    </row>
    <row r="326" s="12" customFormat="1" ht="16.5" customHeight="1">
      <c r="B326" s="243"/>
      <c r="C326" s="244"/>
      <c r="D326" s="244"/>
      <c r="E326" s="245" t="s">
        <v>5</v>
      </c>
      <c r="F326" s="246" t="s">
        <v>170</v>
      </c>
      <c r="G326" s="244"/>
      <c r="H326" s="244"/>
      <c r="I326" s="244"/>
      <c r="J326" s="244"/>
      <c r="K326" s="247">
        <v>11</v>
      </c>
      <c r="L326" s="244"/>
      <c r="M326" s="244"/>
      <c r="N326" s="244"/>
      <c r="O326" s="244"/>
      <c r="P326" s="244"/>
      <c r="Q326" s="244"/>
      <c r="R326" s="248"/>
      <c r="T326" s="249"/>
      <c r="U326" s="244"/>
      <c r="V326" s="244"/>
      <c r="W326" s="244"/>
      <c r="X326" s="244"/>
      <c r="Y326" s="244"/>
      <c r="Z326" s="244"/>
      <c r="AA326" s="250"/>
      <c r="AT326" s="251" t="s">
        <v>167</v>
      </c>
      <c r="AU326" s="251" t="s">
        <v>138</v>
      </c>
      <c r="AV326" s="12" t="s">
        <v>164</v>
      </c>
      <c r="AW326" s="12" t="s">
        <v>33</v>
      </c>
      <c r="AX326" s="12" t="s">
        <v>84</v>
      </c>
      <c r="AY326" s="251" t="s">
        <v>159</v>
      </c>
    </row>
    <row r="327" s="1" customFormat="1" ht="38.25" customHeight="1">
      <c r="B327" s="178"/>
      <c r="C327" s="264" t="s">
        <v>572</v>
      </c>
      <c r="D327" s="264" t="s">
        <v>317</v>
      </c>
      <c r="E327" s="265" t="s">
        <v>573</v>
      </c>
      <c r="F327" s="266" t="s">
        <v>574</v>
      </c>
      <c r="G327" s="266"/>
      <c r="H327" s="266"/>
      <c r="I327" s="266"/>
      <c r="J327" s="267" t="s">
        <v>457</v>
      </c>
      <c r="K327" s="268">
        <v>4.8399999999999999</v>
      </c>
      <c r="L327" s="269">
        <v>0</v>
      </c>
      <c r="M327" s="269"/>
      <c r="N327" s="268">
        <f>ROUND(L327*K327,3)</f>
        <v>0</v>
      </c>
      <c r="O327" s="218"/>
      <c r="P327" s="218"/>
      <c r="Q327" s="218"/>
      <c r="R327" s="182"/>
      <c r="T327" s="220" t="s">
        <v>5</v>
      </c>
      <c r="U327" s="57" t="s">
        <v>43</v>
      </c>
      <c r="V327" s="48"/>
      <c r="W327" s="221">
        <f>V327*K327</f>
        <v>0</v>
      </c>
      <c r="X327" s="221">
        <v>0.014999999999999999</v>
      </c>
      <c r="Y327" s="221">
        <f>X327*K327</f>
        <v>0.072599999999999998</v>
      </c>
      <c r="Z327" s="221">
        <v>0</v>
      </c>
      <c r="AA327" s="222">
        <f>Z327*K327</f>
        <v>0</v>
      </c>
      <c r="AR327" s="23" t="s">
        <v>359</v>
      </c>
      <c r="AT327" s="23" t="s">
        <v>317</v>
      </c>
      <c r="AU327" s="23" t="s">
        <v>138</v>
      </c>
      <c r="AY327" s="23" t="s">
        <v>159</v>
      </c>
      <c r="BE327" s="137">
        <f>IF(U327="základná",N327,0)</f>
        <v>0</v>
      </c>
      <c r="BF327" s="137">
        <f>IF(U327="znížená",N327,0)</f>
        <v>0</v>
      </c>
      <c r="BG327" s="137">
        <f>IF(U327="zákl. prenesená",N327,0)</f>
        <v>0</v>
      </c>
      <c r="BH327" s="137">
        <f>IF(U327="zníž. prenesená",N327,0)</f>
        <v>0</v>
      </c>
      <c r="BI327" s="137">
        <f>IF(U327="nulová",N327,0)</f>
        <v>0</v>
      </c>
      <c r="BJ327" s="23" t="s">
        <v>138</v>
      </c>
      <c r="BK327" s="223">
        <f>ROUND(L327*K327,3)</f>
        <v>0</v>
      </c>
      <c r="BL327" s="23" t="s">
        <v>225</v>
      </c>
      <c r="BM327" s="23" t="s">
        <v>575</v>
      </c>
    </row>
    <row r="328" s="10" customFormat="1" ht="16.5" customHeight="1">
      <c r="B328" s="224"/>
      <c r="C328" s="225"/>
      <c r="D328" s="225"/>
      <c r="E328" s="226" t="s">
        <v>5</v>
      </c>
      <c r="F328" s="227" t="s">
        <v>576</v>
      </c>
      <c r="G328" s="228"/>
      <c r="H328" s="228"/>
      <c r="I328" s="228"/>
      <c r="J328" s="225"/>
      <c r="K328" s="229">
        <v>4.8399999999999999</v>
      </c>
      <c r="L328" s="225"/>
      <c r="M328" s="225"/>
      <c r="N328" s="225"/>
      <c r="O328" s="225"/>
      <c r="P328" s="225"/>
      <c r="Q328" s="225"/>
      <c r="R328" s="230"/>
      <c r="T328" s="231"/>
      <c r="U328" s="225"/>
      <c r="V328" s="225"/>
      <c r="W328" s="225"/>
      <c r="X328" s="225"/>
      <c r="Y328" s="225"/>
      <c r="Z328" s="225"/>
      <c r="AA328" s="232"/>
      <c r="AT328" s="233" t="s">
        <v>167</v>
      </c>
      <c r="AU328" s="233" t="s">
        <v>138</v>
      </c>
      <c r="AV328" s="10" t="s">
        <v>138</v>
      </c>
      <c r="AW328" s="10" t="s">
        <v>33</v>
      </c>
      <c r="AX328" s="10" t="s">
        <v>76</v>
      </c>
      <c r="AY328" s="233" t="s">
        <v>159</v>
      </c>
    </row>
    <row r="329" s="11" customFormat="1" ht="16.5" customHeight="1">
      <c r="B329" s="234"/>
      <c r="C329" s="235"/>
      <c r="D329" s="235"/>
      <c r="E329" s="236" t="s">
        <v>5</v>
      </c>
      <c r="F329" s="237" t="s">
        <v>168</v>
      </c>
      <c r="G329" s="235"/>
      <c r="H329" s="235"/>
      <c r="I329" s="235"/>
      <c r="J329" s="235"/>
      <c r="K329" s="238">
        <v>4.8399999999999999</v>
      </c>
      <c r="L329" s="235"/>
      <c r="M329" s="235"/>
      <c r="N329" s="235"/>
      <c r="O329" s="235"/>
      <c r="P329" s="235"/>
      <c r="Q329" s="235"/>
      <c r="R329" s="239"/>
      <c r="T329" s="240"/>
      <c r="U329" s="235"/>
      <c r="V329" s="235"/>
      <c r="W329" s="235"/>
      <c r="X329" s="235"/>
      <c r="Y329" s="235"/>
      <c r="Z329" s="235"/>
      <c r="AA329" s="241"/>
      <c r="AT329" s="242" t="s">
        <v>167</v>
      </c>
      <c r="AU329" s="242" t="s">
        <v>138</v>
      </c>
      <c r="AV329" s="11" t="s">
        <v>169</v>
      </c>
      <c r="AW329" s="11" t="s">
        <v>33</v>
      </c>
      <c r="AX329" s="11" t="s">
        <v>76</v>
      </c>
      <c r="AY329" s="242" t="s">
        <v>159</v>
      </c>
    </row>
    <row r="330" s="12" customFormat="1" ht="16.5" customHeight="1">
      <c r="B330" s="243"/>
      <c r="C330" s="244"/>
      <c r="D330" s="244"/>
      <c r="E330" s="245" t="s">
        <v>5</v>
      </c>
      <c r="F330" s="246" t="s">
        <v>170</v>
      </c>
      <c r="G330" s="244"/>
      <c r="H330" s="244"/>
      <c r="I330" s="244"/>
      <c r="J330" s="244"/>
      <c r="K330" s="247">
        <v>4.8399999999999999</v>
      </c>
      <c r="L330" s="244"/>
      <c r="M330" s="244"/>
      <c r="N330" s="244"/>
      <c r="O330" s="244"/>
      <c r="P330" s="244"/>
      <c r="Q330" s="244"/>
      <c r="R330" s="248"/>
      <c r="T330" s="249"/>
      <c r="U330" s="244"/>
      <c r="V330" s="244"/>
      <c r="W330" s="244"/>
      <c r="X330" s="244"/>
      <c r="Y330" s="244"/>
      <c r="Z330" s="244"/>
      <c r="AA330" s="250"/>
      <c r="AT330" s="251" t="s">
        <v>167</v>
      </c>
      <c r="AU330" s="251" t="s">
        <v>138</v>
      </c>
      <c r="AV330" s="12" t="s">
        <v>164</v>
      </c>
      <c r="AW330" s="12" t="s">
        <v>33</v>
      </c>
      <c r="AX330" s="12" t="s">
        <v>84</v>
      </c>
      <c r="AY330" s="251" t="s">
        <v>159</v>
      </c>
    </row>
    <row r="331" s="1" customFormat="1" ht="38.25" customHeight="1">
      <c r="B331" s="178"/>
      <c r="C331" s="264" t="s">
        <v>577</v>
      </c>
      <c r="D331" s="264" t="s">
        <v>317</v>
      </c>
      <c r="E331" s="265" t="s">
        <v>578</v>
      </c>
      <c r="F331" s="266" t="s">
        <v>579</v>
      </c>
      <c r="G331" s="266"/>
      <c r="H331" s="266"/>
      <c r="I331" s="266"/>
      <c r="J331" s="267" t="s">
        <v>457</v>
      </c>
      <c r="K331" s="268">
        <v>8.4700000000000006</v>
      </c>
      <c r="L331" s="269">
        <v>0</v>
      </c>
      <c r="M331" s="269"/>
      <c r="N331" s="268">
        <f>ROUND(L331*K331,3)</f>
        <v>0</v>
      </c>
      <c r="O331" s="218"/>
      <c r="P331" s="218"/>
      <c r="Q331" s="218"/>
      <c r="R331" s="182"/>
      <c r="T331" s="220" t="s">
        <v>5</v>
      </c>
      <c r="U331" s="57" t="s">
        <v>43</v>
      </c>
      <c r="V331" s="48"/>
      <c r="W331" s="221">
        <f>V331*K331</f>
        <v>0</v>
      </c>
      <c r="X331" s="221">
        <v>0.014999999999999999</v>
      </c>
      <c r="Y331" s="221">
        <f>X331*K331</f>
        <v>0.12705</v>
      </c>
      <c r="Z331" s="221">
        <v>0</v>
      </c>
      <c r="AA331" s="222">
        <f>Z331*K331</f>
        <v>0</v>
      </c>
      <c r="AR331" s="23" t="s">
        <v>359</v>
      </c>
      <c r="AT331" s="23" t="s">
        <v>317</v>
      </c>
      <c r="AU331" s="23" t="s">
        <v>138</v>
      </c>
      <c r="AY331" s="23" t="s">
        <v>159</v>
      </c>
      <c r="BE331" s="137">
        <f>IF(U331="základná",N331,0)</f>
        <v>0</v>
      </c>
      <c r="BF331" s="137">
        <f>IF(U331="znížená",N331,0)</f>
        <v>0</v>
      </c>
      <c r="BG331" s="137">
        <f>IF(U331="zákl. prenesená",N331,0)</f>
        <v>0</v>
      </c>
      <c r="BH331" s="137">
        <f>IF(U331="zníž. prenesená",N331,0)</f>
        <v>0</v>
      </c>
      <c r="BI331" s="137">
        <f>IF(U331="nulová",N331,0)</f>
        <v>0</v>
      </c>
      <c r="BJ331" s="23" t="s">
        <v>138</v>
      </c>
      <c r="BK331" s="223">
        <f>ROUND(L331*K331,3)</f>
        <v>0</v>
      </c>
      <c r="BL331" s="23" t="s">
        <v>225</v>
      </c>
      <c r="BM331" s="23" t="s">
        <v>580</v>
      </c>
    </row>
    <row r="332" s="10" customFormat="1" ht="16.5" customHeight="1">
      <c r="B332" s="224"/>
      <c r="C332" s="225"/>
      <c r="D332" s="225"/>
      <c r="E332" s="226" t="s">
        <v>5</v>
      </c>
      <c r="F332" s="227" t="s">
        <v>581</v>
      </c>
      <c r="G332" s="228"/>
      <c r="H332" s="228"/>
      <c r="I332" s="228"/>
      <c r="J332" s="225"/>
      <c r="K332" s="229">
        <v>8.4700000000000006</v>
      </c>
      <c r="L332" s="225"/>
      <c r="M332" s="225"/>
      <c r="N332" s="225"/>
      <c r="O332" s="225"/>
      <c r="P332" s="225"/>
      <c r="Q332" s="225"/>
      <c r="R332" s="230"/>
      <c r="T332" s="231"/>
      <c r="U332" s="225"/>
      <c r="V332" s="225"/>
      <c r="W332" s="225"/>
      <c r="X332" s="225"/>
      <c r="Y332" s="225"/>
      <c r="Z332" s="225"/>
      <c r="AA332" s="232"/>
      <c r="AT332" s="233" t="s">
        <v>167</v>
      </c>
      <c r="AU332" s="233" t="s">
        <v>138</v>
      </c>
      <c r="AV332" s="10" t="s">
        <v>138</v>
      </c>
      <c r="AW332" s="10" t="s">
        <v>33</v>
      </c>
      <c r="AX332" s="10" t="s">
        <v>76</v>
      </c>
      <c r="AY332" s="233" t="s">
        <v>159</v>
      </c>
    </row>
    <row r="333" s="11" customFormat="1" ht="16.5" customHeight="1">
      <c r="B333" s="234"/>
      <c r="C333" s="235"/>
      <c r="D333" s="235"/>
      <c r="E333" s="236" t="s">
        <v>5</v>
      </c>
      <c r="F333" s="237" t="s">
        <v>168</v>
      </c>
      <c r="G333" s="235"/>
      <c r="H333" s="235"/>
      <c r="I333" s="235"/>
      <c r="J333" s="235"/>
      <c r="K333" s="238">
        <v>8.4700000000000006</v>
      </c>
      <c r="L333" s="235"/>
      <c r="M333" s="235"/>
      <c r="N333" s="235"/>
      <c r="O333" s="235"/>
      <c r="P333" s="235"/>
      <c r="Q333" s="235"/>
      <c r="R333" s="239"/>
      <c r="T333" s="240"/>
      <c r="U333" s="235"/>
      <c r="V333" s="235"/>
      <c r="W333" s="235"/>
      <c r="X333" s="235"/>
      <c r="Y333" s="235"/>
      <c r="Z333" s="235"/>
      <c r="AA333" s="241"/>
      <c r="AT333" s="242" t="s">
        <v>167</v>
      </c>
      <c r="AU333" s="242" t="s">
        <v>138</v>
      </c>
      <c r="AV333" s="11" t="s">
        <v>169</v>
      </c>
      <c r="AW333" s="11" t="s">
        <v>33</v>
      </c>
      <c r="AX333" s="11" t="s">
        <v>76</v>
      </c>
      <c r="AY333" s="242" t="s">
        <v>159</v>
      </c>
    </row>
    <row r="334" s="12" customFormat="1" ht="16.5" customHeight="1">
      <c r="B334" s="243"/>
      <c r="C334" s="244"/>
      <c r="D334" s="244"/>
      <c r="E334" s="245" t="s">
        <v>5</v>
      </c>
      <c r="F334" s="246" t="s">
        <v>170</v>
      </c>
      <c r="G334" s="244"/>
      <c r="H334" s="244"/>
      <c r="I334" s="244"/>
      <c r="J334" s="244"/>
      <c r="K334" s="247">
        <v>8.4700000000000006</v>
      </c>
      <c r="L334" s="244"/>
      <c r="M334" s="244"/>
      <c r="N334" s="244"/>
      <c r="O334" s="244"/>
      <c r="P334" s="244"/>
      <c r="Q334" s="244"/>
      <c r="R334" s="248"/>
      <c r="T334" s="249"/>
      <c r="U334" s="244"/>
      <c r="V334" s="244"/>
      <c r="W334" s="244"/>
      <c r="X334" s="244"/>
      <c r="Y334" s="244"/>
      <c r="Z334" s="244"/>
      <c r="AA334" s="250"/>
      <c r="AT334" s="251" t="s">
        <v>167</v>
      </c>
      <c r="AU334" s="251" t="s">
        <v>138</v>
      </c>
      <c r="AV334" s="12" t="s">
        <v>164</v>
      </c>
      <c r="AW334" s="12" t="s">
        <v>33</v>
      </c>
      <c r="AX334" s="12" t="s">
        <v>84</v>
      </c>
      <c r="AY334" s="251" t="s">
        <v>159</v>
      </c>
    </row>
    <row r="335" s="1" customFormat="1" ht="25.5" customHeight="1">
      <c r="B335" s="178"/>
      <c r="C335" s="214" t="s">
        <v>582</v>
      </c>
      <c r="D335" s="214" t="s">
        <v>160</v>
      </c>
      <c r="E335" s="215" t="s">
        <v>583</v>
      </c>
      <c r="F335" s="216" t="s">
        <v>584</v>
      </c>
      <c r="G335" s="216"/>
      <c r="H335" s="216"/>
      <c r="I335" s="216"/>
      <c r="J335" s="217" t="s">
        <v>189</v>
      </c>
      <c r="K335" s="218">
        <v>0.215</v>
      </c>
      <c r="L335" s="219">
        <v>0</v>
      </c>
      <c r="M335" s="219"/>
      <c r="N335" s="218">
        <f>ROUND(L335*K335,3)</f>
        <v>0</v>
      </c>
      <c r="O335" s="218"/>
      <c r="P335" s="218"/>
      <c r="Q335" s="218"/>
      <c r="R335" s="182"/>
      <c r="T335" s="220" t="s">
        <v>5</v>
      </c>
      <c r="U335" s="57" t="s">
        <v>43</v>
      </c>
      <c r="V335" s="48"/>
      <c r="W335" s="221">
        <f>V335*K335</f>
        <v>0</v>
      </c>
      <c r="X335" s="221">
        <v>0</v>
      </c>
      <c r="Y335" s="221">
        <f>X335*K335</f>
        <v>0</v>
      </c>
      <c r="Z335" s="221">
        <v>0</v>
      </c>
      <c r="AA335" s="222">
        <f>Z335*K335</f>
        <v>0</v>
      </c>
      <c r="AR335" s="23" t="s">
        <v>225</v>
      </c>
      <c r="AT335" s="23" t="s">
        <v>160</v>
      </c>
      <c r="AU335" s="23" t="s">
        <v>138</v>
      </c>
      <c r="AY335" s="23" t="s">
        <v>159</v>
      </c>
      <c r="BE335" s="137">
        <f>IF(U335="základná",N335,0)</f>
        <v>0</v>
      </c>
      <c r="BF335" s="137">
        <f>IF(U335="znížená",N335,0)</f>
        <v>0</v>
      </c>
      <c r="BG335" s="137">
        <f>IF(U335="zákl. prenesená",N335,0)</f>
        <v>0</v>
      </c>
      <c r="BH335" s="137">
        <f>IF(U335="zníž. prenesená",N335,0)</f>
        <v>0</v>
      </c>
      <c r="BI335" s="137">
        <f>IF(U335="nulová",N335,0)</f>
        <v>0</v>
      </c>
      <c r="BJ335" s="23" t="s">
        <v>138</v>
      </c>
      <c r="BK335" s="223">
        <f>ROUND(L335*K335,3)</f>
        <v>0</v>
      </c>
      <c r="BL335" s="23" t="s">
        <v>225</v>
      </c>
      <c r="BM335" s="23" t="s">
        <v>585</v>
      </c>
    </row>
    <row r="336" s="9" customFormat="1" ht="37.44" customHeight="1">
      <c r="B336" s="200"/>
      <c r="C336" s="201"/>
      <c r="D336" s="202" t="s">
        <v>131</v>
      </c>
      <c r="E336" s="202"/>
      <c r="F336" s="202"/>
      <c r="G336" s="202"/>
      <c r="H336" s="202"/>
      <c r="I336" s="202"/>
      <c r="J336" s="202"/>
      <c r="K336" s="202"/>
      <c r="L336" s="202"/>
      <c r="M336" s="202"/>
      <c r="N336" s="270">
        <f>BK336</f>
        <v>0</v>
      </c>
      <c r="O336" s="271"/>
      <c r="P336" s="271"/>
      <c r="Q336" s="271"/>
      <c r="R336" s="204"/>
      <c r="T336" s="205"/>
      <c r="U336" s="201"/>
      <c r="V336" s="201"/>
      <c r="W336" s="206">
        <f>W337</f>
        <v>0</v>
      </c>
      <c r="X336" s="201"/>
      <c r="Y336" s="206">
        <f>Y337</f>
        <v>0</v>
      </c>
      <c r="Z336" s="201"/>
      <c r="AA336" s="207">
        <f>AA337</f>
        <v>0</v>
      </c>
      <c r="AR336" s="208" t="s">
        <v>169</v>
      </c>
      <c r="AT336" s="209" t="s">
        <v>75</v>
      </c>
      <c r="AU336" s="209" t="s">
        <v>76</v>
      </c>
      <c r="AY336" s="208" t="s">
        <v>159</v>
      </c>
      <c r="BK336" s="210">
        <f>BK337</f>
        <v>0</v>
      </c>
    </row>
    <row r="337" s="9" customFormat="1" ht="19.92" customHeight="1">
      <c r="B337" s="200"/>
      <c r="C337" s="201"/>
      <c r="D337" s="211" t="s">
        <v>132</v>
      </c>
      <c r="E337" s="211"/>
      <c r="F337" s="211"/>
      <c r="G337" s="211"/>
      <c r="H337" s="211"/>
      <c r="I337" s="211"/>
      <c r="J337" s="211"/>
      <c r="K337" s="211"/>
      <c r="L337" s="211"/>
      <c r="M337" s="211"/>
      <c r="N337" s="212">
        <f>BK337</f>
        <v>0</v>
      </c>
      <c r="O337" s="213"/>
      <c r="P337" s="213"/>
      <c r="Q337" s="213"/>
      <c r="R337" s="204"/>
      <c r="T337" s="205"/>
      <c r="U337" s="201"/>
      <c r="V337" s="201"/>
      <c r="W337" s="206">
        <f>SUM(W338:W344)</f>
        <v>0</v>
      </c>
      <c r="X337" s="201"/>
      <c r="Y337" s="206">
        <f>SUM(Y338:Y344)</f>
        <v>0</v>
      </c>
      <c r="Z337" s="201"/>
      <c r="AA337" s="207">
        <f>SUM(AA338:AA344)</f>
        <v>0</v>
      </c>
      <c r="AR337" s="208" t="s">
        <v>169</v>
      </c>
      <c r="AT337" s="209" t="s">
        <v>75</v>
      </c>
      <c r="AU337" s="209" t="s">
        <v>84</v>
      </c>
      <c r="AY337" s="208" t="s">
        <v>159</v>
      </c>
      <c r="BK337" s="210">
        <f>SUM(BK338:BK344)</f>
        <v>0</v>
      </c>
    </row>
    <row r="338" s="1" customFormat="1" ht="25.5" customHeight="1">
      <c r="B338" s="178"/>
      <c r="C338" s="214" t="s">
        <v>586</v>
      </c>
      <c r="D338" s="214" t="s">
        <v>160</v>
      </c>
      <c r="E338" s="215" t="s">
        <v>587</v>
      </c>
      <c r="F338" s="216" t="s">
        <v>588</v>
      </c>
      <c r="G338" s="216"/>
      <c r="H338" s="216"/>
      <c r="I338" s="216"/>
      <c r="J338" s="217" t="s">
        <v>177</v>
      </c>
      <c r="K338" s="218">
        <v>55</v>
      </c>
      <c r="L338" s="219">
        <v>0</v>
      </c>
      <c r="M338" s="219"/>
      <c r="N338" s="218">
        <f>ROUND(L338*K338,3)</f>
        <v>0</v>
      </c>
      <c r="O338" s="218"/>
      <c r="P338" s="218"/>
      <c r="Q338" s="218"/>
      <c r="R338" s="182"/>
      <c r="T338" s="220" t="s">
        <v>5</v>
      </c>
      <c r="U338" s="57" t="s">
        <v>43</v>
      </c>
      <c r="V338" s="48"/>
      <c r="W338" s="221">
        <f>V338*K338</f>
        <v>0</v>
      </c>
      <c r="X338" s="221">
        <v>0</v>
      </c>
      <c r="Y338" s="221">
        <f>X338*K338</f>
        <v>0</v>
      </c>
      <c r="Z338" s="221">
        <v>0</v>
      </c>
      <c r="AA338" s="222">
        <f>Z338*K338</f>
        <v>0</v>
      </c>
      <c r="AR338" s="23" t="s">
        <v>277</v>
      </c>
      <c r="AT338" s="23" t="s">
        <v>160</v>
      </c>
      <c r="AU338" s="23" t="s">
        <v>138</v>
      </c>
      <c r="AY338" s="23" t="s">
        <v>159</v>
      </c>
      <c r="BE338" s="137">
        <f>IF(U338="základná",N338,0)</f>
        <v>0</v>
      </c>
      <c r="BF338" s="137">
        <f>IF(U338="znížená",N338,0)</f>
        <v>0</v>
      </c>
      <c r="BG338" s="137">
        <f>IF(U338="zákl. prenesená",N338,0)</f>
        <v>0</v>
      </c>
      <c r="BH338" s="137">
        <f>IF(U338="zníž. prenesená",N338,0)</f>
        <v>0</v>
      </c>
      <c r="BI338" s="137">
        <f>IF(U338="nulová",N338,0)</f>
        <v>0</v>
      </c>
      <c r="BJ338" s="23" t="s">
        <v>138</v>
      </c>
      <c r="BK338" s="223">
        <f>ROUND(L338*K338,3)</f>
        <v>0</v>
      </c>
      <c r="BL338" s="23" t="s">
        <v>277</v>
      </c>
      <c r="BM338" s="23" t="s">
        <v>589</v>
      </c>
    </row>
    <row r="339" s="1" customFormat="1" ht="76.5" customHeight="1">
      <c r="B339" s="178"/>
      <c r="C339" s="264" t="s">
        <v>590</v>
      </c>
      <c r="D339" s="264" t="s">
        <v>317</v>
      </c>
      <c r="E339" s="265" t="s">
        <v>591</v>
      </c>
      <c r="F339" s="266" t="s">
        <v>592</v>
      </c>
      <c r="G339" s="266"/>
      <c r="H339" s="266"/>
      <c r="I339" s="266"/>
      <c r="J339" s="267" t="s">
        <v>177</v>
      </c>
      <c r="K339" s="268">
        <v>55</v>
      </c>
      <c r="L339" s="269">
        <v>0</v>
      </c>
      <c r="M339" s="269"/>
      <c r="N339" s="268">
        <f>ROUND(L339*K339,3)</f>
        <v>0</v>
      </c>
      <c r="O339" s="218"/>
      <c r="P339" s="218"/>
      <c r="Q339" s="218"/>
      <c r="R339" s="182"/>
      <c r="T339" s="220" t="s">
        <v>5</v>
      </c>
      <c r="U339" s="57" t="s">
        <v>43</v>
      </c>
      <c r="V339" s="48"/>
      <c r="W339" s="221">
        <f>V339*K339</f>
        <v>0</v>
      </c>
      <c r="X339" s="221">
        <v>0</v>
      </c>
      <c r="Y339" s="221">
        <f>X339*K339</f>
        <v>0</v>
      </c>
      <c r="Z339" s="221">
        <v>0</v>
      </c>
      <c r="AA339" s="222">
        <f>Z339*K339</f>
        <v>0</v>
      </c>
      <c r="AR339" s="23" t="s">
        <v>593</v>
      </c>
      <c r="AT339" s="23" t="s">
        <v>317</v>
      </c>
      <c r="AU339" s="23" t="s">
        <v>138</v>
      </c>
      <c r="AY339" s="23" t="s">
        <v>159</v>
      </c>
      <c r="BE339" s="137">
        <f>IF(U339="základná",N339,0)</f>
        <v>0</v>
      </c>
      <c r="BF339" s="137">
        <f>IF(U339="znížená",N339,0)</f>
        <v>0</v>
      </c>
      <c r="BG339" s="137">
        <f>IF(U339="zákl. prenesená",N339,0)</f>
        <v>0</v>
      </c>
      <c r="BH339" s="137">
        <f>IF(U339="zníž. prenesená",N339,0)</f>
        <v>0</v>
      </c>
      <c r="BI339" s="137">
        <f>IF(U339="nulová",N339,0)</f>
        <v>0</v>
      </c>
      <c r="BJ339" s="23" t="s">
        <v>138</v>
      </c>
      <c r="BK339" s="223">
        <f>ROUND(L339*K339,3)</f>
        <v>0</v>
      </c>
      <c r="BL339" s="23" t="s">
        <v>277</v>
      </c>
      <c r="BM339" s="23" t="s">
        <v>594</v>
      </c>
    </row>
    <row r="340" s="1" customFormat="1" ht="16.5" customHeight="1">
      <c r="B340" s="178"/>
      <c r="C340" s="264" t="s">
        <v>595</v>
      </c>
      <c r="D340" s="264" t="s">
        <v>317</v>
      </c>
      <c r="E340" s="265" t="s">
        <v>596</v>
      </c>
      <c r="F340" s="266" t="s">
        <v>597</v>
      </c>
      <c r="G340" s="266"/>
      <c r="H340" s="266"/>
      <c r="I340" s="266"/>
      <c r="J340" s="267" t="s">
        <v>177</v>
      </c>
      <c r="K340" s="268">
        <v>1</v>
      </c>
      <c r="L340" s="269">
        <v>0</v>
      </c>
      <c r="M340" s="269"/>
      <c r="N340" s="268">
        <f>ROUND(L340*K340,3)</f>
        <v>0</v>
      </c>
      <c r="O340" s="218"/>
      <c r="P340" s="218"/>
      <c r="Q340" s="218"/>
      <c r="R340" s="182"/>
      <c r="T340" s="220" t="s">
        <v>5</v>
      </c>
      <c r="U340" s="57" t="s">
        <v>43</v>
      </c>
      <c r="V340" s="48"/>
      <c r="W340" s="221">
        <f>V340*K340</f>
        <v>0</v>
      </c>
      <c r="X340" s="221">
        <v>0</v>
      </c>
      <c r="Y340" s="221">
        <f>X340*K340</f>
        <v>0</v>
      </c>
      <c r="Z340" s="221">
        <v>0</v>
      </c>
      <c r="AA340" s="222">
        <f>Z340*K340</f>
        <v>0</v>
      </c>
      <c r="AR340" s="23" t="s">
        <v>593</v>
      </c>
      <c r="AT340" s="23" t="s">
        <v>317</v>
      </c>
      <c r="AU340" s="23" t="s">
        <v>138</v>
      </c>
      <c r="AY340" s="23" t="s">
        <v>159</v>
      </c>
      <c r="BE340" s="137">
        <f>IF(U340="základná",N340,0)</f>
        <v>0</v>
      </c>
      <c r="BF340" s="137">
        <f>IF(U340="znížená",N340,0)</f>
        <v>0</v>
      </c>
      <c r="BG340" s="137">
        <f>IF(U340="zákl. prenesená",N340,0)</f>
        <v>0</v>
      </c>
      <c r="BH340" s="137">
        <f>IF(U340="zníž. prenesená",N340,0)</f>
        <v>0</v>
      </c>
      <c r="BI340" s="137">
        <f>IF(U340="nulová",N340,0)</f>
        <v>0</v>
      </c>
      <c r="BJ340" s="23" t="s">
        <v>138</v>
      </c>
      <c r="BK340" s="223">
        <f>ROUND(L340*K340,3)</f>
        <v>0</v>
      </c>
      <c r="BL340" s="23" t="s">
        <v>277</v>
      </c>
      <c r="BM340" s="23" t="s">
        <v>598</v>
      </c>
    </row>
    <row r="341" s="1" customFormat="1" ht="63.75" customHeight="1">
      <c r="B341" s="178"/>
      <c r="C341" s="264" t="s">
        <v>599</v>
      </c>
      <c r="D341" s="264" t="s">
        <v>317</v>
      </c>
      <c r="E341" s="265" t="s">
        <v>600</v>
      </c>
      <c r="F341" s="266" t="s">
        <v>601</v>
      </c>
      <c r="G341" s="266"/>
      <c r="H341" s="266"/>
      <c r="I341" s="266"/>
      <c r="J341" s="267" t="s">
        <v>177</v>
      </c>
      <c r="K341" s="268">
        <v>1</v>
      </c>
      <c r="L341" s="269">
        <v>0</v>
      </c>
      <c r="M341" s="269"/>
      <c r="N341" s="268">
        <f>ROUND(L341*K341,3)</f>
        <v>0</v>
      </c>
      <c r="O341" s="218"/>
      <c r="P341" s="218"/>
      <c r="Q341" s="218"/>
      <c r="R341" s="182"/>
      <c r="T341" s="220" t="s">
        <v>5</v>
      </c>
      <c r="U341" s="57" t="s">
        <v>43</v>
      </c>
      <c r="V341" s="48"/>
      <c r="W341" s="221">
        <f>V341*K341</f>
        <v>0</v>
      </c>
      <c r="X341" s="221">
        <v>0</v>
      </c>
      <c r="Y341" s="221">
        <f>X341*K341</f>
        <v>0</v>
      </c>
      <c r="Z341" s="221">
        <v>0</v>
      </c>
      <c r="AA341" s="222">
        <f>Z341*K341</f>
        <v>0</v>
      </c>
      <c r="AR341" s="23" t="s">
        <v>593</v>
      </c>
      <c r="AT341" s="23" t="s">
        <v>317</v>
      </c>
      <c r="AU341" s="23" t="s">
        <v>138</v>
      </c>
      <c r="AY341" s="23" t="s">
        <v>159</v>
      </c>
      <c r="BE341" s="137">
        <f>IF(U341="základná",N341,0)</f>
        <v>0</v>
      </c>
      <c r="BF341" s="137">
        <f>IF(U341="znížená",N341,0)</f>
        <v>0</v>
      </c>
      <c r="BG341" s="137">
        <f>IF(U341="zákl. prenesená",N341,0)</f>
        <v>0</v>
      </c>
      <c r="BH341" s="137">
        <f>IF(U341="zníž. prenesená",N341,0)</f>
        <v>0</v>
      </c>
      <c r="BI341" s="137">
        <f>IF(U341="nulová",N341,0)</f>
        <v>0</v>
      </c>
      <c r="BJ341" s="23" t="s">
        <v>138</v>
      </c>
      <c r="BK341" s="223">
        <f>ROUND(L341*K341,3)</f>
        <v>0</v>
      </c>
      <c r="BL341" s="23" t="s">
        <v>277</v>
      </c>
      <c r="BM341" s="23" t="s">
        <v>602</v>
      </c>
    </row>
    <row r="342" s="1" customFormat="1" ht="25.5" customHeight="1">
      <c r="B342" s="178"/>
      <c r="C342" s="264" t="s">
        <v>603</v>
      </c>
      <c r="D342" s="264" t="s">
        <v>317</v>
      </c>
      <c r="E342" s="265" t="s">
        <v>604</v>
      </c>
      <c r="F342" s="266" t="s">
        <v>605</v>
      </c>
      <c r="G342" s="266"/>
      <c r="H342" s="266"/>
      <c r="I342" s="266"/>
      <c r="J342" s="267" t="s">
        <v>177</v>
      </c>
      <c r="K342" s="268">
        <v>4</v>
      </c>
      <c r="L342" s="269">
        <v>0</v>
      </c>
      <c r="M342" s="269"/>
      <c r="N342" s="268">
        <f>ROUND(L342*K342,3)</f>
        <v>0</v>
      </c>
      <c r="O342" s="218"/>
      <c r="P342" s="218"/>
      <c r="Q342" s="218"/>
      <c r="R342" s="182"/>
      <c r="T342" s="220" t="s">
        <v>5</v>
      </c>
      <c r="U342" s="57" t="s">
        <v>43</v>
      </c>
      <c r="V342" s="48"/>
      <c r="W342" s="221">
        <f>V342*K342</f>
        <v>0</v>
      </c>
      <c r="X342" s="221">
        <v>0</v>
      </c>
      <c r="Y342" s="221">
        <f>X342*K342</f>
        <v>0</v>
      </c>
      <c r="Z342" s="221">
        <v>0</v>
      </c>
      <c r="AA342" s="222">
        <f>Z342*K342</f>
        <v>0</v>
      </c>
      <c r="AR342" s="23" t="s">
        <v>593</v>
      </c>
      <c r="AT342" s="23" t="s">
        <v>317</v>
      </c>
      <c r="AU342" s="23" t="s">
        <v>138</v>
      </c>
      <c r="AY342" s="23" t="s">
        <v>159</v>
      </c>
      <c r="BE342" s="137">
        <f>IF(U342="základná",N342,0)</f>
        <v>0</v>
      </c>
      <c r="BF342" s="137">
        <f>IF(U342="znížená",N342,0)</f>
        <v>0</v>
      </c>
      <c r="BG342" s="137">
        <f>IF(U342="zákl. prenesená",N342,0)</f>
        <v>0</v>
      </c>
      <c r="BH342" s="137">
        <f>IF(U342="zníž. prenesená",N342,0)</f>
        <v>0</v>
      </c>
      <c r="BI342" s="137">
        <f>IF(U342="nulová",N342,0)</f>
        <v>0</v>
      </c>
      <c r="BJ342" s="23" t="s">
        <v>138</v>
      </c>
      <c r="BK342" s="223">
        <f>ROUND(L342*K342,3)</f>
        <v>0</v>
      </c>
      <c r="BL342" s="23" t="s">
        <v>277</v>
      </c>
      <c r="BM342" s="23" t="s">
        <v>606</v>
      </c>
    </row>
    <row r="343" s="1" customFormat="1" ht="25.5" customHeight="1">
      <c r="B343" s="178"/>
      <c r="C343" s="264" t="s">
        <v>607</v>
      </c>
      <c r="D343" s="264" t="s">
        <v>317</v>
      </c>
      <c r="E343" s="265" t="s">
        <v>608</v>
      </c>
      <c r="F343" s="266" t="s">
        <v>609</v>
      </c>
      <c r="G343" s="266"/>
      <c r="H343" s="266"/>
      <c r="I343" s="266"/>
      <c r="J343" s="267" t="s">
        <v>177</v>
      </c>
      <c r="K343" s="268">
        <v>4</v>
      </c>
      <c r="L343" s="269">
        <v>0</v>
      </c>
      <c r="M343" s="269"/>
      <c r="N343" s="268">
        <f>ROUND(L343*K343,3)</f>
        <v>0</v>
      </c>
      <c r="O343" s="218"/>
      <c r="P343" s="218"/>
      <c r="Q343" s="218"/>
      <c r="R343" s="182"/>
      <c r="T343" s="220" t="s">
        <v>5</v>
      </c>
      <c r="U343" s="57" t="s">
        <v>43</v>
      </c>
      <c r="V343" s="48"/>
      <c r="W343" s="221">
        <f>V343*K343</f>
        <v>0</v>
      </c>
      <c r="X343" s="221">
        <v>0</v>
      </c>
      <c r="Y343" s="221">
        <f>X343*K343</f>
        <v>0</v>
      </c>
      <c r="Z343" s="221">
        <v>0</v>
      </c>
      <c r="AA343" s="222">
        <f>Z343*K343</f>
        <v>0</v>
      </c>
      <c r="AR343" s="23" t="s">
        <v>593</v>
      </c>
      <c r="AT343" s="23" t="s">
        <v>317</v>
      </c>
      <c r="AU343" s="23" t="s">
        <v>138</v>
      </c>
      <c r="AY343" s="23" t="s">
        <v>159</v>
      </c>
      <c r="BE343" s="137">
        <f>IF(U343="základná",N343,0)</f>
        <v>0</v>
      </c>
      <c r="BF343" s="137">
        <f>IF(U343="znížená",N343,0)</f>
        <v>0</v>
      </c>
      <c r="BG343" s="137">
        <f>IF(U343="zákl. prenesená",N343,0)</f>
        <v>0</v>
      </c>
      <c r="BH343" s="137">
        <f>IF(U343="zníž. prenesená",N343,0)</f>
        <v>0</v>
      </c>
      <c r="BI343" s="137">
        <f>IF(U343="nulová",N343,0)</f>
        <v>0</v>
      </c>
      <c r="BJ343" s="23" t="s">
        <v>138</v>
      </c>
      <c r="BK343" s="223">
        <f>ROUND(L343*K343,3)</f>
        <v>0</v>
      </c>
      <c r="BL343" s="23" t="s">
        <v>277</v>
      </c>
      <c r="BM343" s="23" t="s">
        <v>610</v>
      </c>
    </row>
    <row r="344" s="1" customFormat="1" ht="63.75" customHeight="1">
      <c r="B344" s="178"/>
      <c r="C344" s="214" t="s">
        <v>611</v>
      </c>
      <c r="D344" s="214" t="s">
        <v>160</v>
      </c>
      <c r="E344" s="215" t="s">
        <v>612</v>
      </c>
      <c r="F344" s="216" t="s">
        <v>613</v>
      </c>
      <c r="G344" s="216"/>
      <c r="H344" s="216"/>
      <c r="I344" s="216"/>
      <c r="J344" s="217" t="s">
        <v>614</v>
      </c>
      <c r="K344" s="218">
        <v>1</v>
      </c>
      <c r="L344" s="219">
        <v>0</v>
      </c>
      <c r="M344" s="219"/>
      <c r="N344" s="218">
        <f>ROUND(L344*K344,3)</f>
        <v>0</v>
      </c>
      <c r="O344" s="218"/>
      <c r="P344" s="218"/>
      <c r="Q344" s="218"/>
      <c r="R344" s="182"/>
      <c r="T344" s="220" t="s">
        <v>5</v>
      </c>
      <c r="U344" s="57" t="s">
        <v>43</v>
      </c>
      <c r="V344" s="48"/>
      <c r="W344" s="221">
        <f>V344*K344</f>
        <v>0</v>
      </c>
      <c r="X344" s="221">
        <v>0</v>
      </c>
      <c r="Y344" s="221">
        <f>X344*K344</f>
        <v>0</v>
      </c>
      <c r="Z344" s="221">
        <v>0</v>
      </c>
      <c r="AA344" s="222">
        <f>Z344*K344</f>
        <v>0</v>
      </c>
      <c r="AR344" s="23" t="s">
        <v>277</v>
      </c>
      <c r="AT344" s="23" t="s">
        <v>160</v>
      </c>
      <c r="AU344" s="23" t="s">
        <v>138</v>
      </c>
      <c r="AY344" s="23" t="s">
        <v>159</v>
      </c>
      <c r="BE344" s="137">
        <f>IF(U344="základná",N344,0)</f>
        <v>0</v>
      </c>
      <c r="BF344" s="137">
        <f>IF(U344="znížená",N344,0)</f>
        <v>0</v>
      </c>
      <c r="BG344" s="137">
        <f>IF(U344="zákl. prenesená",N344,0)</f>
        <v>0</v>
      </c>
      <c r="BH344" s="137">
        <f>IF(U344="zníž. prenesená",N344,0)</f>
        <v>0</v>
      </c>
      <c r="BI344" s="137">
        <f>IF(U344="nulová",N344,0)</f>
        <v>0</v>
      </c>
      <c r="BJ344" s="23" t="s">
        <v>138</v>
      </c>
      <c r="BK344" s="223">
        <f>ROUND(L344*K344,3)</f>
        <v>0</v>
      </c>
      <c r="BL344" s="23" t="s">
        <v>277</v>
      </c>
      <c r="BM344" s="23" t="s">
        <v>615</v>
      </c>
    </row>
    <row r="345" s="9" customFormat="1" ht="37.44" customHeight="1">
      <c r="B345" s="200"/>
      <c r="C345" s="201"/>
      <c r="D345" s="202" t="s">
        <v>295</v>
      </c>
      <c r="E345" s="202"/>
      <c r="F345" s="202"/>
      <c r="G345" s="202"/>
      <c r="H345" s="202"/>
      <c r="I345" s="202"/>
      <c r="J345" s="202"/>
      <c r="K345" s="202"/>
      <c r="L345" s="202"/>
      <c r="M345" s="202"/>
      <c r="N345" s="255">
        <f>BK345</f>
        <v>0</v>
      </c>
      <c r="O345" s="256"/>
      <c r="P345" s="256"/>
      <c r="Q345" s="256"/>
      <c r="R345" s="204"/>
      <c r="T345" s="205"/>
      <c r="U345" s="201"/>
      <c r="V345" s="201"/>
      <c r="W345" s="206">
        <f>W346</f>
        <v>0</v>
      </c>
      <c r="X345" s="201"/>
      <c r="Y345" s="206">
        <f>Y346</f>
        <v>0</v>
      </c>
      <c r="Z345" s="201"/>
      <c r="AA345" s="207">
        <f>AA346</f>
        <v>0</v>
      </c>
      <c r="AR345" s="208" t="s">
        <v>164</v>
      </c>
      <c r="AT345" s="209" t="s">
        <v>75</v>
      </c>
      <c r="AU345" s="209" t="s">
        <v>76</v>
      </c>
      <c r="AY345" s="208" t="s">
        <v>159</v>
      </c>
      <c r="BK345" s="210">
        <f>BK346</f>
        <v>0</v>
      </c>
    </row>
    <row r="346" s="1" customFormat="1" ht="63.75" customHeight="1">
      <c r="B346" s="178"/>
      <c r="C346" s="214" t="s">
        <v>616</v>
      </c>
      <c r="D346" s="214" t="s">
        <v>160</v>
      </c>
      <c r="E346" s="215" t="s">
        <v>617</v>
      </c>
      <c r="F346" s="216" t="s">
        <v>618</v>
      </c>
      <c r="G346" s="216"/>
      <c r="H346" s="216"/>
      <c r="I346" s="216"/>
      <c r="J346" s="217" t="s">
        <v>619</v>
      </c>
      <c r="K346" s="218">
        <v>20</v>
      </c>
      <c r="L346" s="219">
        <v>0</v>
      </c>
      <c r="M346" s="219"/>
      <c r="N346" s="218">
        <f>ROUND(L346*K346,3)</f>
        <v>0</v>
      </c>
      <c r="O346" s="218"/>
      <c r="P346" s="218"/>
      <c r="Q346" s="218"/>
      <c r="R346" s="182"/>
      <c r="T346" s="220" t="s">
        <v>5</v>
      </c>
      <c r="U346" s="57" t="s">
        <v>43</v>
      </c>
      <c r="V346" s="48"/>
      <c r="W346" s="221">
        <f>V346*K346</f>
        <v>0</v>
      </c>
      <c r="X346" s="221">
        <v>0</v>
      </c>
      <c r="Y346" s="221">
        <f>X346*K346</f>
        <v>0</v>
      </c>
      <c r="Z346" s="221">
        <v>0</v>
      </c>
      <c r="AA346" s="222">
        <f>Z346*K346</f>
        <v>0</v>
      </c>
      <c r="AR346" s="23" t="s">
        <v>620</v>
      </c>
      <c r="AT346" s="23" t="s">
        <v>160</v>
      </c>
      <c r="AU346" s="23" t="s">
        <v>84</v>
      </c>
      <c r="AY346" s="23" t="s">
        <v>159</v>
      </c>
      <c r="BE346" s="137">
        <f>IF(U346="základná",N346,0)</f>
        <v>0</v>
      </c>
      <c r="BF346" s="137">
        <f>IF(U346="znížená",N346,0)</f>
        <v>0</v>
      </c>
      <c r="BG346" s="137">
        <f>IF(U346="zákl. prenesená",N346,0)</f>
        <v>0</v>
      </c>
      <c r="BH346" s="137">
        <f>IF(U346="zníž. prenesená",N346,0)</f>
        <v>0</v>
      </c>
      <c r="BI346" s="137">
        <f>IF(U346="nulová",N346,0)</f>
        <v>0</v>
      </c>
      <c r="BJ346" s="23" t="s">
        <v>138</v>
      </c>
      <c r="BK346" s="223">
        <f>ROUND(L346*K346,3)</f>
        <v>0</v>
      </c>
      <c r="BL346" s="23" t="s">
        <v>620</v>
      </c>
      <c r="BM346" s="23" t="s">
        <v>621</v>
      </c>
    </row>
    <row r="347" s="1" customFormat="1" ht="49.92" customHeight="1">
      <c r="B347" s="47"/>
      <c r="C347" s="48"/>
      <c r="D347" s="202" t="s">
        <v>284</v>
      </c>
      <c r="E347" s="48"/>
      <c r="F347" s="48"/>
      <c r="G347" s="48"/>
      <c r="H347" s="48"/>
      <c r="I347" s="48"/>
      <c r="J347" s="48"/>
      <c r="K347" s="48"/>
      <c r="L347" s="48"/>
      <c r="M347" s="48"/>
      <c r="N347" s="255">
        <f>BK347</f>
        <v>0</v>
      </c>
      <c r="O347" s="256"/>
      <c r="P347" s="256"/>
      <c r="Q347" s="256"/>
      <c r="R347" s="49"/>
      <c r="T347" s="257"/>
      <c r="U347" s="48"/>
      <c r="V347" s="48"/>
      <c r="W347" s="48"/>
      <c r="X347" s="48"/>
      <c r="Y347" s="48"/>
      <c r="Z347" s="48"/>
      <c r="AA347" s="95"/>
      <c r="AT347" s="23" t="s">
        <v>75</v>
      </c>
      <c r="AU347" s="23" t="s">
        <v>76</v>
      </c>
      <c r="AY347" s="23" t="s">
        <v>285</v>
      </c>
      <c r="BK347" s="223">
        <f>SUM(BK348:BK352)</f>
        <v>0</v>
      </c>
    </row>
    <row r="348" s="1" customFormat="1" ht="22.32" customHeight="1">
      <c r="B348" s="47"/>
      <c r="C348" s="258" t="s">
        <v>5</v>
      </c>
      <c r="D348" s="258" t="s">
        <v>160</v>
      </c>
      <c r="E348" s="259" t="s">
        <v>5</v>
      </c>
      <c r="F348" s="260" t="s">
        <v>5</v>
      </c>
      <c r="G348" s="260"/>
      <c r="H348" s="260"/>
      <c r="I348" s="260"/>
      <c r="J348" s="261" t="s">
        <v>5</v>
      </c>
      <c r="K348" s="219"/>
      <c r="L348" s="219"/>
      <c r="M348" s="262"/>
      <c r="N348" s="262">
        <f>BK348</f>
        <v>0</v>
      </c>
      <c r="O348" s="262"/>
      <c r="P348" s="262"/>
      <c r="Q348" s="262"/>
      <c r="R348" s="49"/>
      <c r="T348" s="220" t="s">
        <v>5</v>
      </c>
      <c r="U348" s="263" t="s">
        <v>43</v>
      </c>
      <c r="V348" s="48"/>
      <c r="W348" s="48"/>
      <c r="X348" s="48"/>
      <c r="Y348" s="48"/>
      <c r="Z348" s="48"/>
      <c r="AA348" s="95"/>
      <c r="AT348" s="23" t="s">
        <v>285</v>
      </c>
      <c r="AU348" s="23" t="s">
        <v>84</v>
      </c>
      <c r="AY348" s="23" t="s">
        <v>285</v>
      </c>
      <c r="BE348" s="137">
        <f>IF(U348="základná",N348,0)</f>
        <v>0</v>
      </c>
      <c r="BF348" s="137">
        <f>IF(U348="znížená",N348,0)</f>
        <v>0</v>
      </c>
      <c r="BG348" s="137">
        <f>IF(U348="zákl. prenesená",N348,0)</f>
        <v>0</v>
      </c>
      <c r="BH348" s="137">
        <f>IF(U348="zníž. prenesená",N348,0)</f>
        <v>0</v>
      </c>
      <c r="BI348" s="137">
        <f>IF(U348="nulová",N348,0)</f>
        <v>0</v>
      </c>
      <c r="BJ348" s="23" t="s">
        <v>138</v>
      </c>
      <c r="BK348" s="223">
        <f>L348*K348</f>
        <v>0</v>
      </c>
    </row>
    <row r="349" s="1" customFormat="1" ht="22.32" customHeight="1">
      <c r="B349" s="47"/>
      <c r="C349" s="258" t="s">
        <v>5</v>
      </c>
      <c r="D349" s="258" t="s">
        <v>160</v>
      </c>
      <c r="E349" s="259" t="s">
        <v>5</v>
      </c>
      <c r="F349" s="260" t="s">
        <v>5</v>
      </c>
      <c r="G349" s="260"/>
      <c r="H349" s="260"/>
      <c r="I349" s="260"/>
      <c r="J349" s="261" t="s">
        <v>5</v>
      </c>
      <c r="K349" s="219"/>
      <c r="L349" s="219"/>
      <c r="M349" s="262"/>
      <c r="N349" s="262">
        <f>BK349</f>
        <v>0</v>
      </c>
      <c r="O349" s="262"/>
      <c r="P349" s="262"/>
      <c r="Q349" s="262"/>
      <c r="R349" s="49"/>
      <c r="T349" s="220" t="s">
        <v>5</v>
      </c>
      <c r="U349" s="263" t="s">
        <v>43</v>
      </c>
      <c r="V349" s="48"/>
      <c r="W349" s="48"/>
      <c r="X349" s="48"/>
      <c r="Y349" s="48"/>
      <c r="Z349" s="48"/>
      <c r="AA349" s="95"/>
      <c r="AT349" s="23" t="s">
        <v>285</v>
      </c>
      <c r="AU349" s="23" t="s">
        <v>84</v>
      </c>
      <c r="AY349" s="23" t="s">
        <v>285</v>
      </c>
      <c r="BE349" s="137">
        <f>IF(U349="základná",N349,0)</f>
        <v>0</v>
      </c>
      <c r="BF349" s="137">
        <f>IF(U349="znížená",N349,0)</f>
        <v>0</v>
      </c>
      <c r="BG349" s="137">
        <f>IF(U349="zákl. prenesená",N349,0)</f>
        <v>0</v>
      </c>
      <c r="BH349" s="137">
        <f>IF(U349="zníž. prenesená",N349,0)</f>
        <v>0</v>
      </c>
      <c r="BI349" s="137">
        <f>IF(U349="nulová",N349,0)</f>
        <v>0</v>
      </c>
      <c r="BJ349" s="23" t="s">
        <v>138</v>
      </c>
      <c r="BK349" s="223">
        <f>L349*K349</f>
        <v>0</v>
      </c>
    </row>
    <row r="350" s="1" customFormat="1" ht="22.32" customHeight="1">
      <c r="B350" s="47"/>
      <c r="C350" s="258" t="s">
        <v>5</v>
      </c>
      <c r="D350" s="258" t="s">
        <v>160</v>
      </c>
      <c r="E350" s="259" t="s">
        <v>5</v>
      </c>
      <c r="F350" s="260" t="s">
        <v>5</v>
      </c>
      <c r="G350" s="260"/>
      <c r="H350" s="260"/>
      <c r="I350" s="260"/>
      <c r="J350" s="261" t="s">
        <v>5</v>
      </c>
      <c r="K350" s="219"/>
      <c r="L350" s="219"/>
      <c r="M350" s="262"/>
      <c r="N350" s="262">
        <f>BK350</f>
        <v>0</v>
      </c>
      <c r="O350" s="262"/>
      <c r="P350" s="262"/>
      <c r="Q350" s="262"/>
      <c r="R350" s="49"/>
      <c r="T350" s="220" t="s">
        <v>5</v>
      </c>
      <c r="U350" s="263" t="s">
        <v>43</v>
      </c>
      <c r="V350" s="48"/>
      <c r="W350" s="48"/>
      <c r="X350" s="48"/>
      <c r="Y350" s="48"/>
      <c r="Z350" s="48"/>
      <c r="AA350" s="95"/>
      <c r="AT350" s="23" t="s">
        <v>285</v>
      </c>
      <c r="AU350" s="23" t="s">
        <v>84</v>
      </c>
      <c r="AY350" s="23" t="s">
        <v>285</v>
      </c>
      <c r="BE350" s="137">
        <f>IF(U350="základná",N350,0)</f>
        <v>0</v>
      </c>
      <c r="BF350" s="137">
        <f>IF(U350="znížená",N350,0)</f>
        <v>0</v>
      </c>
      <c r="BG350" s="137">
        <f>IF(U350="zákl. prenesená",N350,0)</f>
        <v>0</v>
      </c>
      <c r="BH350" s="137">
        <f>IF(U350="zníž. prenesená",N350,0)</f>
        <v>0</v>
      </c>
      <c r="BI350" s="137">
        <f>IF(U350="nulová",N350,0)</f>
        <v>0</v>
      </c>
      <c r="BJ350" s="23" t="s">
        <v>138</v>
      </c>
      <c r="BK350" s="223">
        <f>L350*K350</f>
        <v>0</v>
      </c>
    </row>
    <row r="351" s="1" customFormat="1" ht="22.32" customHeight="1">
      <c r="B351" s="47"/>
      <c r="C351" s="258" t="s">
        <v>5</v>
      </c>
      <c r="D351" s="258" t="s">
        <v>160</v>
      </c>
      <c r="E351" s="259" t="s">
        <v>5</v>
      </c>
      <c r="F351" s="260" t="s">
        <v>5</v>
      </c>
      <c r="G351" s="260"/>
      <c r="H351" s="260"/>
      <c r="I351" s="260"/>
      <c r="J351" s="261" t="s">
        <v>5</v>
      </c>
      <c r="K351" s="219"/>
      <c r="L351" s="219"/>
      <c r="M351" s="262"/>
      <c r="N351" s="262">
        <f>BK351</f>
        <v>0</v>
      </c>
      <c r="O351" s="262"/>
      <c r="P351" s="262"/>
      <c r="Q351" s="262"/>
      <c r="R351" s="49"/>
      <c r="T351" s="220" t="s">
        <v>5</v>
      </c>
      <c r="U351" s="263" t="s">
        <v>43</v>
      </c>
      <c r="V351" s="48"/>
      <c r="W351" s="48"/>
      <c r="X351" s="48"/>
      <c r="Y351" s="48"/>
      <c r="Z351" s="48"/>
      <c r="AA351" s="95"/>
      <c r="AT351" s="23" t="s">
        <v>285</v>
      </c>
      <c r="AU351" s="23" t="s">
        <v>84</v>
      </c>
      <c r="AY351" s="23" t="s">
        <v>285</v>
      </c>
      <c r="BE351" s="137">
        <f>IF(U351="základná",N351,0)</f>
        <v>0</v>
      </c>
      <c r="BF351" s="137">
        <f>IF(U351="znížená",N351,0)</f>
        <v>0</v>
      </c>
      <c r="BG351" s="137">
        <f>IF(U351="zákl. prenesená",N351,0)</f>
        <v>0</v>
      </c>
      <c r="BH351" s="137">
        <f>IF(U351="zníž. prenesená",N351,0)</f>
        <v>0</v>
      </c>
      <c r="BI351" s="137">
        <f>IF(U351="nulová",N351,0)</f>
        <v>0</v>
      </c>
      <c r="BJ351" s="23" t="s">
        <v>138</v>
      </c>
      <c r="BK351" s="223">
        <f>L351*K351</f>
        <v>0</v>
      </c>
    </row>
    <row r="352" s="1" customFormat="1" ht="22.32" customHeight="1">
      <c r="B352" s="47"/>
      <c r="C352" s="258" t="s">
        <v>5</v>
      </c>
      <c r="D352" s="258" t="s">
        <v>160</v>
      </c>
      <c r="E352" s="259" t="s">
        <v>5</v>
      </c>
      <c r="F352" s="260" t="s">
        <v>5</v>
      </c>
      <c r="G352" s="260"/>
      <c r="H352" s="260"/>
      <c r="I352" s="260"/>
      <c r="J352" s="261" t="s">
        <v>5</v>
      </c>
      <c r="K352" s="219"/>
      <c r="L352" s="219"/>
      <c r="M352" s="262"/>
      <c r="N352" s="262">
        <f>BK352</f>
        <v>0</v>
      </c>
      <c r="O352" s="262"/>
      <c r="P352" s="262"/>
      <c r="Q352" s="262"/>
      <c r="R352" s="49"/>
      <c r="T352" s="220" t="s">
        <v>5</v>
      </c>
      <c r="U352" s="263" t="s">
        <v>43</v>
      </c>
      <c r="V352" s="73"/>
      <c r="W352" s="73"/>
      <c r="X352" s="73"/>
      <c r="Y352" s="73"/>
      <c r="Z352" s="73"/>
      <c r="AA352" s="75"/>
      <c r="AT352" s="23" t="s">
        <v>285</v>
      </c>
      <c r="AU352" s="23" t="s">
        <v>84</v>
      </c>
      <c r="AY352" s="23" t="s">
        <v>285</v>
      </c>
      <c r="BE352" s="137">
        <f>IF(U352="základná",N352,0)</f>
        <v>0</v>
      </c>
      <c r="BF352" s="137">
        <f>IF(U352="znížená",N352,0)</f>
        <v>0</v>
      </c>
      <c r="BG352" s="137">
        <f>IF(U352="zákl. prenesená",N352,0)</f>
        <v>0</v>
      </c>
      <c r="BH352" s="137">
        <f>IF(U352="zníž. prenesená",N352,0)</f>
        <v>0</v>
      </c>
      <c r="BI352" s="137">
        <f>IF(U352="nulová",N352,0)</f>
        <v>0</v>
      </c>
      <c r="BJ352" s="23" t="s">
        <v>138</v>
      </c>
      <c r="BK352" s="223">
        <f>L352*K352</f>
        <v>0</v>
      </c>
    </row>
    <row r="353" s="1" customFormat="1" ht="6.96" customHeight="1">
      <c r="B353" s="76"/>
      <c r="C353" s="77"/>
      <c r="D353" s="77"/>
      <c r="E353" s="77"/>
      <c r="F353" s="77"/>
      <c r="G353" s="77"/>
      <c r="H353" s="77"/>
      <c r="I353" s="77"/>
      <c r="J353" s="77"/>
      <c r="K353" s="77"/>
      <c r="L353" s="77"/>
      <c r="M353" s="77"/>
      <c r="N353" s="77"/>
      <c r="O353" s="77"/>
      <c r="P353" s="77"/>
      <c r="Q353" s="77"/>
      <c r="R353" s="78"/>
    </row>
  </sheetData>
  <mergeCells count="462"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N98:Q98"/>
    <mergeCell ref="N99:Q99"/>
    <mergeCell ref="N100:Q100"/>
    <mergeCell ref="N101:Q101"/>
    <mergeCell ref="N102:Q102"/>
    <mergeCell ref="N103:Q103"/>
    <mergeCell ref="N104:Q104"/>
    <mergeCell ref="N105:Q105"/>
    <mergeCell ref="N106:Q106"/>
    <mergeCell ref="N108:Q108"/>
    <mergeCell ref="D109:H109"/>
    <mergeCell ref="N109:Q109"/>
    <mergeCell ref="D110:H110"/>
    <mergeCell ref="N110:Q110"/>
    <mergeCell ref="D111:H111"/>
    <mergeCell ref="N111:Q111"/>
    <mergeCell ref="D112:H112"/>
    <mergeCell ref="N112:Q112"/>
    <mergeCell ref="D113:H113"/>
    <mergeCell ref="N113:Q113"/>
    <mergeCell ref="N114:Q114"/>
    <mergeCell ref="L116:Q116"/>
    <mergeCell ref="C122:Q122"/>
    <mergeCell ref="F124:P124"/>
    <mergeCell ref="F125:P125"/>
    <mergeCell ref="M127:P127"/>
    <mergeCell ref="M129:Q129"/>
    <mergeCell ref="M130:Q130"/>
    <mergeCell ref="F132:I132"/>
    <mergeCell ref="L132:M132"/>
    <mergeCell ref="N132:Q132"/>
    <mergeCell ref="F136:I136"/>
    <mergeCell ref="L136:M136"/>
    <mergeCell ref="N136:Q136"/>
    <mergeCell ref="F137:I137"/>
    <mergeCell ref="F138:I138"/>
    <mergeCell ref="F139:I139"/>
    <mergeCell ref="F140:I140"/>
    <mergeCell ref="L140:M140"/>
    <mergeCell ref="N140:Q140"/>
    <mergeCell ref="F141:I141"/>
    <mergeCell ref="F142:I142"/>
    <mergeCell ref="F143:I143"/>
    <mergeCell ref="F144:I144"/>
    <mergeCell ref="F145:I145"/>
    <mergeCell ref="L145:M145"/>
    <mergeCell ref="N145:Q145"/>
    <mergeCell ref="F146:I146"/>
    <mergeCell ref="L146:M146"/>
    <mergeCell ref="N146:Q146"/>
    <mergeCell ref="F148:I148"/>
    <mergeCell ref="L148:M148"/>
    <mergeCell ref="N148:Q148"/>
    <mergeCell ref="F149:I149"/>
    <mergeCell ref="F150:I150"/>
    <mergeCell ref="F151:I151"/>
    <mergeCell ref="F152:I152"/>
    <mergeCell ref="F153:I153"/>
    <mergeCell ref="L153:M153"/>
    <mergeCell ref="N153:Q153"/>
    <mergeCell ref="F155:I155"/>
    <mergeCell ref="L155:M155"/>
    <mergeCell ref="N155:Q155"/>
    <mergeCell ref="F158:I158"/>
    <mergeCell ref="L158:M158"/>
    <mergeCell ref="N158:Q158"/>
    <mergeCell ref="F159:I159"/>
    <mergeCell ref="L159:M159"/>
    <mergeCell ref="N159:Q159"/>
    <mergeCell ref="F160:I160"/>
    <mergeCell ref="L160:M160"/>
    <mergeCell ref="N160:Q160"/>
    <mergeCell ref="F162:I162"/>
    <mergeCell ref="L162:M162"/>
    <mergeCell ref="N162:Q162"/>
    <mergeCell ref="F163:I163"/>
    <mergeCell ref="F164:I164"/>
    <mergeCell ref="F165:I165"/>
    <mergeCell ref="F166:I166"/>
    <mergeCell ref="F167:I167"/>
    <mergeCell ref="F168:I168"/>
    <mergeCell ref="F169:I169"/>
    <mergeCell ref="L169:M169"/>
    <mergeCell ref="N169:Q169"/>
    <mergeCell ref="F170:I170"/>
    <mergeCell ref="F171:I171"/>
    <mergeCell ref="F172:I172"/>
    <mergeCell ref="F173:I173"/>
    <mergeCell ref="L173:M173"/>
    <mergeCell ref="N173:Q173"/>
    <mergeCell ref="F175:I175"/>
    <mergeCell ref="L175:M175"/>
    <mergeCell ref="N175:Q175"/>
    <mergeCell ref="F176:I176"/>
    <mergeCell ref="F177:I177"/>
    <mergeCell ref="F178:I178"/>
    <mergeCell ref="F179:I179"/>
    <mergeCell ref="L179:M179"/>
    <mergeCell ref="N179:Q179"/>
    <mergeCell ref="F180:I180"/>
    <mergeCell ref="F181:I181"/>
    <mergeCell ref="F182:I182"/>
    <mergeCell ref="F183:I183"/>
    <mergeCell ref="F184:I184"/>
    <mergeCell ref="F185:I185"/>
    <mergeCell ref="F186:I186"/>
    <mergeCell ref="L186:M186"/>
    <mergeCell ref="N186:Q186"/>
    <mergeCell ref="F187:I187"/>
    <mergeCell ref="L187:M187"/>
    <mergeCell ref="N187:Q187"/>
    <mergeCell ref="F188:I188"/>
    <mergeCell ref="L188:M188"/>
    <mergeCell ref="N188:Q188"/>
    <mergeCell ref="F189:I189"/>
    <mergeCell ref="L189:M189"/>
    <mergeCell ref="N189:Q189"/>
    <mergeCell ref="F190:I190"/>
    <mergeCell ref="F191:I191"/>
    <mergeCell ref="F192:I192"/>
    <mergeCell ref="F193:I193"/>
    <mergeCell ref="F194:I194"/>
    <mergeCell ref="F195:I195"/>
    <mergeCell ref="L195:M195"/>
    <mergeCell ref="N195:Q195"/>
    <mergeCell ref="F196:I196"/>
    <mergeCell ref="F197:I197"/>
    <mergeCell ref="F198:I198"/>
    <mergeCell ref="F199:I199"/>
    <mergeCell ref="L199:M199"/>
    <mergeCell ref="N199:Q199"/>
    <mergeCell ref="F200:I200"/>
    <mergeCell ref="L200:M200"/>
    <mergeCell ref="N200:Q200"/>
    <mergeCell ref="F201:I201"/>
    <mergeCell ref="L201:M201"/>
    <mergeCell ref="N201:Q201"/>
    <mergeCell ref="F202:I202"/>
    <mergeCell ref="L202:M202"/>
    <mergeCell ref="N202:Q202"/>
    <mergeCell ref="F203:I203"/>
    <mergeCell ref="L203:M203"/>
    <mergeCell ref="N203:Q203"/>
    <mergeCell ref="F204:I204"/>
    <mergeCell ref="L204:M204"/>
    <mergeCell ref="N204:Q204"/>
    <mergeCell ref="F205:I205"/>
    <mergeCell ref="L205:M205"/>
    <mergeCell ref="N205:Q205"/>
    <mergeCell ref="F206:I206"/>
    <mergeCell ref="L206:M206"/>
    <mergeCell ref="N206:Q206"/>
    <mergeCell ref="F207:I207"/>
    <mergeCell ref="F208:I208"/>
    <mergeCell ref="F209:I209"/>
    <mergeCell ref="F210:I210"/>
    <mergeCell ref="F211:I211"/>
    <mergeCell ref="F212:I212"/>
    <mergeCell ref="L212:M212"/>
    <mergeCell ref="N212:Q212"/>
    <mergeCell ref="F213:I213"/>
    <mergeCell ref="L213:M213"/>
    <mergeCell ref="N213:Q213"/>
    <mergeCell ref="F214:I214"/>
    <mergeCell ref="F215:I215"/>
    <mergeCell ref="F216:I216"/>
    <mergeCell ref="F217:I217"/>
    <mergeCell ref="L217:M217"/>
    <mergeCell ref="N217:Q217"/>
    <mergeCell ref="F218:I218"/>
    <mergeCell ref="F219:I219"/>
    <mergeCell ref="F220:I220"/>
    <mergeCell ref="F221:I221"/>
    <mergeCell ref="F222:I222"/>
    <mergeCell ref="F223:I223"/>
    <mergeCell ref="L223:M223"/>
    <mergeCell ref="N223:Q223"/>
    <mergeCell ref="F225:I225"/>
    <mergeCell ref="L225:M225"/>
    <mergeCell ref="N225:Q225"/>
    <mergeCell ref="F226:I226"/>
    <mergeCell ref="L226:M226"/>
    <mergeCell ref="N226:Q226"/>
    <mergeCell ref="F227:I227"/>
    <mergeCell ref="L227:M227"/>
    <mergeCell ref="N227:Q227"/>
    <mergeCell ref="F228:I228"/>
    <mergeCell ref="L228:M228"/>
    <mergeCell ref="N228:Q228"/>
    <mergeCell ref="F229:I229"/>
    <mergeCell ref="L229:M229"/>
    <mergeCell ref="N229:Q229"/>
    <mergeCell ref="F230:I230"/>
    <mergeCell ref="L230:M230"/>
    <mergeCell ref="N230:Q230"/>
    <mergeCell ref="F231:I231"/>
    <mergeCell ref="F232:I232"/>
    <mergeCell ref="F233:I233"/>
    <mergeCell ref="F234:I234"/>
    <mergeCell ref="L234:M234"/>
    <mergeCell ref="N234:Q234"/>
    <mergeCell ref="F235:I235"/>
    <mergeCell ref="L235:M235"/>
    <mergeCell ref="N235:Q235"/>
    <mergeCell ref="F237:I237"/>
    <mergeCell ref="L237:M237"/>
    <mergeCell ref="N237:Q237"/>
    <mergeCell ref="F238:I238"/>
    <mergeCell ref="L238:M238"/>
    <mergeCell ref="N238:Q238"/>
    <mergeCell ref="F239:I239"/>
    <mergeCell ref="L239:M239"/>
    <mergeCell ref="N239:Q239"/>
    <mergeCell ref="F240:I240"/>
    <mergeCell ref="F241:I241"/>
    <mergeCell ref="F242:I242"/>
    <mergeCell ref="F243:I243"/>
    <mergeCell ref="L243:M243"/>
    <mergeCell ref="N243:Q243"/>
    <mergeCell ref="F244:I244"/>
    <mergeCell ref="L244:M244"/>
    <mergeCell ref="N244:Q244"/>
    <mergeCell ref="F246:I246"/>
    <mergeCell ref="L246:M246"/>
    <mergeCell ref="N246:Q246"/>
    <mergeCell ref="F247:I247"/>
    <mergeCell ref="F248:I248"/>
    <mergeCell ref="F249:I249"/>
    <mergeCell ref="F250:I250"/>
    <mergeCell ref="F251:I251"/>
    <mergeCell ref="L251:M251"/>
    <mergeCell ref="N251:Q251"/>
    <mergeCell ref="F252:I252"/>
    <mergeCell ref="L252:M252"/>
    <mergeCell ref="N252:Q252"/>
    <mergeCell ref="F253:I253"/>
    <mergeCell ref="F254:I254"/>
    <mergeCell ref="F255:I255"/>
    <mergeCell ref="F256:I256"/>
    <mergeCell ref="F257:I257"/>
    <mergeCell ref="F258:I258"/>
    <mergeCell ref="L258:M258"/>
    <mergeCell ref="N258:Q258"/>
    <mergeCell ref="F259:I259"/>
    <mergeCell ref="L259:M259"/>
    <mergeCell ref="N259:Q259"/>
    <mergeCell ref="F260:I260"/>
    <mergeCell ref="F261:I261"/>
    <mergeCell ref="F262:I262"/>
    <mergeCell ref="F263:I263"/>
    <mergeCell ref="L263:M263"/>
    <mergeCell ref="N263:Q263"/>
    <mergeCell ref="F264:I264"/>
    <mergeCell ref="L264:M264"/>
    <mergeCell ref="N264:Q264"/>
    <mergeCell ref="F266:I266"/>
    <mergeCell ref="L266:M266"/>
    <mergeCell ref="N266:Q266"/>
    <mergeCell ref="F267:I267"/>
    <mergeCell ref="F268:I268"/>
    <mergeCell ref="F269:I269"/>
    <mergeCell ref="F270:I270"/>
    <mergeCell ref="F271:I271"/>
    <mergeCell ref="L271:M271"/>
    <mergeCell ref="N271:Q271"/>
    <mergeCell ref="F272:I272"/>
    <mergeCell ref="F273:I273"/>
    <mergeCell ref="F274:I274"/>
    <mergeCell ref="F275:I275"/>
    <mergeCell ref="F276:I276"/>
    <mergeCell ref="L276:M276"/>
    <mergeCell ref="N276:Q276"/>
    <mergeCell ref="F277:I277"/>
    <mergeCell ref="F278:I278"/>
    <mergeCell ref="F279:I279"/>
    <mergeCell ref="F280:I280"/>
    <mergeCell ref="F281:I281"/>
    <mergeCell ref="L281:M281"/>
    <mergeCell ref="N281:Q281"/>
    <mergeCell ref="F282:I282"/>
    <mergeCell ref="F283:I283"/>
    <mergeCell ref="F284:I284"/>
    <mergeCell ref="F285:I285"/>
    <mergeCell ref="F286:I286"/>
    <mergeCell ref="F287:I287"/>
    <mergeCell ref="L287:M287"/>
    <mergeCell ref="N287:Q287"/>
    <mergeCell ref="F289:I289"/>
    <mergeCell ref="L289:M289"/>
    <mergeCell ref="N289:Q289"/>
    <mergeCell ref="F290:I290"/>
    <mergeCell ref="F291:I291"/>
    <mergeCell ref="F292:I292"/>
    <mergeCell ref="F293:I293"/>
    <mergeCell ref="L293:M293"/>
    <mergeCell ref="N293:Q293"/>
    <mergeCell ref="F294:I294"/>
    <mergeCell ref="F295:I295"/>
    <mergeCell ref="F296:I296"/>
    <mergeCell ref="F297:I297"/>
    <mergeCell ref="L297:M297"/>
    <mergeCell ref="N297:Q297"/>
    <mergeCell ref="F298:I298"/>
    <mergeCell ref="F299:I299"/>
    <mergeCell ref="F300:I300"/>
    <mergeCell ref="F301:I301"/>
    <mergeCell ref="L301:M301"/>
    <mergeCell ref="N301:Q301"/>
    <mergeCell ref="F302:I302"/>
    <mergeCell ref="F303:I303"/>
    <mergeCell ref="F304:I304"/>
    <mergeCell ref="F305:I305"/>
    <mergeCell ref="L305:M305"/>
    <mergeCell ref="N305:Q305"/>
    <mergeCell ref="F306:I306"/>
    <mergeCell ref="F307:I307"/>
    <mergeCell ref="F308:I308"/>
    <mergeCell ref="F309:I309"/>
    <mergeCell ref="L309:M309"/>
    <mergeCell ref="N309:Q309"/>
    <mergeCell ref="F310:I310"/>
    <mergeCell ref="F311:I311"/>
    <mergeCell ref="F312:I312"/>
    <mergeCell ref="F313:I313"/>
    <mergeCell ref="F314:I314"/>
    <mergeCell ref="F315:I315"/>
    <mergeCell ref="F316:I316"/>
    <mergeCell ref="L316:M316"/>
    <mergeCell ref="N316:Q316"/>
    <mergeCell ref="F317:I317"/>
    <mergeCell ref="F318:I318"/>
    <mergeCell ref="F319:I319"/>
    <mergeCell ref="F321:I321"/>
    <mergeCell ref="L321:M321"/>
    <mergeCell ref="N321:Q321"/>
    <mergeCell ref="F322:I322"/>
    <mergeCell ref="F323:I323"/>
    <mergeCell ref="F324:I324"/>
    <mergeCell ref="F325:I325"/>
    <mergeCell ref="F326:I326"/>
    <mergeCell ref="F327:I327"/>
    <mergeCell ref="L327:M327"/>
    <mergeCell ref="N327:Q327"/>
    <mergeCell ref="F328:I328"/>
    <mergeCell ref="F329:I329"/>
    <mergeCell ref="F330:I330"/>
    <mergeCell ref="F331:I331"/>
    <mergeCell ref="L331:M331"/>
    <mergeCell ref="N331:Q331"/>
    <mergeCell ref="F332:I332"/>
    <mergeCell ref="F333:I333"/>
    <mergeCell ref="F334:I334"/>
    <mergeCell ref="F335:I335"/>
    <mergeCell ref="L335:M335"/>
    <mergeCell ref="N335:Q335"/>
    <mergeCell ref="F338:I338"/>
    <mergeCell ref="L338:M338"/>
    <mergeCell ref="N338:Q338"/>
    <mergeCell ref="F339:I339"/>
    <mergeCell ref="L339:M339"/>
    <mergeCell ref="N339:Q339"/>
    <mergeCell ref="F340:I340"/>
    <mergeCell ref="L340:M340"/>
    <mergeCell ref="N340:Q340"/>
    <mergeCell ref="F341:I341"/>
    <mergeCell ref="L341:M341"/>
    <mergeCell ref="N341:Q341"/>
    <mergeCell ref="F342:I342"/>
    <mergeCell ref="L342:M342"/>
    <mergeCell ref="N342:Q342"/>
    <mergeCell ref="F343:I343"/>
    <mergeCell ref="L343:M343"/>
    <mergeCell ref="N343:Q343"/>
    <mergeCell ref="F344:I344"/>
    <mergeCell ref="L344:M344"/>
    <mergeCell ref="N344:Q344"/>
    <mergeCell ref="F346:I346"/>
    <mergeCell ref="L346:M346"/>
    <mergeCell ref="N346:Q346"/>
    <mergeCell ref="F348:I348"/>
    <mergeCell ref="L348:M348"/>
    <mergeCell ref="N348:Q348"/>
    <mergeCell ref="F349:I349"/>
    <mergeCell ref="L349:M349"/>
    <mergeCell ref="N349:Q349"/>
    <mergeCell ref="F350:I350"/>
    <mergeCell ref="L350:M350"/>
    <mergeCell ref="N350:Q350"/>
    <mergeCell ref="F351:I351"/>
    <mergeCell ref="L351:M351"/>
    <mergeCell ref="N351:Q351"/>
    <mergeCell ref="F352:I352"/>
    <mergeCell ref="L352:M352"/>
    <mergeCell ref="N352:Q352"/>
    <mergeCell ref="N133:Q133"/>
    <mergeCell ref="N134:Q134"/>
    <mergeCell ref="N135:Q135"/>
    <mergeCell ref="N147:Q147"/>
    <mergeCell ref="N154:Q154"/>
    <mergeCell ref="N156:Q156"/>
    <mergeCell ref="N157:Q157"/>
    <mergeCell ref="N161:Q161"/>
    <mergeCell ref="N174:Q174"/>
    <mergeCell ref="N224:Q224"/>
    <mergeCell ref="N236:Q236"/>
    <mergeCell ref="N245:Q245"/>
    <mergeCell ref="N265:Q265"/>
    <mergeCell ref="N288:Q288"/>
    <mergeCell ref="N320:Q320"/>
    <mergeCell ref="N336:Q336"/>
    <mergeCell ref="N337:Q337"/>
    <mergeCell ref="N345:Q345"/>
    <mergeCell ref="N347:Q347"/>
    <mergeCell ref="H1:K1"/>
    <mergeCell ref="S2:AC2"/>
  </mergeCells>
  <dataValidations count="2">
    <dataValidation type="list" allowBlank="1" showInputMessage="1" showErrorMessage="1" error="Povolené sú hodnoty K, M." sqref="D348:D353">
      <formula1>"K, M"</formula1>
    </dataValidation>
    <dataValidation type="list" allowBlank="1" showInputMessage="1" showErrorMessage="1" error="Povolené sú hodnoty základná, znížená, nulová." sqref="U348:U353">
      <formula1>"základná, znížená, nulová"</formula1>
    </dataValidation>
  </dataValidations>
  <hyperlinks>
    <hyperlink ref="F1:G1" location="C2" display="1) Krycí list rozpočtu"/>
    <hyperlink ref="H1:K1" location="C86" display="2) Rekapitulácia rozpočtu"/>
    <hyperlink ref="L1" location="C132" display="3) Rozpočet"/>
    <hyperlink ref="S1:T1" location="'Rekapitulácia stavby'!C2" display="Rekapitulácia stavby"/>
  </hyperlinks>
  <pageMargins left="0.5833333" right="0.5833333" top="0.5" bottom="0.4666667" header="0" footer="0"/>
  <pageSetup paperSize="9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>
      <pane activePane="bottomLeft" state="frozen" topLeftCell="A2" ySplit="1"/>
    </sheetView>
  </sheetViews>
  <cols>
    <col min="1" max="1" width="8.33" customWidth="1"/>
    <col min="2" max="2" width="1.67" customWidth="1"/>
    <col min="3" max="3" width="4.17" customWidth="1"/>
    <col min="4" max="4" width="4.33" customWidth="1"/>
    <col min="5" max="5" width="17.17" customWidth="1"/>
    <col min="6" max="6" width="11.17" customWidth="1"/>
    <col min="7" max="7" width="11.17" customWidth="1"/>
    <col min="8" max="8" width="12.5" customWidth="1"/>
    <col min="9" max="9" width="7" customWidth="1"/>
    <col min="10" max="10" width="5.17" customWidth="1"/>
    <col min="11" max="11" width="11.5" customWidth="1"/>
    <col min="12" max="12" width="12" customWidth="1"/>
    <col min="13" max="13" width="6" customWidth="1"/>
    <col min="14" max="14" width="6" customWidth="1"/>
    <col min="15" max="15" width="2" customWidth="1"/>
    <col min="16" max="16" width="12.5" customWidth="1"/>
    <col min="17" max="17" width="4.17" customWidth="1"/>
    <col min="18" max="18" width="1.67" customWidth="1"/>
    <col min="19" max="19" width="8.17" customWidth="1"/>
    <col min="20" max="20" width="29.67" hidden="1" customWidth="1"/>
    <col min="21" max="21" width="16.33" hidden="1" customWidth="1"/>
    <col min="22" max="22" width="12.33" hidden="1" customWidth="1"/>
    <col min="23" max="23" width="16.33" hidden="1" customWidth="1"/>
    <col min="24" max="24" width="12.17" hidden="1" customWidth="1"/>
    <col min="25" max="25" width="15" hidden="1" customWidth="1"/>
    <col min="26" max="26" width="11" hidden="1" customWidth="1"/>
    <col min="27" max="27" width="15" hidden="1" customWidth="1"/>
    <col min="28" max="28" width="16.33" hidden="1" customWidth="1"/>
    <col min="29" max="29" width="11" customWidth="1"/>
    <col min="30" max="30" width="15" customWidth="1"/>
    <col min="31" max="31" width="16.33" customWidth="1"/>
    <col min="44" max="44" width="9.33" hidden="1"/>
    <col min="45" max="45" width="9.33" hidden="1"/>
    <col min="46" max="46" width="9.33" hidden="1"/>
    <col min="47" max="47" width="9.33" hidden="1"/>
    <col min="48" max="48" width="9.33" hidden="1"/>
    <col min="49" max="49" width="9.33" hidden="1"/>
    <col min="50" max="50" width="9.33" hidden="1"/>
    <col min="51" max="51" width="9.33" hidden="1"/>
    <col min="52" max="52" width="9.33" hidden="1"/>
    <col min="53" max="53" width="9.33" hidden="1"/>
    <col min="54" max="54" width="9.33" hidden="1"/>
    <col min="55" max="55" width="9.33" hidden="1"/>
    <col min="56" max="56" width="9.33" hidden="1"/>
    <col min="57" max="57" width="9.33" hidden="1"/>
    <col min="58" max="58" width="9.33" hidden="1"/>
    <col min="59" max="59" width="9.33" hidden="1"/>
    <col min="60" max="60" width="9.33" hidden="1"/>
    <col min="61" max="61" width="9.33" hidden="1"/>
    <col min="62" max="62" width="9.33" hidden="1"/>
    <col min="63" max="63" width="9.33" hidden="1"/>
    <col min="64" max="64" width="9.33" hidden="1"/>
    <col min="65" max="65" width="9.33" hidden="1"/>
  </cols>
  <sheetData>
    <row r="1" ht="21.84" customHeight="1">
      <c r="A1" s="148"/>
      <c r="B1" s="14"/>
      <c r="C1" s="14"/>
      <c r="D1" s="15" t="s">
        <v>1</v>
      </c>
      <c r="E1" s="14"/>
      <c r="F1" s="16" t="s">
        <v>109</v>
      </c>
      <c r="G1" s="16"/>
      <c r="H1" s="149" t="s">
        <v>110</v>
      </c>
      <c r="I1" s="149"/>
      <c r="J1" s="149"/>
      <c r="K1" s="149"/>
      <c r="L1" s="16" t="s">
        <v>111</v>
      </c>
      <c r="M1" s="14"/>
      <c r="N1" s="14"/>
      <c r="O1" s="15" t="s">
        <v>112</v>
      </c>
      <c r="P1" s="14"/>
      <c r="Q1" s="14"/>
      <c r="R1" s="14"/>
      <c r="S1" s="16" t="s">
        <v>113</v>
      </c>
      <c r="T1" s="16"/>
      <c r="U1" s="148"/>
      <c r="V1" s="148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</row>
    <row r="2" ht="36.96" customHeight="1">
      <c r="C2" s="20" t="s">
        <v>7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S2" s="22" t="s">
        <v>8</v>
      </c>
      <c r="AT2" s="23" t="s">
        <v>91</v>
      </c>
    </row>
    <row r="3" ht="6.96" customHeight="1"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6"/>
      <c r="AT3" s="23" t="s">
        <v>76</v>
      </c>
    </row>
    <row r="4" ht="36.96" customHeight="1">
      <c r="B4" s="27"/>
      <c r="C4" s="28" t="s">
        <v>114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30"/>
      <c r="T4" s="21" t="s">
        <v>12</v>
      </c>
      <c r="AT4" s="23" t="s">
        <v>6</v>
      </c>
    </row>
    <row r="5" ht="6.96" customHeight="1">
      <c r="B5" s="27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0"/>
    </row>
    <row r="6" ht="25.44" customHeight="1">
      <c r="B6" s="27"/>
      <c r="C6" s="32"/>
      <c r="D6" s="39" t="s">
        <v>17</v>
      </c>
      <c r="E6" s="32"/>
      <c r="F6" s="150" t="str">
        <f>'Rekapitulácia stavby'!K6</f>
        <v>Stavebné úpravy a modernizácia prednáškovej miestnosti LAOP01</v>
      </c>
      <c r="G6" s="39"/>
      <c r="H6" s="39"/>
      <c r="I6" s="39"/>
      <c r="J6" s="39"/>
      <c r="K6" s="39"/>
      <c r="L6" s="39"/>
      <c r="M6" s="39"/>
      <c r="N6" s="39"/>
      <c r="O6" s="39"/>
      <c r="P6" s="39"/>
      <c r="Q6" s="32"/>
      <c r="R6" s="30"/>
    </row>
    <row r="7" s="1" customFormat="1" ht="32.88" customHeight="1">
      <c r="B7" s="47"/>
      <c r="C7" s="48"/>
      <c r="D7" s="36" t="s">
        <v>115</v>
      </c>
      <c r="E7" s="48"/>
      <c r="F7" s="37" t="s">
        <v>622</v>
      </c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9"/>
    </row>
    <row r="8" s="1" customFormat="1" ht="14.4" customHeight="1">
      <c r="B8" s="47"/>
      <c r="C8" s="48"/>
      <c r="D8" s="39" t="s">
        <v>19</v>
      </c>
      <c r="E8" s="48"/>
      <c r="F8" s="34" t="s">
        <v>5</v>
      </c>
      <c r="G8" s="48"/>
      <c r="H8" s="48"/>
      <c r="I8" s="48"/>
      <c r="J8" s="48"/>
      <c r="K8" s="48"/>
      <c r="L8" s="48"/>
      <c r="M8" s="39" t="s">
        <v>20</v>
      </c>
      <c r="N8" s="48"/>
      <c r="O8" s="34" t="s">
        <v>5</v>
      </c>
      <c r="P8" s="48"/>
      <c r="Q8" s="48"/>
      <c r="R8" s="49"/>
    </row>
    <row r="9" s="1" customFormat="1" ht="14.4" customHeight="1">
      <c r="B9" s="47"/>
      <c r="C9" s="48"/>
      <c r="D9" s="39" t="s">
        <v>21</v>
      </c>
      <c r="E9" s="48"/>
      <c r="F9" s="34" t="s">
        <v>22</v>
      </c>
      <c r="G9" s="48"/>
      <c r="H9" s="48"/>
      <c r="I9" s="48"/>
      <c r="J9" s="48"/>
      <c r="K9" s="48"/>
      <c r="L9" s="48"/>
      <c r="M9" s="39" t="s">
        <v>23</v>
      </c>
      <c r="N9" s="48"/>
      <c r="O9" s="151" t="str">
        <f>'Rekapitulácia stavby'!AN8</f>
        <v>14. 6. 2018</v>
      </c>
      <c r="P9" s="91"/>
      <c r="Q9" s="48"/>
      <c r="R9" s="49"/>
    </row>
    <row r="10" s="1" customFormat="1" ht="10.8" customHeight="1">
      <c r="B10" s="47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9"/>
    </row>
    <row r="11" s="1" customFormat="1" ht="14.4" customHeight="1">
      <c r="B11" s="47"/>
      <c r="C11" s="48"/>
      <c r="D11" s="39" t="s">
        <v>25</v>
      </c>
      <c r="E11" s="48"/>
      <c r="F11" s="48"/>
      <c r="G11" s="48"/>
      <c r="H11" s="48"/>
      <c r="I11" s="48"/>
      <c r="J11" s="48"/>
      <c r="K11" s="48"/>
      <c r="L11" s="48"/>
      <c r="M11" s="39" t="s">
        <v>26</v>
      </c>
      <c r="N11" s="48"/>
      <c r="O11" s="34" t="s">
        <v>5</v>
      </c>
      <c r="P11" s="34"/>
      <c r="Q11" s="48"/>
      <c r="R11" s="49"/>
    </row>
    <row r="12" s="1" customFormat="1" ht="18" customHeight="1">
      <c r="B12" s="47"/>
      <c r="C12" s="48"/>
      <c r="D12" s="48"/>
      <c r="E12" s="34" t="s">
        <v>27</v>
      </c>
      <c r="F12" s="48"/>
      <c r="G12" s="48"/>
      <c r="H12" s="48"/>
      <c r="I12" s="48"/>
      <c r="J12" s="48"/>
      <c r="K12" s="48"/>
      <c r="L12" s="48"/>
      <c r="M12" s="39" t="s">
        <v>28</v>
      </c>
      <c r="N12" s="48"/>
      <c r="O12" s="34" t="s">
        <v>5</v>
      </c>
      <c r="P12" s="34"/>
      <c r="Q12" s="48"/>
      <c r="R12" s="49"/>
    </row>
    <row r="13" s="1" customFormat="1" ht="6.96" customHeight="1">
      <c r="B13" s="47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9"/>
    </row>
    <row r="14" s="1" customFormat="1" ht="14.4" customHeight="1">
      <c r="B14" s="47"/>
      <c r="C14" s="48"/>
      <c r="D14" s="39" t="s">
        <v>29</v>
      </c>
      <c r="E14" s="48"/>
      <c r="F14" s="48"/>
      <c r="G14" s="48"/>
      <c r="H14" s="48"/>
      <c r="I14" s="48"/>
      <c r="J14" s="48"/>
      <c r="K14" s="48"/>
      <c r="L14" s="48"/>
      <c r="M14" s="39" t="s">
        <v>26</v>
      </c>
      <c r="N14" s="48"/>
      <c r="O14" s="40" t="str">
        <f>IF('Rekapitulácia stavby'!AN13="","",'Rekapitulácia stavby'!AN13)</f>
        <v>Vyplň údaj</v>
      </c>
      <c r="P14" s="34"/>
      <c r="Q14" s="48"/>
      <c r="R14" s="49"/>
    </row>
    <row r="15" s="1" customFormat="1" ht="18" customHeight="1">
      <c r="B15" s="47"/>
      <c r="C15" s="48"/>
      <c r="D15" s="48"/>
      <c r="E15" s="40" t="str">
        <f>IF('Rekapitulácia stavby'!E14="","",'Rekapitulácia stavby'!E14)</f>
        <v>Vyplň údaj</v>
      </c>
      <c r="F15" s="152"/>
      <c r="G15" s="152"/>
      <c r="H15" s="152"/>
      <c r="I15" s="152"/>
      <c r="J15" s="152"/>
      <c r="K15" s="152"/>
      <c r="L15" s="152"/>
      <c r="M15" s="39" t="s">
        <v>28</v>
      </c>
      <c r="N15" s="48"/>
      <c r="O15" s="40" t="str">
        <f>IF('Rekapitulácia stavby'!AN14="","",'Rekapitulácia stavby'!AN14)</f>
        <v>Vyplň údaj</v>
      </c>
      <c r="P15" s="34"/>
      <c r="Q15" s="48"/>
      <c r="R15" s="49"/>
    </row>
    <row r="16" s="1" customFormat="1" ht="6.96" customHeight="1">
      <c r="B16" s="47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9"/>
    </row>
    <row r="17" s="1" customFormat="1" ht="14.4" customHeight="1">
      <c r="B17" s="47"/>
      <c r="C17" s="48"/>
      <c r="D17" s="39" t="s">
        <v>31</v>
      </c>
      <c r="E17" s="48"/>
      <c r="F17" s="48"/>
      <c r="G17" s="48"/>
      <c r="H17" s="48"/>
      <c r="I17" s="48"/>
      <c r="J17" s="48"/>
      <c r="K17" s="48"/>
      <c r="L17" s="48"/>
      <c r="M17" s="39" t="s">
        <v>26</v>
      </c>
      <c r="N17" s="48"/>
      <c r="O17" s="34" t="s">
        <v>5</v>
      </c>
      <c r="P17" s="34"/>
      <c r="Q17" s="48"/>
      <c r="R17" s="49"/>
    </row>
    <row r="18" s="1" customFormat="1" ht="18" customHeight="1">
      <c r="B18" s="47"/>
      <c r="C18" s="48"/>
      <c r="D18" s="48"/>
      <c r="E18" s="34" t="s">
        <v>32</v>
      </c>
      <c r="F18" s="48"/>
      <c r="G18" s="48"/>
      <c r="H18" s="48"/>
      <c r="I18" s="48"/>
      <c r="J18" s="48"/>
      <c r="K18" s="48"/>
      <c r="L18" s="48"/>
      <c r="M18" s="39" t="s">
        <v>28</v>
      </c>
      <c r="N18" s="48"/>
      <c r="O18" s="34" t="s">
        <v>5</v>
      </c>
      <c r="P18" s="34"/>
      <c r="Q18" s="48"/>
      <c r="R18" s="49"/>
    </row>
    <row r="19" s="1" customFormat="1" ht="6.96" customHeight="1">
      <c r="B19" s="47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9"/>
    </row>
    <row r="20" s="1" customFormat="1" ht="14.4" customHeight="1">
      <c r="B20" s="47"/>
      <c r="C20" s="48"/>
      <c r="D20" s="39" t="s">
        <v>35</v>
      </c>
      <c r="E20" s="48"/>
      <c r="F20" s="48"/>
      <c r="G20" s="48"/>
      <c r="H20" s="48"/>
      <c r="I20" s="48"/>
      <c r="J20" s="48"/>
      <c r="K20" s="48"/>
      <c r="L20" s="48"/>
      <c r="M20" s="39" t="s">
        <v>26</v>
      </c>
      <c r="N20" s="48"/>
      <c r="O20" s="34" t="str">
        <f>IF('Rekapitulácia stavby'!AN19="","",'Rekapitulácia stavby'!AN19)</f>
        <v/>
      </c>
      <c r="P20" s="34"/>
      <c r="Q20" s="48"/>
      <c r="R20" s="49"/>
    </row>
    <row r="21" s="1" customFormat="1" ht="18" customHeight="1">
      <c r="B21" s="47"/>
      <c r="C21" s="48"/>
      <c r="D21" s="48"/>
      <c r="E21" s="34" t="str">
        <f>IF('Rekapitulácia stavby'!E20="","",'Rekapitulácia stavby'!E20)</f>
        <v xml:space="preserve"> </v>
      </c>
      <c r="F21" s="48"/>
      <c r="G21" s="48"/>
      <c r="H21" s="48"/>
      <c r="I21" s="48"/>
      <c r="J21" s="48"/>
      <c r="K21" s="48"/>
      <c r="L21" s="48"/>
      <c r="M21" s="39" t="s">
        <v>28</v>
      </c>
      <c r="N21" s="48"/>
      <c r="O21" s="34" t="str">
        <f>IF('Rekapitulácia stavby'!AN20="","",'Rekapitulácia stavby'!AN20)</f>
        <v/>
      </c>
      <c r="P21" s="34"/>
      <c r="Q21" s="48"/>
      <c r="R21" s="49"/>
    </row>
    <row r="22" s="1" customFormat="1" ht="6.96" customHeight="1">
      <c r="B22" s="47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9"/>
    </row>
    <row r="23" s="1" customFormat="1" ht="14.4" customHeight="1">
      <c r="B23" s="47"/>
      <c r="C23" s="48"/>
      <c r="D23" s="39" t="s">
        <v>36</v>
      </c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9"/>
    </row>
    <row r="24" s="1" customFormat="1" ht="16.5" customHeight="1">
      <c r="B24" s="47"/>
      <c r="C24" s="48"/>
      <c r="D24" s="48"/>
      <c r="E24" s="43" t="s">
        <v>5</v>
      </c>
      <c r="F24" s="43"/>
      <c r="G24" s="43"/>
      <c r="H24" s="43"/>
      <c r="I24" s="43"/>
      <c r="J24" s="43"/>
      <c r="K24" s="43"/>
      <c r="L24" s="43"/>
      <c r="M24" s="48"/>
      <c r="N24" s="48"/>
      <c r="O24" s="48"/>
      <c r="P24" s="48"/>
      <c r="Q24" s="48"/>
      <c r="R24" s="49"/>
    </row>
    <row r="25" s="1" customFormat="1" ht="6.96" customHeight="1">
      <c r="B25" s="47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9"/>
    </row>
    <row r="26" s="1" customFormat="1" ht="6.96" customHeight="1">
      <c r="B26" s="47"/>
      <c r="C26" s="4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48"/>
      <c r="R26" s="49"/>
    </row>
    <row r="27" s="1" customFormat="1" ht="14.4" customHeight="1">
      <c r="B27" s="47"/>
      <c r="C27" s="48"/>
      <c r="D27" s="153" t="s">
        <v>117</v>
      </c>
      <c r="E27" s="48"/>
      <c r="F27" s="48"/>
      <c r="G27" s="48"/>
      <c r="H27" s="48"/>
      <c r="I27" s="48"/>
      <c r="J27" s="48"/>
      <c r="K27" s="48"/>
      <c r="L27" s="48"/>
      <c r="M27" s="46">
        <f>N88</f>
        <v>0</v>
      </c>
      <c r="N27" s="46"/>
      <c r="O27" s="46"/>
      <c r="P27" s="46"/>
      <c r="Q27" s="48"/>
      <c r="R27" s="49"/>
    </row>
    <row r="28" s="1" customFormat="1" ht="14.4" customHeight="1">
      <c r="B28" s="47"/>
      <c r="C28" s="48"/>
      <c r="D28" s="45" t="s">
        <v>103</v>
      </c>
      <c r="E28" s="48"/>
      <c r="F28" s="48"/>
      <c r="G28" s="48"/>
      <c r="H28" s="48"/>
      <c r="I28" s="48"/>
      <c r="J28" s="48"/>
      <c r="K28" s="48"/>
      <c r="L28" s="48"/>
      <c r="M28" s="46">
        <f>N97</f>
        <v>0</v>
      </c>
      <c r="N28" s="46"/>
      <c r="O28" s="46"/>
      <c r="P28" s="46"/>
      <c r="Q28" s="48"/>
      <c r="R28" s="49"/>
    </row>
    <row r="29" s="1" customFormat="1" ht="6.96" customHeight="1">
      <c r="B29" s="47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9"/>
    </row>
    <row r="30" s="1" customFormat="1" ht="25.44" customHeight="1">
      <c r="B30" s="47"/>
      <c r="C30" s="48"/>
      <c r="D30" s="154" t="s">
        <v>39</v>
      </c>
      <c r="E30" s="48"/>
      <c r="F30" s="48"/>
      <c r="G30" s="48"/>
      <c r="H30" s="48"/>
      <c r="I30" s="48"/>
      <c r="J30" s="48"/>
      <c r="K30" s="48"/>
      <c r="L30" s="48"/>
      <c r="M30" s="155">
        <f>ROUND(M27+M28,2)</f>
        <v>0</v>
      </c>
      <c r="N30" s="48"/>
      <c r="O30" s="48"/>
      <c r="P30" s="48"/>
      <c r="Q30" s="48"/>
      <c r="R30" s="49"/>
    </row>
    <row r="31" s="1" customFormat="1" ht="6.96" customHeight="1">
      <c r="B31" s="47"/>
      <c r="C31" s="4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48"/>
      <c r="R31" s="49"/>
    </row>
    <row r="32" s="1" customFormat="1" ht="14.4" customHeight="1">
      <c r="B32" s="47"/>
      <c r="C32" s="48"/>
      <c r="D32" s="55" t="s">
        <v>40</v>
      </c>
      <c r="E32" s="55" t="s">
        <v>41</v>
      </c>
      <c r="F32" s="56">
        <v>0.20000000000000001</v>
      </c>
      <c r="G32" s="156" t="s">
        <v>42</v>
      </c>
      <c r="H32" s="157">
        <f>ROUND((((SUM(BE97:BE104)+SUM(BE122:BE238))+SUM(BE240:BE244))),2)</f>
        <v>0</v>
      </c>
      <c r="I32" s="48"/>
      <c r="J32" s="48"/>
      <c r="K32" s="48"/>
      <c r="L32" s="48"/>
      <c r="M32" s="157">
        <f>ROUND(((ROUND((SUM(BE97:BE104)+SUM(BE122:BE238)), 2)*F32)+SUM(BE240:BE244)*F32),2)</f>
        <v>0</v>
      </c>
      <c r="N32" s="48"/>
      <c r="O32" s="48"/>
      <c r="P32" s="48"/>
      <c r="Q32" s="48"/>
      <c r="R32" s="49"/>
    </row>
    <row r="33" s="1" customFormat="1" ht="14.4" customHeight="1">
      <c r="B33" s="47"/>
      <c r="C33" s="48"/>
      <c r="D33" s="48"/>
      <c r="E33" s="55" t="s">
        <v>43</v>
      </c>
      <c r="F33" s="56">
        <v>0.20000000000000001</v>
      </c>
      <c r="G33" s="156" t="s">
        <v>42</v>
      </c>
      <c r="H33" s="157">
        <f>ROUND((((SUM(BF97:BF104)+SUM(BF122:BF238))+SUM(BF240:BF244))),2)</f>
        <v>0</v>
      </c>
      <c r="I33" s="48"/>
      <c r="J33" s="48"/>
      <c r="K33" s="48"/>
      <c r="L33" s="48"/>
      <c r="M33" s="157">
        <f>ROUND(((ROUND((SUM(BF97:BF104)+SUM(BF122:BF238)), 2)*F33)+SUM(BF240:BF244)*F33),2)</f>
        <v>0</v>
      </c>
      <c r="N33" s="48"/>
      <c r="O33" s="48"/>
      <c r="P33" s="48"/>
      <c r="Q33" s="48"/>
      <c r="R33" s="49"/>
    </row>
    <row r="34" hidden="1" s="1" customFormat="1" ht="14.4" customHeight="1">
      <c r="B34" s="47"/>
      <c r="C34" s="48"/>
      <c r="D34" s="48"/>
      <c r="E34" s="55" t="s">
        <v>44</v>
      </c>
      <c r="F34" s="56">
        <v>0.20000000000000001</v>
      </c>
      <c r="G34" s="156" t="s">
        <v>42</v>
      </c>
      <c r="H34" s="157">
        <f>ROUND((((SUM(BG97:BG104)+SUM(BG122:BG238))+SUM(BG240:BG244))),2)</f>
        <v>0</v>
      </c>
      <c r="I34" s="48"/>
      <c r="J34" s="48"/>
      <c r="K34" s="48"/>
      <c r="L34" s="48"/>
      <c r="M34" s="157">
        <v>0</v>
      </c>
      <c r="N34" s="48"/>
      <c r="O34" s="48"/>
      <c r="P34" s="48"/>
      <c r="Q34" s="48"/>
      <c r="R34" s="49"/>
    </row>
    <row r="35" hidden="1" s="1" customFormat="1" ht="14.4" customHeight="1">
      <c r="B35" s="47"/>
      <c r="C35" s="48"/>
      <c r="D35" s="48"/>
      <c r="E35" s="55" t="s">
        <v>45</v>
      </c>
      <c r="F35" s="56">
        <v>0.20000000000000001</v>
      </c>
      <c r="G35" s="156" t="s">
        <v>42</v>
      </c>
      <c r="H35" s="157">
        <f>ROUND((((SUM(BH97:BH104)+SUM(BH122:BH238))+SUM(BH240:BH244))),2)</f>
        <v>0</v>
      </c>
      <c r="I35" s="48"/>
      <c r="J35" s="48"/>
      <c r="K35" s="48"/>
      <c r="L35" s="48"/>
      <c r="M35" s="157">
        <v>0</v>
      </c>
      <c r="N35" s="48"/>
      <c r="O35" s="48"/>
      <c r="P35" s="48"/>
      <c r="Q35" s="48"/>
      <c r="R35" s="49"/>
    </row>
    <row r="36" hidden="1" s="1" customFormat="1" ht="14.4" customHeight="1">
      <c r="B36" s="47"/>
      <c r="C36" s="48"/>
      <c r="D36" s="48"/>
      <c r="E36" s="55" t="s">
        <v>46</v>
      </c>
      <c r="F36" s="56">
        <v>0</v>
      </c>
      <c r="G36" s="156" t="s">
        <v>42</v>
      </c>
      <c r="H36" s="157">
        <f>ROUND((((SUM(BI97:BI104)+SUM(BI122:BI238))+SUM(BI240:BI244))),2)</f>
        <v>0</v>
      </c>
      <c r="I36" s="48"/>
      <c r="J36" s="48"/>
      <c r="K36" s="48"/>
      <c r="L36" s="48"/>
      <c r="M36" s="157">
        <v>0</v>
      </c>
      <c r="N36" s="48"/>
      <c r="O36" s="48"/>
      <c r="P36" s="48"/>
      <c r="Q36" s="48"/>
      <c r="R36" s="49"/>
    </row>
    <row r="37" s="1" customFormat="1" ht="6.96" customHeight="1">
      <c r="B37" s="47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9"/>
    </row>
    <row r="38" s="1" customFormat="1" ht="25.44" customHeight="1">
      <c r="B38" s="47"/>
      <c r="C38" s="146"/>
      <c r="D38" s="158" t="s">
        <v>47</v>
      </c>
      <c r="E38" s="98"/>
      <c r="F38" s="98"/>
      <c r="G38" s="159" t="s">
        <v>48</v>
      </c>
      <c r="H38" s="160" t="s">
        <v>49</v>
      </c>
      <c r="I38" s="98"/>
      <c r="J38" s="98"/>
      <c r="K38" s="98"/>
      <c r="L38" s="161">
        <f>SUM(M30:M36)</f>
        <v>0</v>
      </c>
      <c r="M38" s="161"/>
      <c r="N38" s="161"/>
      <c r="O38" s="161"/>
      <c r="P38" s="162"/>
      <c r="Q38" s="146"/>
      <c r="R38" s="49"/>
    </row>
    <row r="39" s="1" customFormat="1" ht="14.4" customHeight="1">
      <c r="B39" s="47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9"/>
    </row>
    <row r="40" s="1" customFormat="1" ht="14.4" customHeight="1">
      <c r="B40" s="47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9"/>
    </row>
    <row r="41">
      <c r="B41" s="27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0"/>
    </row>
    <row r="42">
      <c r="B42" s="27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0"/>
    </row>
    <row r="43">
      <c r="B43" s="27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0"/>
    </row>
    <row r="44">
      <c r="B44" s="27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0"/>
    </row>
    <row r="45">
      <c r="B45" s="27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0"/>
    </row>
    <row r="46">
      <c r="B46" s="27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0"/>
    </row>
    <row r="47">
      <c r="B47" s="27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0"/>
    </row>
    <row r="48">
      <c r="B48" s="27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0"/>
    </row>
    <row r="49">
      <c r="B49" s="27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0"/>
    </row>
    <row r="50" s="1" customFormat="1">
      <c r="B50" s="47"/>
      <c r="C50" s="48"/>
      <c r="D50" s="67" t="s">
        <v>50</v>
      </c>
      <c r="E50" s="68"/>
      <c r="F50" s="68"/>
      <c r="G50" s="68"/>
      <c r="H50" s="69"/>
      <c r="I50" s="48"/>
      <c r="J50" s="67" t="s">
        <v>51</v>
      </c>
      <c r="K50" s="68"/>
      <c r="L50" s="68"/>
      <c r="M50" s="68"/>
      <c r="N50" s="68"/>
      <c r="O50" s="68"/>
      <c r="P50" s="69"/>
      <c r="Q50" s="48"/>
      <c r="R50" s="49"/>
    </row>
    <row r="51">
      <c r="B51" s="27"/>
      <c r="C51" s="32"/>
      <c r="D51" s="70"/>
      <c r="E51" s="32"/>
      <c r="F51" s="32"/>
      <c r="G51" s="32"/>
      <c r="H51" s="71"/>
      <c r="I51" s="32"/>
      <c r="J51" s="70"/>
      <c r="K51" s="32"/>
      <c r="L51" s="32"/>
      <c r="M51" s="32"/>
      <c r="N51" s="32"/>
      <c r="O51" s="32"/>
      <c r="P51" s="71"/>
      <c r="Q51" s="32"/>
      <c r="R51" s="30"/>
    </row>
    <row r="52">
      <c r="B52" s="27"/>
      <c r="C52" s="32"/>
      <c r="D52" s="70"/>
      <c r="E52" s="32"/>
      <c r="F52" s="32"/>
      <c r="G52" s="32"/>
      <c r="H52" s="71"/>
      <c r="I52" s="32"/>
      <c r="J52" s="70"/>
      <c r="K52" s="32"/>
      <c r="L52" s="32"/>
      <c r="M52" s="32"/>
      <c r="N52" s="32"/>
      <c r="O52" s="32"/>
      <c r="P52" s="71"/>
      <c r="Q52" s="32"/>
      <c r="R52" s="30"/>
    </row>
    <row r="53">
      <c r="B53" s="27"/>
      <c r="C53" s="32"/>
      <c r="D53" s="70"/>
      <c r="E53" s="32"/>
      <c r="F53" s="32"/>
      <c r="G53" s="32"/>
      <c r="H53" s="71"/>
      <c r="I53" s="32"/>
      <c r="J53" s="70"/>
      <c r="K53" s="32"/>
      <c r="L53" s="32"/>
      <c r="M53" s="32"/>
      <c r="N53" s="32"/>
      <c r="O53" s="32"/>
      <c r="P53" s="71"/>
      <c r="Q53" s="32"/>
      <c r="R53" s="30"/>
    </row>
    <row r="54">
      <c r="B54" s="27"/>
      <c r="C54" s="32"/>
      <c r="D54" s="70"/>
      <c r="E54" s="32"/>
      <c r="F54" s="32"/>
      <c r="G54" s="32"/>
      <c r="H54" s="71"/>
      <c r="I54" s="32"/>
      <c r="J54" s="70"/>
      <c r="K54" s="32"/>
      <c r="L54" s="32"/>
      <c r="M54" s="32"/>
      <c r="N54" s="32"/>
      <c r="O54" s="32"/>
      <c r="P54" s="71"/>
      <c r="Q54" s="32"/>
      <c r="R54" s="30"/>
    </row>
    <row r="55">
      <c r="B55" s="27"/>
      <c r="C55" s="32"/>
      <c r="D55" s="70"/>
      <c r="E55" s="32"/>
      <c r="F55" s="32"/>
      <c r="G55" s="32"/>
      <c r="H55" s="71"/>
      <c r="I55" s="32"/>
      <c r="J55" s="70"/>
      <c r="K55" s="32"/>
      <c r="L55" s="32"/>
      <c r="M55" s="32"/>
      <c r="N55" s="32"/>
      <c r="O55" s="32"/>
      <c r="P55" s="71"/>
      <c r="Q55" s="32"/>
      <c r="R55" s="30"/>
    </row>
    <row r="56">
      <c r="B56" s="27"/>
      <c r="C56" s="32"/>
      <c r="D56" s="70"/>
      <c r="E56" s="32"/>
      <c r="F56" s="32"/>
      <c r="G56" s="32"/>
      <c r="H56" s="71"/>
      <c r="I56" s="32"/>
      <c r="J56" s="70"/>
      <c r="K56" s="32"/>
      <c r="L56" s="32"/>
      <c r="M56" s="32"/>
      <c r="N56" s="32"/>
      <c r="O56" s="32"/>
      <c r="P56" s="71"/>
      <c r="Q56" s="32"/>
      <c r="R56" s="30"/>
    </row>
    <row r="57">
      <c r="B57" s="27"/>
      <c r="C57" s="32"/>
      <c r="D57" s="70"/>
      <c r="E57" s="32"/>
      <c r="F57" s="32"/>
      <c r="G57" s="32"/>
      <c r="H57" s="71"/>
      <c r="I57" s="32"/>
      <c r="J57" s="70"/>
      <c r="K57" s="32"/>
      <c r="L57" s="32"/>
      <c r="M57" s="32"/>
      <c r="N57" s="32"/>
      <c r="O57" s="32"/>
      <c r="P57" s="71"/>
      <c r="Q57" s="32"/>
      <c r="R57" s="30"/>
    </row>
    <row r="58">
      <c r="B58" s="27"/>
      <c r="C58" s="32"/>
      <c r="D58" s="70"/>
      <c r="E58" s="32"/>
      <c r="F58" s="32"/>
      <c r="G58" s="32"/>
      <c r="H58" s="71"/>
      <c r="I58" s="32"/>
      <c r="J58" s="70"/>
      <c r="K58" s="32"/>
      <c r="L58" s="32"/>
      <c r="M58" s="32"/>
      <c r="N58" s="32"/>
      <c r="O58" s="32"/>
      <c r="P58" s="71"/>
      <c r="Q58" s="32"/>
      <c r="R58" s="30"/>
    </row>
    <row r="59" s="1" customFormat="1">
      <c r="B59" s="47"/>
      <c r="C59" s="48"/>
      <c r="D59" s="72" t="s">
        <v>52</v>
      </c>
      <c r="E59" s="73"/>
      <c r="F59" s="73"/>
      <c r="G59" s="74" t="s">
        <v>53</v>
      </c>
      <c r="H59" s="75"/>
      <c r="I59" s="48"/>
      <c r="J59" s="72" t="s">
        <v>52</v>
      </c>
      <c r="K59" s="73"/>
      <c r="L59" s="73"/>
      <c r="M59" s="73"/>
      <c r="N59" s="74" t="s">
        <v>53</v>
      </c>
      <c r="O59" s="73"/>
      <c r="P59" s="75"/>
      <c r="Q59" s="48"/>
      <c r="R59" s="49"/>
    </row>
    <row r="60">
      <c r="B60" s="27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0"/>
    </row>
    <row r="61" s="1" customFormat="1">
      <c r="B61" s="47"/>
      <c r="C61" s="48"/>
      <c r="D61" s="67" t="s">
        <v>54</v>
      </c>
      <c r="E61" s="68"/>
      <c r="F61" s="68"/>
      <c r="G61" s="68"/>
      <c r="H61" s="69"/>
      <c r="I61" s="48"/>
      <c r="J61" s="67" t="s">
        <v>55</v>
      </c>
      <c r="K61" s="68"/>
      <c r="L61" s="68"/>
      <c r="M61" s="68"/>
      <c r="N61" s="68"/>
      <c r="O61" s="68"/>
      <c r="P61" s="69"/>
      <c r="Q61" s="48"/>
      <c r="R61" s="49"/>
    </row>
    <row r="62">
      <c r="B62" s="27"/>
      <c r="C62" s="32"/>
      <c r="D62" s="70"/>
      <c r="E62" s="32"/>
      <c r="F62" s="32"/>
      <c r="G62" s="32"/>
      <c r="H62" s="71"/>
      <c r="I62" s="32"/>
      <c r="J62" s="70"/>
      <c r="K62" s="32"/>
      <c r="L62" s="32"/>
      <c r="M62" s="32"/>
      <c r="N62" s="32"/>
      <c r="O62" s="32"/>
      <c r="P62" s="71"/>
      <c r="Q62" s="32"/>
      <c r="R62" s="30"/>
    </row>
    <row r="63">
      <c r="B63" s="27"/>
      <c r="C63" s="32"/>
      <c r="D63" s="70"/>
      <c r="E63" s="32"/>
      <c r="F63" s="32"/>
      <c r="G63" s="32"/>
      <c r="H63" s="71"/>
      <c r="I63" s="32"/>
      <c r="J63" s="70"/>
      <c r="K63" s="32"/>
      <c r="L63" s="32"/>
      <c r="M63" s="32"/>
      <c r="N63" s="32"/>
      <c r="O63" s="32"/>
      <c r="P63" s="71"/>
      <c r="Q63" s="32"/>
      <c r="R63" s="30"/>
    </row>
    <row r="64">
      <c r="B64" s="27"/>
      <c r="C64" s="32"/>
      <c r="D64" s="70"/>
      <c r="E64" s="32"/>
      <c r="F64" s="32"/>
      <c r="G64" s="32"/>
      <c r="H64" s="71"/>
      <c r="I64" s="32"/>
      <c r="J64" s="70"/>
      <c r="K64" s="32"/>
      <c r="L64" s="32"/>
      <c r="M64" s="32"/>
      <c r="N64" s="32"/>
      <c r="O64" s="32"/>
      <c r="P64" s="71"/>
      <c r="Q64" s="32"/>
      <c r="R64" s="30"/>
    </row>
    <row r="65">
      <c r="B65" s="27"/>
      <c r="C65" s="32"/>
      <c r="D65" s="70"/>
      <c r="E65" s="32"/>
      <c r="F65" s="32"/>
      <c r="G65" s="32"/>
      <c r="H65" s="71"/>
      <c r="I65" s="32"/>
      <c r="J65" s="70"/>
      <c r="K65" s="32"/>
      <c r="L65" s="32"/>
      <c r="M65" s="32"/>
      <c r="N65" s="32"/>
      <c r="O65" s="32"/>
      <c r="P65" s="71"/>
      <c r="Q65" s="32"/>
      <c r="R65" s="30"/>
    </row>
    <row r="66">
      <c r="B66" s="27"/>
      <c r="C66" s="32"/>
      <c r="D66" s="70"/>
      <c r="E66" s="32"/>
      <c r="F66" s="32"/>
      <c r="G66" s="32"/>
      <c r="H66" s="71"/>
      <c r="I66" s="32"/>
      <c r="J66" s="70"/>
      <c r="K66" s="32"/>
      <c r="L66" s="32"/>
      <c r="M66" s="32"/>
      <c r="N66" s="32"/>
      <c r="O66" s="32"/>
      <c r="P66" s="71"/>
      <c r="Q66" s="32"/>
      <c r="R66" s="30"/>
    </row>
    <row r="67">
      <c r="B67" s="27"/>
      <c r="C67" s="32"/>
      <c r="D67" s="70"/>
      <c r="E67" s="32"/>
      <c r="F67" s="32"/>
      <c r="G67" s="32"/>
      <c r="H67" s="71"/>
      <c r="I67" s="32"/>
      <c r="J67" s="70"/>
      <c r="K67" s="32"/>
      <c r="L67" s="32"/>
      <c r="M67" s="32"/>
      <c r="N67" s="32"/>
      <c r="O67" s="32"/>
      <c r="P67" s="71"/>
      <c r="Q67" s="32"/>
      <c r="R67" s="30"/>
    </row>
    <row r="68">
      <c r="B68" s="27"/>
      <c r="C68" s="32"/>
      <c r="D68" s="70"/>
      <c r="E68" s="32"/>
      <c r="F68" s="32"/>
      <c r="G68" s="32"/>
      <c r="H68" s="71"/>
      <c r="I68" s="32"/>
      <c r="J68" s="70"/>
      <c r="K68" s="32"/>
      <c r="L68" s="32"/>
      <c r="M68" s="32"/>
      <c r="N68" s="32"/>
      <c r="O68" s="32"/>
      <c r="P68" s="71"/>
      <c r="Q68" s="32"/>
      <c r="R68" s="30"/>
    </row>
    <row r="69">
      <c r="B69" s="27"/>
      <c r="C69" s="32"/>
      <c r="D69" s="70"/>
      <c r="E69" s="32"/>
      <c r="F69" s="32"/>
      <c r="G69" s="32"/>
      <c r="H69" s="71"/>
      <c r="I69" s="32"/>
      <c r="J69" s="70"/>
      <c r="K69" s="32"/>
      <c r="L69" s="32"/>
      <c r="M69" s="32"/>
      <c r="N69" s="32"/>
      <c r="O69" s="32"/>
      <c r="P69" s="71"/>
      <c r="Q69" s="32"/>
      <c r="R69" s="30"/>
    </row>
    <row r="70" s="1" customFormat="1">
      <c r="B70" s="47"/>
      <c r="C70" s="48"/>
      <c r="D70" s="72" t="s">
        <v>52</v>
      </c>
      <c r="E70" s="73"/>
      <c r="F70" s="73"/>
      <c r="G70" s="74" t="s">
        <v>53</v>
      </c>
      <c r="H70" s="75"/>
      <c r="I70" s="48"/>
      <c r="J70" s="72" t="s">
        <v>52</v>
      </c>
      <c r="K70" s="73"/>
      <c r="L70" s="73"/>
      <c r="M70" s="73"/>
      <c r="N70" s="74" t="s">
        <v>53</v>
      </c>
      <c r="O70" s="73"/>
      <c r="P70" s="75"/>
      <c r="Q70" s="48"/>
      <c r="R70" s="49"/>
    </row>
    <row r="71" s="1" customFormat="1" ht="14.4" customHeight="1">
      <c r="B71" s="76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8"/>
    </row>
    <row r="75" s="1" customFormat="1" ht="6.96" customHeight="1">
      <c r="B75" s="79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1"/>
    </row>
    <row r="76" s="1" customFormat="1" ht="36.96" customHeight="1">
      <c r="B76" s="47"/>
      <c r="C76" s="28" t="s">
        <v>118</v>
      </c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49"/>
    </row>
    <row r="77" s="1" customFormat="1" ht="6.96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9"/>
    </row>
    <row r="78" s="1" customFormat="1" ht="30" customHeight="1">
      <c r="B78" s="47"/>
      <c r="C78" s="39" t="s">
        <v>17</v>
      </c>
      <c r="D78" s="48"/>
      <c r="E78" s="48"/>
      <c r="F78" s="150" t="str">
        <f>F6</f>
        <v>Stavebné úpravy a modernizácia prednáškovej miestnosti LAOP01</v>
      </c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48"/>
      <c r="R78" s="49"/>
    </row>
    <row r="79" s="1" customFormat="1" ht="36.96" customHeight="1">
      <c r="B79" s="47"/>
      <c r="C79" s="86" t="s">
        <v>115</v>
      </c>
      <c r="D79" s="48"/>
      <c r="E79" s="48"/>
      <c r="F79" s="88" t="str">
        <f>F7</f>
        <v>C - Elektroinštalácia</v>
      </c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9"/>
    </row>
    <row r="80" s="1" customFormat="1" ht="6.96" customHeight="1">
      <c r="B80" s="47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9"/>
    </row>
    <row r="81" s="1" customFormat="1" ht="18" customHeight="1">
      <c r="B81" s="47"/>
      <c r="C81" s="39" t="s">
        <v>21</v>
      </c>
      <c r="D81" s="48"/>
      <c r="E81" s="48"/>
      <c r="F81" s="34" t="str">
        <f>F9</f>
        <v xml:space="preserve"> </v>
      </c>
      <c r="G81" s="48"/>
      <c r="H81" s="48"/>
      <c r="I81" s="48"/>
      <c r="J81" s="48"/>
      <c r="K81" s="39" t="s">
        <v>23</v>
      </c>
      <c r="L81" s="48"/>
      <c r="M81" s="91" t="str">
        <f>IF(O9="","",O9)</f>
        <v>14. 6. 2018</v>
      </c>
      <c r="N81" s="91"/>
      <c r="O81" s="91"/>
      <c r="P81" s="91"/>
      <c r="Q81" s="48"/>
      <c r="R81" s="49"/>
    </row>
    <row r="82" s="1" customFormat="1" ht="6.96" customHeight="1">
      <c r="B82" s="47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9"/>
    </row>
    <row r="83" s="1" customFormat="1">
      <c r="B83" s="47"/>
      <c r="C83" s="39" t="s">
        <v>25</v>
      </c>
      <c r="D83" s="48"/>
      <c r="E83" s="48"/>
      <c r="F83" s="34" t="str">
        <f>E12</f>
        <v>Univerzita Pavla Jozefa Šafárika v Košiciach</v>
      </c>
      <c r="G83" s="48"/>
      <c r="H83" s="48"/>
      <c r="I83" s="48"/>
      <c r="J83" s="48"/>
      <c r="K83" s="39" t="s">
        <v>31</v>
      </c>
      <c r="L83" s="48"/>
      <c r="M83" s="34" t="str">
        <f>E18</f>
        <v>d.g.A. design graphic architecture s.r.o.</v>
      </c>
      <c r="N83" s="34"/>
      <c r="O83" s="34"/>
      <c r="P83" s="34"/>
      <c r="Q83" s="34"/>
      <c r="R83" s="49"/>
    </row>
    <row r="84" s="1" customFormat="1" ht="14.4" customHeight="1">
      <c r="B84" s="47"/>
      <c r="C84" s="39" t="s">
        <v>29</v>
      </c>
      <c r="D84" s="48"/>
      <c r="E84" s="48"/>
      <c r="F84" s="34" t="str">
        <f>IF(E15="","",E15)</f>
        <v>Vyplň údaj</v>
      </c>
      <c r="G84" s="48"/>
      <c r="H84" s="48"/>
      <c r="I84" s="48"/>
      <c r="J84" s="48"/>
      <c r="K84" s="39" t="s">
        <v>35</v>
      </c>
      <c r="L84" s="48"/>
      <c r="M84" s="34" t="str">
        <f>E21</f>
        <v xml:space="preserve"> </v>
      </c>
      <c r="N84" s="34"/>
      <c r="O84" s="34"/>
      <c r="P84" s="34"/>
      <c r="Q84" s="34"/>
      <c r="R84" s="49"/>
    </row>
    <row r="85" s="1" customFormat="1" ht="10.32" customHeight="1">
      <c r="B85" s="47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9"/>
    </row>
    <row r="86" s="1" customFormat="1" ht="29.28" customHeight="1">
      <c r="B86" s="47"/>
      <c r="C86" s="163" t="s">
        <v>119</v>
      </c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63" t="s">
        <v>120</v>
      </c>
      <c r="O86" s="146"/>
      <c r="P86" s="146"/>
      <c r="Q86" s="146"/>
      <c r="R86" s="49"/>
    </row>
    <row r="87" s="1" customFormat="1" ht="10.32" customHeight="1">
      <c r="B87" s="47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9"/>
    </row>
    <row r="88" s="1" customFormat="1" ht="29.28" customHeight="1">
      <c r="B88" s="47"/>
      <c r="C88" s="164" t="s">
        <v>121</v>
      </c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108">
        <f>N122</f>
        <v>0</v>
      </c>
      <c r="O88" s="165"/>
      <c r="P88" s="165"/>
      <c r="Q88" s="165"/>
      <c r="R88" s="49"/>
      <c r="AU88" s="23" t="s">
        <v>122</v>
      </c>
    </row>
    <row r="89" s="6" customFormat="1" ht="24.96" customHeight="1">
      <c r="B89" s="166"/>
      <c r="C89" s="167"/>
      <c r="D89" s="168" t="s">
        <v>131</v>
      </c>
      <c r="E89" s="167"/>
      <c r="F89" s="167"/>
      <c r="G89" s="167"/>
      <c r="H89" s="167"/>
      <c r="I89" s="167"/>
      <c r="J89" s="167"/>
      <c r="K89" s="167"/>
      <c r="L89" s="167"/>
      <c r="M89" s="167"/>
      <c r="N89" s="169">
        <f>N123</f>
        <v>0</v>
      </c>
      <c r="O89" s="167"/>
      <c r="P89" s="167"/>
      <c r="Q89" s="167"/>
      <c r="R89" s="170"/>
    </row>
    <row r="90" s="7" customFormat="1" ht="19.92" customHeight="1">
      <c r="B90" s="171"/>
      <c r="C90" s="172"/>
      <c r="D90" s="131" t="s">
        <v>132</v>
      </c>
      <c r="E90" s="172"/>
      <c r="F90" s="172"/>
      <c r="G90" s="172"/>
      <c r="H90" s="172"/>
      <c r="I90" s="172"/>
      <c r="J90" s="172"/>
      <c r="K90" s="172"/>
      <c r="L90" s="172"/>
      <c r="M90" s="172"/>
      <c r="N90" s="133">
        <f>N124</f>
        <v>0</v>
      </c>
      <c r="O90" s="172"/>
      <c r="P90" s="172"/>
      <c r="Q90" s="172"/>
      <c r="R90" s="173"/>
    </row>
    <row r="91" s="7" customFormat="1" ht="19.92" customHeight="1">
      <c r="B91" s="171"/>
      <c r="C91" s="172"/>
      <c r="D91" s="131" t="s">
        <v>133</v>
      </c>
      <c r="E91" s="172"/>
      <c r="F91" s="172"/>
      <c r="G91" s="172"/>
      <c r="H91" s="172"/>
      <c r="I91" s="172"/>
      <c r="J91" s="172"/>
      <c r="K91" s="172"/>
      <c r="L91" s="172"/>
      <c r="M91" s="172"/>
      <c r="N91" s="133">
        <f>N215</f>
        <v>0</v>
      </c>
      <c r="O91" s="172"/>
      <c r="P91" s="172"/>
      <c r="Q91" s="172"/>
      <c r="R91" s="173"/>
    </row>
    <row r="92" s="7" customFormat="1" ht="19.92" customHeight="1">
      <c r="B92" s="171"/>
      <c r="C92" s="172"/>
      <c r="D92" s="131" t="s">
        <v>623</v>
      </c>
      <c r="E92" s="172"/>
      <c r="F92" s="172"/>
      <c r="G92" s="172"/>
      <c r="H92" s="172"/>
      <c r="I92" s="172"/>
      <c r="J92" s="172"/>
      <c r="K92" s="172"/>
      <c r="L92" s="172"/>
      <c r="M92" s="172"/>
      <c r="N92" s="133">
        <f>N226</f>
        <v>0</v>
      </c>
      <c r="O92" s="172"/>
      <c r="P92" s="172"/>
      <c r="Q92" s="172"/>
      <c r="R92" s="173"/>
    </row>
    <row r="93" s="7" customFormat="1" ht="19.92" customHeight="1">
      <c r="B93" s="171"/>
      <c r="C93" s="172"/>
      <c r="D93" s="131" t="s">
        <v>624</v>
      </c>
      <c r="E93" s="172"/>
      <c r="F93" s="172"/>
      <c r="G93" s="172"/>
      <c r="H93" s="172"/>
      <c r="I93" s="172"/>
      <c r="J93" s="172"/>
      <c r="K93" s="172"/>
      <c r="L93" s="172"/>
      <c r="M93" s="172"/>
      <c r="N93" s="133">
        <f>N230</f>
        <v>0</v>
      </c>
      <c r="O93" s="172"/>
      <c r="P93" s="172"/>
      <c r="Q93" s="172"/>
      <c r="R93" s="173"/>
    </row>
    <row r="94" s="6" customFormat="1" ht="24.96" customHeight="1">
      <c r="B94" s="166"/>
      <c r="C94" s="167"/>
      <c r="D94" s="168" t="s">
        <v>625</v>
      </c>
      <c r="E94" s="167"/>
      <c r="F94" s="167"/>
      <c r="G94" s="167"/>
      <c r="H94" s="167"/>
      <c r="I94" s="167"/>
      <c r="J94" s="167"/>
      <c r="K94" s="167"/>
      <c r="L94" s="167"/>
      <c r="M94" s="167"/>
      <c r="N94" s="169">
        <f>N234</f>
        <v>0</v>
      </c>
      <c r="O94" s="167"/>
      <c r="P94" s="167"/>
      <c r="Q94" s="167"/>
      <c r="R94" s="170"/>
    </row>
    <row r="95" s="6" customFormat="1" ht="21.84" customHeight="1">
      <c r="B95" s="166"/>
      <c r="C95" s="167"/>
      <c r="D95" s="168" t="s">
        <v>134</v>
      </c>
      <c r="E95" s="167"/>
      <c r="F95" s="167"/>
      <c r="G95" s="167"/>
      <c r="H95" s="167"/>
      <c r="I95" s="167"/>
      <c r="J95" s="167"/>
      <c r="K95" s="167"/>
      <c r="L95" s="167"/>
      <c r="M95" s="167"/>
      <c r="N95" s="174">
        <f>N239</f>
        <v>0</v>
      </c>
      <c r="O95" s="167"/>
      <c r="P95" s="167"/>
      <c r="Q95" s="167"/>
      <c r="R95" s="170"/>
    </row>
    <row r="96" s="1" customFormat="1" ht="21.84" customHeight="1">
      <c r="B96" s="47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9"/>
    </row>
    <row r="97" s="1" customFormat="1" ht="29.28" customHeight="1">
      <c r="B97" s="47"/>
      <c r="C97" s="164" t="s">
        <v>135</v>
      </c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165">
        <f>ROUND(N98+N99+N100+N101+N102+N103,2)</f>
        <v>0</v>
      </c>
      <c r="O97" s="175"/>
      <c r="P97" s="175"/>
      <c r="Q97" s="175"/>
      <c r="R97" s="49"/>
      <c r="T97" s="176"/>
      <c r="U97" s="177" t="s">
        <v>40</v>
      </c>
    </row>
    <row r="98" s="1" customFormat="1" ht="18" customHeight="1">
      <c r="B98" s="178"/>
      <c r="C98" s="179"/>
      <c r="D98" s="138" t="s">
        <v>136</v>
      </c>
      <c r="E98" s="180"/>
      <c r="F98" s="180"/>
      <c r="G98" s="180"/>
      <c r="H98" s="180"/>
      <c r="I98" s="179"/>
      <c r="J98" s="179"/>
      <c r="K98" s="179"/>
      <c r="L98" s="179"/>
      <c r="M98" s="179"/>
      <c r="N98" s="132">
        <f>ROUND(N88*T98,2)</f>
        <v>0</v>
      </c>
      <c r="O98" s="181"/>
      <c r="P98" s="181"/>
      <c r="Q98" s="181"/>
      <c r="R98" s="182"/>
      <c r="S98" s="183"/>
      <c r="T98" s="184"/>
      <c r="U98" s="185" t="s">
        <v>43</v>
      </c>
      <c r="V98" s="183"/>
      <c r="W98" s="183"/>
      <c r="X98" s="183"/>
      <c r="Y98" s="183"/>
      <c r="Z98" s="183"/>
      <c r="AA98" s="183"/>
      <c r="AB98" s="183"/>
      <c r="AC98" s="183"/>
      <c r="AD98" s="183"/>
      <c r="AE98" s="183"/>
      <c r="AF98" s="183"/>
      <c r="AG98" s="183"/>
      <c r="AH98" s="183"/>
      <c r="AI98" s="183"/>
      <c r="AJ98" s="183"/>
      <c r="AK98" s="183"/>
      <c r="AL98" s="183"/>
      <c r="AM98" s="183"/>
      <c r="AN98" s="183"/>
      <c r="AO98" s="183"/>
      <c r="AP98" s="183"/>
      <c r="AQ98" s="183"/>
      <c r="AR98" s="183"/>
      <c r="AS98" s="183"/>
      <c r="AT98" s="183"/>
      <c r="AU98" s="183"/>
      <c r="AV98" s="183"/>
      <c r="AW98" s="183"/>
      <c r="AX98" s="183"/>
      <c r="AY98" s="186" t="s">
        <v>137</v>
      </c>
      <c r="AZ98" s="183"/>
      <c r="BA98" s="183"/>
      <c r="BB98" s="183"/>
      <c r="BC98" s="183"/>
      <c r="BD98" s="183"/>
      <c r="BE98" s="187">
        <f>IF(U98="základná",N98,0)</f>
        <v>0</v>
      </c>
      <c r="BF98" s="187">
        <f>IF(U98="znížená",N98,0)</f>
        <v>0</v>
      </c>
      <c r="BG98" s="187">
        <f>IF(U98="zákl. prenesená",N98,0)</f>
        <v>0</v>
      </c>
      <c r="BH98" s="187">
        <f>IF(U98="zníž. prenesená",N98,0)</f>
        <v>0</v>
      </c>
      <c r="BI98" s="187">
        <f>IF(U98="nulová",N98,0)</f>
        <v>0</v>
      </c>
      <c r="BJ98" s="186" t="s">
        <v>138</v>
      </c>
      <c r="BK98" s="183"/>
      <c r="BL98" s="183"/>
      <c r="BM98" s="183"/>
    </row>
    <row r="99" s="1" customFormat="1" ht="18" customHeight="1">
      <c r="B99" s="178"/>
      <c r="C99" s="179"/>
      <c r="D99" s="138" t="s">
        <v>139</v>
      </c>
      <c r="E99" s="180"/>
      <c r="F99" s="180"/>
      <c r="G99" s="180"/>
      <c r="H99" s="180"/>
      <c r="I99" s="179"/>
      <c r="J99" s="179"/>
      <c r="K99" s="179"/>
      <c r="L99" s="179"/>
      <c r="M99" s="179"/>
      <c r="N99" s="132">
        <f>ROUND(N88*T99,2)</f>
        <v>0</v>
      </c>
      <c r="O99" s="181"/>
      <c r="P99" s="181"/>
      <c r="Q99" s="181"/>
      <c r="R99" s="182"/>
      <c r="S99" s="183"/>
      <c r="T99" s="184"/>
      <c r="U99" s="185" t="s">
        <v>43</v>
      </c>
      <c r="V99" s="183"/>
      <c r="W99" s="183"/>
      <c r="X99" s="183"/>
      <c r="Y99" s="183"/>
      <c r="Z99" s="183"/>
      <c r="AA99" s="183"/>
      <c r="AB99" s="183"/>
      <c r="AC99" s="183"/>
      <c r="AD99" s="183"/>
      <c r="AE99" s="183"/>
      <c r="AF99" s="183"/>
      <c r="AG99" s="183"/>
      <c r="AH99" s="183"/>
      <c r="AI99" s="183"/>
      <c r="AJ99" s="183"/>
      <c r="AK99" s="183"/>
      <c r="AL99" s="183"/>
      <c r="AM99" s="183"/>
      <c r="AN99" s="183"/>
      <c r="AO99" s="183"/>
      <c r="AP99" s="183"/>
      <c r="AQ99" s="183"/>
      <c r="AR99" s="183"/>
      <c r="AS99" s="183"/>
      <c r="AT99" s="183"/>
      <c r="AU99" s="183"/>
      <c r="AV99" s="183"/>
      <c r="AW99" s="183"/>
      <c r="AX99" s="183"/>
      <c r="AY99" s="186" t="s">
        <v>137</v>
      </c>
      <c r="AZ99" s="183"/>
      <c r="BA99" s="183"/>
      <c r="BB99" s="183"/>
      <c r="BC99" s="183"/>
      <c r="BD99" s="183"/>
      <c r="BE99" s="187">
        <f>IF(U99="základná",N99,0)</f>
        <v>0</v>
      </c>
      <c r="BF99" s="187">
        <f>IF(U99="znížená",N99,0)</f>
        <v>0</v>
      </c>
      <c r="BG99" s="187">
        <f>IF(U99="zákl. prenesená",N99,0)</f>
        <v>0</v>
      </c>
      <c r="BH99" s="187">
        <f>IF(U99="zníž. prenesená",N99,0)</f>
        <v>0</v>
      </c>
      <c r="BI99" s="187">
        <f>IF(U99="nulová",N99,0)</f>
        <v>0</v>
      </c>
      <c r="BJ99" s="186" t="s">
        <v>138</v>
      </c>
      <c r="BK99" s="183"/>
      <c r="BL99" s="183"/>
      <c r="BM99" s="183"/>
    </row>
    <row r="100" s="1" customFormat="1" ht="18" customHeight="1">
      <c r="B100" s="178"/>
      <c r="C100" s="179"/>
      <c r="D100" s="138" t="s">
        <v>140</v>
      </c>
      <c r="E100" s="180"/>
      <c r="F100" s="180"/>
      <c r="G100" s="180"/>
      <c r="H100" s="180"/>
      <c r="I100" s="179"/>
      <c r="J100" s="179"/>
      <c r="K100" s="179"/>
      <c r="L100" s="179"/>
      <c r="M100" s="179"/>
      <c r="N100" s="132">
        <f>ROUND(N88*T100,2)</f>
        <v>0</v>
      </c>
      <c r="O100" s="181"/>
      <c r="P100" s="181"/>
      <c r="Q100" s="181"/>
      <c r="R100" s="182"/>
      <c r="S100" s="183"/>
      <c r="T100" s="184"/>
      <c r="U100" s="185" t="s">
        <v>43</v>
      </c>
      <c r="V100" s="183"/>
      <c r="W100" s="183"/>
      <c r="X100" s="183"/>
      <c r="Y100" s="183"/>
      <c r="Z100" s="183"/>
      <c r="AA100" s="183"/>
      <c r="AB100" s="183"/>
      <c r="AC100" s="183"/>
      <c r="AD100" s="183"/>
      <c r="AE100" s="183"/>
      <c r="AF100" s="183"/>
      <c r="AG100" s="183"/>
      <c r="AH100" s="183"/>
      <c r="AI100" s="183"/>
      <c r="AJ100" s="183"/>
      <c r="AK100" s="183"/>
      <c r="AL100" s="183"/>
      <c r="AM100" s="183"/>
      <c r="AN100" s="183"/>
      <c r="AO100" s="183"/>
      <c r="AP100" s="183"/>
      <c r="AQ100" s="183"/>
      <c r="AR100" s="183"/>
      <c r="AS100" s="183"/>
      <c r="AT100" s="183"/>
      <c r="AU100" s="183"/>
      <c r="AV100" s="183"/>
      <c r="AW100" s="183"/>
      <c r="AX100" s="183"/>
      <c r="AY100" s="186" t="s">
        <v>137</v>
      </c>
      <c r="AZ100" s="183"/>
      <c r="BA100" s="183"/>
      <c r="BB100" s="183"/>
      <c r="BC100" s="183"/>
      <c r="BD100" s="183"/>
      <c r="BE100" s="187">
        <f>IF(U100="základná",N100,0)</f>
        <v>0</v>
      </c>
      <c r="BF100" s="187">
        <f>IF(U100="znížená",N100,0)</f>
        <v>0</v>
      </c>
      <c r="BG100" s="187">
        <f>IF(U100="zákl. prenesená",N100,0)</f>
        <v>0</v>
      </c>
      <c r="BH100" s="187">
        <f>IF(U100="zníž. prenesená",N100,0)</f>
        <v>0</v>
      </c>
      <c r="BI100" s="187">
        <f>IF(U100="nulová",N100,0)</f>
        <v>0</v>
      </c>
      <c r="BJ100" s="186" t="s">
        <v>138</v>
      </c>
      <c r="BK100" s="183"/>
      <c r="BL100" s="183"/>
      <c r="BM100" s="183"/>
    </row>
    <row r="101" s="1" customFormat="1" ht="18" customHeight="1">
      <c r="B101" s="178"/>
      <c r="C101" s="179"/>
      <c r="D101" s="138" t="s">
        <v>141</v>
      </c>
      <c r="E101" s="180"/>
      <c r="F101" s="180"/>
      <c r="G101" s="180"/>
      <c r="H101" s="180"/>
      <c r="I101" s="179"/>
      <c r="J101" s="179"/>
      <c r="K101" s="179"/>
      <c r="L101" s="179"/>
      <c r="M101" s="179"/>
      <c r="N101" s="132">
        <f>ROUND(N88*T101,2)</f>
        <v>0</v>
      </c>
      <c r="O101" s="181"/>
      <c r="P101" s="181"/>
      <c r="Q101" s="181"/>
      <c r="R101" s="182"/>
      <c r="S101" s="183"/>
      <c r="T101" s="184"/>
      <c r="U101" s="185" t="s">
        <v>43</v>
      </c>
      <c r="V101" s="183"/>
      <c r="W101" s="183"/>
      <c r="X101" s="183"/>
      <c r="Y101" s="183"/>
      <c r="Z101" s="183"/>
      <c r="AA101" s="183"/>
      <c r="AB101" s="183"/>
      <c r="AC101" s="183"/>
      <c r="AD101" s="183"/>
      <c r="AE101" s="183"/>
      <c r="AF101" s="183"/>
      <c r="AG101" s="183"/>
      <c r="AH101" s="183"/>
      <c r="AI101" s="183"/>
      <c r="AJ101" s="183"/>
      <c r="AK101" s="183"/>
      <c r="AL101" s="183"/>
      <c r="AM101" s="183"/>
      <c r="AN101" s="183"/>
      <c r="AO101" s="183"/>
      <c r="AP101" s="183"/>
      <c r="AQ101" s="183"/>
      <c r="AR101" s="183"/>
      <c r="AS101" s="183"/>
      <c r="AT101" s="183"/>
      <c r="AU101" s="183"/>
      <c r="AV101" s="183"/>
      <c r="AW101" s="183"/>
      <c r="AX101" s="183"/>
      <c r="AY101" s="186" t="s">
        <v>137</v>
      </c>
      <c r="AZ101" s="183"/>
      <c r="BA101" s="183"/>
      <c r="BB101" s="183"/>
      <c r="BC101" s="183"/>
      <c r="BD101" s="183"/>
      <c r="BE101" s="187">
        <f>IF(U101="základná",N101,0)</f>
        <v>0</v>
      </c>
      <c r="BF101" s="187">
        <f>IF(U101="znížená",N101,0)</f>
        <v>0</v>
      </c>
      <c r="BG101" s="187">
        <f>IF(U101="zákl. prenesená",N101,0)</f>
        <v>0</v>
      </c>
      <c r="BH101" s="187">
        <f>IF(U101="zníž. prenesená",N101,0)</f>
        <v>0</v>
      </c>
      <c r="BI101" s="187">
        <f>IF(U101="nulová",N101,0)</f>
        <v>0</v>
      </c>
      <c r="BJ101" s="186" t="s">
        <v>138</v>
      </c>
      <c r="BK101" s="183"/>
      <c r="BL101" s="183"/>
      <c r="BM101" s="183"/>
    </row>
    <row r="102" s="1" customFormat="1" ht="18" customHeight="1">
      <c r="B102" s="178"/>
      <c r="C102" s="179"/>
      <c r="D102" s="138" t="s">
        <v>142</v>
      </c>
      <c r="E102" s="180"/>
      <c r="F102" s="180"/>
      <c r="G102" s="180"/>
      <c r="H102" s="180"/>
      <c r="I102" s="179"/>
      <c r="J102" s="179"/>
      <c r="K102" s="179"/>
      <c r="L102" s="179"/>
      <c r="M102" s="179"/>
      <c r="N102" s="132">
        <f>ROUND(N88*T102,2)</f>
        <v>0</v>
      </c>
      <c r="O102" s="181"/>
      <c r="P102" s="181"/>
      <c r="Q102" s="181"/>
      <c r="R102" s="182"/>
      <c r="S102" s="183"/>
      <c r="T102" s="184"/>
      <c r="U102" s="185" t="s">
        <v>43</v>
      </c>
      <c r="V102" s="183"/>
      <c r="W102" s="183"/>
      <c r="X102" s="183"/>
      <c r="Y102" s="183"/>
      <c r="Z102" s="183"/>
      <c r="AA102" s="183"/>
      <c r="AB102" s="183"/>
      <c r="AC102" s="183"/>
      <c r="AD102" s="183"/>
      <c r="AE102" s="183"/>
      <c r="AF102" s="183"/>
      <c r="AG102" s="183"/>
      <c r="AH102" s="183"/>
      <c r="AI102" s="183"/>
      <c r="AJ102" s="183"/>
      <c r="AK102" s="183"/>
      <c r="AL102" s="183"/>
      <c r="AM102" s="183"/>
      <c r="AN102" s="183"/>
      <c r="AO102" s="183"/>
      <c r="AP102" s="183"/>
      <c r="AQ102" s="183"/>
      <c r="AR102" s="183"/>
      <c r="AS102" s="183"/>
      <c r="AT102" s="183"/>
      <c r="AU102" s="183"/>
      <c r="AV102" s="183"/>
      <c r="AW102" s="183"/>
      <c r="AX102" s="183"/>
      <c r="AY102" s="186" t="s">
        <v>137</v>
      </c>
      <c r="AZ102" s="183"/>
      <c r="BA102" s="183"/>
      <c r="BB102" s="183"/>
      <c r="BC102" s="183"/>
      <c r="BD102" s="183"/>
      <c r="BE102" s="187">
        <f>IF(U102="základná",N102,0)</f>
        <v>0</v>
      </c>
      <c r="BF102" s="187">
        <f>IF(U102="znížená",N102,0)</f>
        <v>0</v>
      </c>
      <c r="BG102" s="187">
        <f>IF(U102="zákl. prenesená",N102,0)</f>
        <v>0</v>
      </c>
      <c r="BH102" s="187">
        <f>IF(U102="zníž. prenesená",N102,0)</f>
        <v>0</v>
      </c>
      <c r="BI102" s="187">
        <f>IF(U102="nulová",N102,0)</f>
        <v>0</v>
      </c>
      <c r="BJ102" s="186" t="s">
        <v>138</v>
      </c>
      <c r="BK102" s="183"/>
      <c r="BL102" s="183"/>
      <c r="BM102" s="183"/>
    </row>
    <row r="103" s="1" customFormat="1" ht="18" customHeight="1">
      <c r="B103" s="178"/>
      <c r="C103" s="179"/>
      <c r="D103" s="180" t="s">
        <v>143</v>
      </c>
      <c r="E103" s="179"/>
      <c r="F103" s="179"/>
      <c r="G103" s="179"/>
      <c r="H103" s="179"/>
      <c r="I103" s="179"/>
      <c r="J103" s="179"/>
      <c r="K103" s="179"/>
      <c r="L103" s="179"/>
      <c r="M103" s="179"/>
      <c r="N103" s="132">
        <f>ROUND(N88*T103,2)</f>
        <v>0</v>
      </c>
      <c r="O103" s="181"/>
      <c r="P103" s="181"/>
      <c r="Q103" s="181"/>
      <c r="R103" s="182"/>
      <c r="S103" s="183"/>
      <c r="T103" s="188"/>
      <c r="U103" s="189" t="s">
        <v>43</v>
      </c>
      <c r="V103" s="183"/>
      <c r="W103" s="183"/>
      <c r="X103" s="183"/>
      <c r="Y103" s="183"/>
      <c r="Z103" s="183"/>
      <c r="AA103" s="183"/>
      <c r="AB103" s="183"/>
      <c r="AC103" s="183"/>
      <c r="AD103" s="183"/>
      <c r="AE103" s="183"/>
      <c r="AF103" s="183"/>
      <c r="AG103" s="183"/>
      <c r="AH103" s="183"/>
      <c r="AI103" s="183"/>
      <c r="AJ103" s="183"/>
      <c r="AK103" s="183"/>
      <c r="AL103" s="183"/>
      <c r="AM103" s="183"/>
      <c r="AN103" s="183"/>
      <c r="AO103" s="183"/>
      <c r="AP103" s="183"/>
      <c r="AQ103" s="183"/>
      <c r="AR103" s="183"/>
      <c r="AS103" s="183"/>
      <c r="AT103" s="183"/>
      <c r="AU103" s="183"/>
      <c r="AV103" s="183"/>
      <c r="AW103" s="183"/>
      <c r="AX103" s="183"/>
      <c r="AY103" s="186" t="s">
        <v>144</v>
      </c>
      <c r="AZ103" s="183"/>
      <c r="BA103" s="183"/>
      <c r="BB103" s="183"/>
      <c r="BC103" s="183"/>
      <c r="BD103" s="183"/>
      <c r="BE103" s="187">
        <f>IF(U103="základná",N103,0)</f>
        <v>0</v>
      </c>
      <c r="BF103" s="187">
        <f>IF(U103="znížená",N103,0)</f>
        <v>0</v>
      </c>
      <c r="BG103" s="187">
        <f>IF(U103="zákl. prenesená",N103,0)</f>
        <v>0</v>
      </c>
      <c r="BH103" s="187">
        <f>IF(U103="zníž. prenesená",N103,0)</f>
        <v>0</v>
      </c>
      <c r="BI103" s="187">
        <f>IF(U103="nulová",N103,0)</f>
        <v>0</v>
      </c>
      <c r="BJ103" s="186" t="s">
        <v>138</v>
      </c>
      <c r="BK103" s="183"/>
      <c r="BL103" s="183"/>
      <c r="BM103" s="183"/>
    </row>
    <row r="104" s="1" customFormat="1">
      <c r="B104" s="47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9"/>
    </row>
    <row r="105" s="1" customFormat="1" ht="29.28" customHeight="1">
      <c r="B105" s="47"/>
      <c r="C105" s="145" t="s">
        <v>108</v>
      </c>
      <c r="D105" s="146"/>
      <c r="E105" s="146"/>
      <c r="F105" s="146"/>
      <c r="G105" s="146"/>
      <c r="H105" s="146"/>
      <c r="I105" s="146"/>
      <c r="J105" s="146"/>
      <c r="K105" s="146"/>
      <c r="L105" s="147">
        <f>ROUND(SUM(N88+N97),2)</f>
        <v>0</v>
      </c>
      <c r="M105" s="147"/>
      <c r="N105" s="147"/>
      <c r="O105" s="147"/>
      <c r="P105" s="147"/>
      <c r="Q105" s="147"/>
      <c r="R105" s="49"/>
    </row>
    <row r="106" s="1" customFormat="1" ht="6.96" customHeight="1">
      <c r="B106" s="76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8"/>
    </row>
    <row r="110" s="1" customFormat="1" ht="6.96" customHeight="1">
      <c r="B110" s="79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1"/>
    </row>
    <row r="111" s="1" customFormat="1" ht="36.96" customHeight="1">
      <c r="B111" s="47"/>
      <c r="C111" s="28" t="s">
        <v>145</v>
      </c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9"/>
    </row>
    <row r="112" s="1" customFormat="1" ht="6.96" customHeight="1">
      <c r="B112" s="47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9"/>
    </row>
    <row r="113" s="1" customFormat="1" ht="30" customHeight="1">
      <c r="B113" s="47"/>
      <c r="C113" s="39" t="s">
        <v>17</v>
      </c>
      <c r="D113" s="48"/>
      <c r="E113" s="48"/>
      <c r="F113" s="150" t="str">
        <f>F6</f>
        <v>Stavebné úpravy a modernizácia prednáškovej miestnosti LAOP01</v>
      </c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48"/>
      <c r="R113" s="49"/>
    </row>
    <row r="114" s="1" customFormat="1" ht="36.96" customHeight="1">
      <c r="B114" s="47"/>
      <c r="C114" s="86" t="s">
        <v>115</v>
      </c>
      <c r="D114" s="48"/>
      <c r="E114" s="48"/>
      <c r="F114" s="88" t="str">
        <f>F7</f>
        <v>C - Elektroinštalácia</v>
      </c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9"/>
    </row>
    <row r="115" s="1" customFormat="1" ht="6.96" customHeight="1">
      <c r="B115" s="47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9"/>
    </row>
    <row r="116" s="1" customFormat="1" ht="18" customHeight="1">
      <c r="B116" s="47"/>
      <c r="C116" s="39" t="s">
        <v>21</v>
      </c>
      <c r="D116" s="48"/>
      <c r="E116" s="48"/>
      <c r="F116" s="34" t="str">
        <f>F9</f>
        <v xml:space="preserve"> </v>
      </c>
      <c r="G116" s="48"/>
      <c r="H116" s="48"/>
      <c r="I116" s="48"/>
      <c r="J116" s="48"/>
      <c r="K116" s="39" t="s">
        <v>23</v>
      </c>
      <c r="L116" s="48"/>
      <c r="M116" s="91" t="str">
        <f>IF(O9="","",O9)</f>
        <v>14. 6. 2018</v>
      </c>
      <c r="N116" s="91"/>
      <c r="O116" s="91"/>
      <c r="P116" s="91"/>
      <c r="Q116" s="48"/>
      <c r="R116" s="49"/>
    </row>
    <row r="117" s="1" customFormat="1" ht="6.96" customHeight="1">
      <c r="B117" s="47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9"/>
    </row>
    <row r="118" s="1" customFormat="1">
      <c r="B118" s="47"/>
      <c r="C118" s="39" t="s">
        <v>25</v>
      </c>
      <c r="D118" s="48"/>
      <c r="E118" s="48"/>
      <c r="F118" s="34" t="str">
        <f>E12</f>
        <v>Univerzita Pavla Jozefa Šafárika v Košiciach</v>
      </c>
      <c r="G118" s="48"/>
      <c r="H118" s="48"/>
      <c r="I118" s="48"/>
      <c r="J118" s="48"/>
      <c r="K118" s="39" t="s">
        <v>31</v>
      </c>
      <c r="L118" s="48"/>
      <c r="M118" s="34" t="str">
        <f>E18</f>
        <v>d.g.A. design graphic architecture s.r.o.</v>
      </c>
      <c r="N118" s="34"/>
      <c r="O118" s="34"/>
      <c r="P118" s="34"/>
      <c r="Q118" s="34"/>
      <c r="R118" s="49"/>
    </row>
    <row r="119" s="1" customFormat="1" ht="14.4" customHeight="1">
      <c r="B119" s="47"/>
      <c r="C119" s="39" t="s">
        <v>29</v>
      </c>
      <c r="D119" s="48"/>
      <c r="E119" s="48"/>
      <c r="F119" s="34" t="str">
        <f>IF(E15="","",E15)</f>
        <v>Vyplň údaj</v>
      </c>
      <c r="G119" s="48"/>
      <c r="H119" s="48"/>
      <c r="I119" s="48"/>
      <c r="J119" s="48"/>
      <c r="K119" s="39" t="s">
        <v>35</v>
      </c>
      <c r="L119" s="48"/>
      <c r="M119" s="34" t="str">
        <f>E21</f>
        <v xml:space="preserve"> </v>
      </c>
      <c r="N119" s="34"/>
      <c r="O119" s="34"/>
      <c r="P119" s="34"/>
      <c r="Q119" s="34"/>
      <c r="R119" s="49"/>
    </row>
    <row r="120" s="1" customFormat="1" ht="10.32" customHeight="1">
      <c r="B120" s="47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9"/>
    </row>
    <row r="121" s="8" customFormat="1" ht="29.28" customHeight="1">
      <c r="B121" s="190"/>
      <c r="C121" s="191" t="s">
        <v>146</v>
      </c>
      <c r="D121" s="192" t="s">
        <v>147</v>
      </c>
      <c r="E121" s="192" t="s">
        <v>58</v>
      </c>
      <c r="F121" s="192" t="s">
        <v>148</v>
      </c>
      <c r="G121" s="192"/>
      <c r="H121" s="192"/>
      <c r="I121" s="192"/>
      <c r="J121" s="192" t="s">
        <v>149</v>
      </c>
      <c r="K121" s="192" t="s">
        <v>150</v>
      </c>
      <c r="L121" s="192" t="s">
        <v>151</v>
      </c>
      <c r="M121" s="192"/>
      <c r="N121" s="192" t="s">
        <v>120</v>
      </c>
      <c r="O121" s="192"/>
      <c r="P121" s="192"/>
      <c r="Q121" s="193"/>
      <c r="R121" s="194"/>
      <c r="T121" s="101" t="s">
        <v>152</v>
      </c>
      <c r="U121" s="102" t="s">
        <v>40</v>
      </c>
      <c r="V121" s="102" t="s">
        <v>153</v>
      </c>
      <c r="W121" s="102" t="s">
        <v>154</v>
      </c>
      <c r="X121" s="102" t="s">
        <v>155</v>
      </c>
      <c r="Y121" s="102" t="s">
        <v>156</v>
      </c>
      <c r="Z121" s="102" t="s">
        <v>157</v>
      </c>
      <c r="AA121" s="103" t="s">
        <v>158</v>
      </c>
    </row>
    <row r="122" s="1" customFormat="1" ht="29.28" customHeight="1">
      <c r="B122" s="47"/>
      <c r="C122" s="105" t="s">
        <v>117</v>
      </c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195">
        <f>BK122</f>
        <v>0</v>
      </c>
      <c r="O122" s="196"/>
      <c r="P122" s="196"/>
      <c r="Q122" s="196"/>
      <c r="R122" s="49"/>
      <c r="T122" s="104"/>
      <c r="U122" s="68"/>
      <c r="V122" s="68"/>
      <c r="W122" s="197">
        <f>W123+W234+W239</f>
        <v>0</v>
      </c>
      <c r="X122" s="68"/>
      <c r="Y122" s="197">
        <f>Y123+Y234+Y239</f>
        <v>0</v>
      </c>
      <c r="Z122" s="68"/>
      <c r="AA122" s="198">
        <f>AA123+AA234+AA239</f>
        <v>0</v>
      </c>
      <c r="AT122" s="23" t="s">
        <v>75</v>
      </c>
      <c r="AU122" s="23" t="s">
        <v>122</v>
      </c>
      <c r="BK122" s="199">
        <f>BK123+BK234+BK239</f>
        <v>0</v>
      </c>
    </row>
    <row r="123" s="9" customFormat="1" ht="37.44" customHeight="1">
      <c r="B123" s="200"/>
      <c r="C123" s="201"/>
      <c r="D123" s="202" t="s">
        <v>131</v>
      </c>
      <c r="E123" s="202"/>
      <c r="F123" s="202"/>
      <c r="G123" s="202"/>
      <c r="H123" s="202"/>
      <c r="I123" s="202"/>
      <c r="J123" s="202"/>
      <c r="K123" s="202"/>
      <c r="L123" s="202"/>
      <c r="M123" s="202"/>
      <c r="N123" s="174">
        <f>BK123</f>
        <v>0</v>
      </c>
      <c r="O123" s="203"/>
      <c r="P123" s="203"/>
      <c r="Q123" s="203"/>
      <c r="R123" s="204"/>
      <c r="T123" s="205"/>
      <c r="U123" s="201"/>
      <c r="V123" s="201"/>
      <c r="W123" s="206">
        <f>W124+W215+W226+W230</f>
        <v>0</v>
      </c>
      <c r="X123" s="201"/>
      <c r="Y123" s="206">
        <f>Y124+Y215+Y226+Y230</f>
        <v>0</v>
      </c>
      <c r="Z123" s="201"/>
      <c r="AA123" s="207">
        <f>AA124+AA215+AA226+AA230</f>
        <v>0</v>
      </c>
      <c r="AR123" s="208" t="s">
        <v>84</v>
      </c>
      <c r="AT123" s="209" t="s">
        <v>75</v>
      </c>
      <c r="AU123" s="209" t="s">
        <v>76</v>
      </c>
      <c r="AY123" s="208" t="s">
        <v>159</v>
      </c>
      <c r="BK123" s="210">
        <f>BK124+BK215+BK226+BK230</f>
        <v>0</v>
      </c>
    </row>
    <row r="124" s="9" customFormat="1" ht="19.92" customHeight="1">
      <c r="B124" s="200"/>
      <c r="C124" s="201"/>
      <c r="D124" s="211" t="s">
        <v>132</v>
      </c>
      <c r="E124" s="211"/>
      <c r="F124" s="211"/>
      <c r="G124" s="211"/>
      <c r="H124" s="211"/>
      <c r="I124" s="211"/>
      <c r="J124" s="211"/>
      <c r="K124" s="211"/>
      <c r="L124" s="211"/>
      <c r="M124" s="211"/>
      <c r="N124" s="212">
        <f>BK124</f>
        <v>0</v>
      </c>
      <c r="O124" s="213"/>
      <c r="P124" s="213"/>
      <c r="Q124" s="213"/>
      <c r="R124" s="204"/>
      <c r="T124" s="205"/>
      <c r="U124" s="201"/>
      <c r="V124" s="201"/>
      <c r="W124" s="206">
        <f>SUM(W125:W214)</f>
        <v>0</v>
      </c>
      <c r="X124" s="201"/>
      <c r="Y124" s="206">
        <f>SUM(Y125:Y214)</f>
        <v>0</v>
      </c>
      <c r="Z124" s="201"/>
      <c r="AA124" s="207">
        <f>SUM(AA125:AA214)</f>
        <v>0</v>
      </c>
      <c r="AR124" s="208" t="s">
        <v>84</v>
      </c>
      <c r="AT124" s="209" t="s">
        <v>75</v>
      </c>
      <c r="AU124" s="209" t="s">
        <v>84</v>
      </c>
      <c r="AY124" s="208" t="s">
        <v>159</v>
      </c>
      <c r="BK124" s="210">
        <f>SUM(BK125:BK214)</f>
        <v>0</v>
      </c>
    </row>
    <row r="125" s="1" customFormat="1" ht="25.5" customHeight="1">
      <c r="B125" s="178"/>
      <c r="C125" s="214" t="s">
        <v>84</v>
      </c>
      <c r="D125" s="214" t="s">
        <v>160</v>
      </c>
      <c r="E125" s="215" t="s">
        <v>626</v>
      </c>
      <c r="F125" s="216" t="s">
        <v>627</v>
      </c>
      <c r="G125" s="216"/>
      <c r="H125" s="216"/>
      <c r="I125" s="216"/>
      <c r="J125" s="217" t="s">
        <v>457</v>
      </c>
      <c r="K125" s="218">
        <v>300</v>
      </c>
      <c r="L125" s="219">
        <v>0</v>
      </c>
      <c r="M125" s="219"/>
      <c r="N125" s="218">
        <f>ROUND(L125*K125,3)</f>
        <v>0</v>
      </c>
      <c r="O125" s="218"/>
      <c r="P125" s="218"/>
      <c r="Q125" s="218"/>
      <c r="R125" s="182"/>
      <c r="T125" s="220" t="s">
        <v>5</v>
      </c>
      <c r="U125" s="57" t="s">
        <v>43</v>
      </c>
      <c r="V125" s="48"/>
      <c r="W125" s="221">
        <f>V125*K125</f>
        <v>0</v>
      </c>
      <c r="X125" s="221">
        <v>0</v>
      </c>
      <c r="Y125" s="221">
        <f>X125*K125</f>
        <v>0</v>
      </c>
      <c r="Z125" s="221">
        <v>0</v>
      </c>
      <c r="AA125" s="222">
        <f>Z125*K125</f>
        <v>0</v>
      </c>
      <c r="AR125" s="23" t="s">
        <v>277</v>
      </c>
      <c r="AT125" s="23" t="s">
        <v>160</v>
      </c>
      <c r="AU125" s="23" t="s">
        <v>138</v>
      </c>
      <c r="AY125" s="23" t="s">
        <v>159</v>
      </c>
      <c r="BE125" s="137">
        <f>IF(U125="základná",N125,0)</f>
        <v>0</v>
      </c>
      <c r="BF125" s="137">
        <f>IF(U125="znížená",N125,0)</f>
        <v>0</v>
      </c>
      <c r="BG125" s="137">
        <f>IF(U125="zákl. prenesená",N125,0)</f>
        <v>0</v>
      </c>
      <c r="BH125" s="137">
        <f>IF(U125="zníž. prenesená",N125,0)</f>
        <v>0</v>
      </c>
      <c r="BI125" s="137">
        <f>IF(U125="nulová",N125,0)</f>
        <v>0</v>
      </c>
      <c r="BJ125" s="23" t="s">
        <v>138</v>
      </c>
      <c r="BK125" s="223">
        <f>ROUND(L125*K125,3)</f>
        <v>0</v>
      </c>
      <c r="BL125" s="23" t="s">
        <v>277</v>
      </c>
      <c r="BM125" s="23" t="s">
        <v>138</v>
      </c>
    </row>
    <row r="126" s="1" customFormat="1" ht="16.5" customHeight="1">
      <c r="B126" s="178"/>
      <c r="C126" s="264" t="s">
        <v>138</v>
      </c>
      <c r="D126" s="264" t="s">
        <v>317</v>
      </c>
      <c r="E126" s="265" t="s">
        <v>628</v>
      </c>
      <c r="F126" s="266" t="s">
        <v>629</v>
      </c>
      <c r="G126" s="266"/>
      <c r="H126" s="266"/>
      <c r="I126" s="266"/>
      <c r="J126" s="267" t="s">
        <v>457</v>
      </c>
      <c r="K126" s="268">
        <v>300</v>
      </c>
      <c r="L126" s="269">
        <v>0</v>
      </c>
      <c r="M126" s="269"/>
      <c r="N126" s="268">
        <f>ROUND(L126*K126,3)</f>
        <v>0</v>
      </c>
      <c r="O126" s="218"/>
      <c r="P126" s="218"/>
      <c r="Q126" s="218"/>
      <c r="R126" s="182"/>
      <c r="T126" s="220" t="s">
        <v>5</v>
      </c>
      <c r="U126" s="57" t="s">
        <v>43</v>
      </c>
      <c r="V126" s="48"/>
      <c r="W126" s="221">
        <f>V126*K126</f>
        <v>0</v>
      </c>
      <c r="X126" s="221">
        <v>0</v>
      </c>
      <c r="Y126" s="221">
        <f>X126*K126</f>
        <v>0</v>
      </c>
      <c r="Z126" s="221">
        <v>0</v>
      </c>
      <c r="AA126" s="222">
        <f>Z126*K126</f>
        <v>0</v>
      </c>
      <c r="AR126" s="23" t="s">
        <v>593</v>
      </c>
      <c r="AT126" s="23" t="s">
        <v>317</v>
      </c>
      <c r="AU126" s="23" t="s">
        <v>138</v>
      </c>
      <c r="AY126" s="23" t="s">
        <v>159</v>
      </c>
      <c r="BE126" s="137">
        <f>IF(U126="základná",N126,0)</f>
        <v>0</v>
      </c>
      <c r="BF126" s="137">
        <f>IF(U126="znížená",N126,0)</f>
        <v>0</v>
      </c>
      <c r="BG126" s="137">
        <f>IF(U126="zákl. prenesená",N126,0)</f>
        <v>0</v>
      </c>
      <c r="BH126" s="137">
        <f>IF(U126="zníž. prenesená",N126,0)</f>
        <v>0</v>
      </c>
      <c r="BI126" s="137">
        <f>IF(U126="nulová",N126,0)</f>
        <v>0</v>
      </c>
      <c r="BJ126" s="23" t="s">
        <v>138</v>
      </c>
      <c r="BK126" s="223">
        <f>ROUND(L126*K126,3)</f>
        <v>0</v>
      </c>
      <c r="BL126" s="23" t="s">
        <v>277</v>
      </c>
      <c r="BM126" s="23" t="s">
        <v>164</v>
      </c>
    </row>
    <row r="127" s="1" customFormat="1" ht="16.5" customHeight="1">
      <c r="B127" s="178"/>
      <c r="C127" s="264" t="s">
        <v>169</v>
      </c>
      <c r="D127" s="264" t="s">
        <v>317</v>
      </c>
      <c r="E127" s="265" t="s">
        <v>630</v>
      </c>
      <c r="F127" s="266" t="s">
        <v>631</v>
      </c>
      <c r="G127" s="266"/>
      <c r="H127" s="266"/>
      <c r="I127" s="266"/>
      <c r="J127" s="267" t="s">
        <v>457</v>
      </c>
      <c r="K127" s="268">
        <v>50</v>
      </c>
      <c r="L127" s="269">
        <v>0</v>
      </c>
      <c r="M127" s="269"/>
      <c r="N127" s="268">
        <f>ROUND(L127*K127,3)</f>
        <v>0</v>
      </c>
      <c r="O127" s="218"/>
      <c r="P127" s="218"/>
      <c r="Q127" s="218"/>
      <c r="R127" s="182"/>
      <c r="T127" s="220" t="s">
        <v>5</v>
      </c>
      <c r="U127" s="57" t="s">
        <v>43</v>
      </c>
      <c r="V127" s="48"/>
      <c r="W127" s="221">
        <f>V127*K127</f>
        <v>0</v>
      </c>
      <c r="X127" s="221">
        <v>0</v>
      </c>
      <c r="Y127" s="221">
        <f>X127*K127</f>
        <v>0</v>
      </c>
      <c r="Z127" s="221">
        <v>0</v>
      </c>
      <c r="AA127" s="222">
        <f>Z127*K127</f>
        <v>0</v>
      </c>
      <c r="AR127" s="23" t="s">
        <v>593</v>
      </c>
      <c r="AT127" s="23" t="s">
        <v>317</v>
      </c>
      <c r="AU127" s="23" t="s">
        <v>138</v>
      </c>
      <c r="AY127" s="23" t="s">
        <v>159</v>
      </c>
      <c r="BE127" s="137">
        <f>IF(U127="základná",N127,0)</f>
        <v>0</v>
      </c>
      <c r="BF127" s="137">
        <f>IF(U127="znížená",N127,0)</f>
        <v>0</v>
      </c>
      <c r="BG127" s="137">
        <f>IF(U127="zákl. prenesená",N127,0)</f>
        <v>0</v>
      </c>
      <c r="BH127" s="137">
        <f>IF(U127="zníž. prenesená",N127,0)</f>
        <v>0</v>
      </c>
      <c r="BI127" s="137">
        <f>IF(U127="nulová",N127,0)</f>
        <v>0</v>
      </c>
      <c r="BJ127" s="23" t="s">
        <v>138</v>
      </c>
      <c r="BK127" s="223">
        <f>ROUND(L127*K127,3)</f>
        <v>0</v>
      </c>
      <c r="BL127" s="23" t="s">
        <v>277</v>
      </c>
      <c r="BM127" s="23" t="s">
        <v>191</v>
      </c>
    </row>
    <row r="128" s="1" customFormat="1" ht="25.5" customHeight="1">
      <c r="B128" s="178"/>
      <c r="C128" s="214" t="s">
        <v>164</v>
      </c>
      <c r="D128" s="214" t="s">
        <v>160</v>
      </c>
      <c r="E128" s="215" t="s">
        <v>632</v>
      </c>
      <c r="F128" s="216" t="s">
        <v>633</v>
      </c>
      <c r="G128" s="216"/>
      <c r="H128" s="216"/>
      <c r="I128" s="216"/>
      <c r="J128" s="217" t="s">
        <v>457</v>
      </c>
      <c r="K128" s="218">
        <v>50</v>
      </c>
      <c r="L128" s="219">
        <v>0</v>
      </c>
      <c r="M128" s="219"/>
      <c r="N128" s="218">
        <f>ROUND(L128*K128,3)</f>
        <v>0</v>
      </c>
      <c r="O128" s="218"/>
      <c r="P128" s="218"/>
      <c r="Q128" s="218"/>
      <c r="R128" s="182"/>
      <c r="T128" s="220" t="s">
        <v>5</v>
      </c>
      <c r="U128" s="57" t="s">
        <v>43</v>
      </c>
      <c r="V128" s="48"/>
      <c r="W128" s="221">
        <f>V128*K128</f>
        <v>0</v>
      </c>
      <c r="X128" s="221">
        <v>0</v>
      </c>
      <c r="Y128" s="221">
        <f>X128*K128</f>
        <v>0</v>
      </c>
      <c r="Z128" s="221">
        <v>0</v>
      </c>
      <c r="AA128" s="222">
        <f>Z128*K128</f>
        <v>0</v>
      </c>
      <c r="AR128" s="23" t="s">
        <v>277</v>
      </c>
      <c r="AT128" s="23" t="s">
        <v>160</v>
      </c>
      <c r="AU128" s="23" t="s">
        <v>138</v>
      </c>
      <c r="AY128" s="23" t="s">
        <v>159</v>
      </c>
      <c r="BE128" s="137">
        <f>IF(U128="základná",N128,0)</f>
        <v>0</v>
      </c>
      <c r="BF128" s="137">
        <f>IF(U128="znížená",N128,0)</f>
        <v>0</v>
      </c>
      <c r="BG128" s="137">
        <f>IF(U128="zákl. prenesená",N128,0)</f>
        <v>0</v>
      </c>
      <c r="BH128" s="137">
        <f>IF(U128="zníž. prenesená",N128,0)</f>
        <v>0</v>
      </c>
      <c r="BI128" s="137">
        <f>IF(U128="nulová",N128,0)</f>
        <v>0</v>
      </c>
      <c r="BJ128" s="23" t="s">
        <v>138</v>
      </c>
      <c r="BK128" s="223">
        <f>ROUND(L128*K128,3)</f>
        <v>0</v>
      </c>
      <c r="BL128" s="23" t="s">
        <v>277</v>
      </c>
      <c r="BM128" s="23" t="s">
        <v>199</v>
      </c>
    </row>
    <row r="129" s="1" customFormat="1" ht="38.25" customHeight="1">
      <c r="B129" s="178"/>
      <c r="C129" s="214" t="s">
        <v>186</v>
      </c>
      <c r="D129" s="214" t="s">
        <v>160</v>
      </c>
      <c r="E129" s="215" t="s">
        <v>634</v>
      </c>
      <c r="F129" s="216" t="s">
        <v>635</v>
      </c>
      <c r="G129" s="216"/>
      <c r="H129" s="216"/>
      <c r="I129" s="216"/>
      <c r="J129" s="217" t="s">
        <v>457</v>
      </c>
      <c r="K129" s="218">
        <v>5</v>
      </c>
      <c r="L129" s="219">
        <v>0</v>
      </c>
      <c r="M129" s="219"/>
      <c r="N129" s="218">
        <f>ROUND(L129*K129,3)</f>
        <v>0</v>
      </c>
      <c r="O129" s="218"/>
      <c r="P129" s="218"/>
      <c r="Q129" s="218"/>
      <c r="R129" s="182"/>
      <c r="T129" s="220" t="s">
        <v>5</v>
      </c>
      <c r="U129" s="57" t="s">
        <v>43</v>
      </c>
      <c r="V129" s="48"/>
      <c r="W129" s="221">
        <f>V129*K129</f>
        <v>0</v>
      </c>
      <c r="X129" s="221">
        <v>0</v>
      </c>
      <c r="Y129" s="221">
        <f>X129*K129</f>
        <v>0</v>
      </c>
      <c r="Z129" s="221">
        <v>0</v>
      </c>
      <c r="AA129" s="222">
        <f>Z129*K129</f>
        <v>0</v>
      </c>
      <c r="AR129" s="23" t="s">
        <v>277</v>
      </c>
      <c r="AT129" s="23" t="s">
        <v>160</v>
      </c>
      <c r="AU129" s="23" t="s">
        <v>138</v>
      </c>
      <c r="AY129" s="23" t="s">
        <v>159</v>
      </c>
      <c r="BE129" s="137">
        <f>IF(U129="základná",N129,0)</f>
        <v>0</v>
      </c>
      <c r="BF129" s="137">
        <f>IF(U129="znížená",N129,0)</f>
        <v>0</v>
      </c>
      <c r="BG129" s="137">
        <f>IF(U129="zákl. prenesená",N129,0)</f>
        <v>0</v>
      </c>
      <c r="BH129" s="137">
        <f>IF(U129="zníž. prenesená",N129,0)</f>
        <v>0</v>
      </c>
      <c r="BI129" s="137">
        <f>IF(U129="nulová",N129,0)</f>
        <v>0</v>
      </c>
      <c r="BJ129" s="23" t="s">
        <v>138</v>
      </c>
      <c r="BK129" s="223">
        <f>ROUND(L129*K129,3)</f>
        <v>0</v>
      </c>
      <c r="BL129" s="23" t="s">
        <v>277</v>
      </c>
      <c r="BM129" s="23" t="s">
        <v>208</v>
      </c>
    </row>
    <row r="130" s="1" customFormat="1" ht="25.5" customHeight="1">
      <c r="B130" s="178"/>
      <c r="C130" s="264" t="s">
        <v>191</v>
      </c>
      <c r="D130" s="264" t="s">
        <v>317</v>
      </c>
      <c r="E130" s="265" t="s">
        <v>636</v>
      </c>
      <c r="F130" s="266" t="s">
        <v>637</v>
      </c>
      <c r="G130" s="266"/>
      <c r="H130" s="266"/>
      <c r="I130" s="266"/>
      <c r="J130" s="267" t="s">
        <v>457</v>
      </c>
      <c r="K130" s="268">
        <v>5</v>
      </c>
      <c r="L130" s="269">
        <v>0</v>
      </c>
      <c r="M130" s="269"/>
      <c r="N130" s="268">
        <f>ROUND(L130*K130,3)</f>
        <v>0</v>
      </c>
      <c r="O130" s="218"/>
      <c r="P130" s="218"/>
      <c r="Q130" s="218"/>
      <c r="R130" s="182"/>
      <c r="T130" s="220" t="s">
        <v>5</v>
      </c>
      <c r="U130" s="57" t="s">
        <v>43</v>
      </c>
      <c r="V130" s="48"/>
      <c r="W130" s="221">
        <f>V130*K130</f>
        <v>0</v>
      </c>
      <c r="X130" s="221">
        <v>0</v>
      </c>
      <c r="Y130" s="221">
        <f>X130*K130</f>
        <v>0</v>
      </c>
      <c r="Z130" s="221">
        <v>0</v>
      </c>
      <c r="AA130" s="222">
        <f>Z130*K130</f>
        <v>0</v>
      </c>
      <c r="AR130" s="23" t="s">
        <v>593</v>
      </c>
      <c r="AT130" s="23" t="s">
        <v>317</v>
      </c>
      <c r="AU130" s="23" t="s">
        <v>138</v>
      </c>
      <c r="AY130" s="23" t="s">
        <v>159</v>
      </c>
      <c r="BE130" s="137">
        <f>IF(U130="základná",N130,0)</f>
        <v>0</v>
      </c>
      <c r="BF130" s="137">
        <f>IF(U130="znížená",N130,0)</f>
        <v>0</v>
      </c>
      <c r="BG130" s="137">
        <f>IF(U130="zákl. prenesená",N130,0)</f>
        <v>0</v>
      </c>
      <c r="BH130" s="137">
        <f>IF(U130="zníž. prenesená",N130,0)</f>
        <v>0</v>
      </c>
      <c r="BI130" s="137">
        <f>IF(U130="nulová",N130,0)</f>
        <v>0</v>
      </c>
      <c r="BJ130" s="23" t="s">
        <v>138</v>
      </c>
      <c r="BK130" s="223">
        <f>ROUND(L130*K130,3)</f>
        <v>0</v>
      </c>
      <c r="BL130" s="23" t="s">
        <v>277</v>
      </c>
      <c r="BM130" s="23" t="s">
        <v>218</v>
      </c>
    </row>
    <row r="131" s="1" customFormat="1" ht="38.25" customHeight="1">
      <c r="B131" s="178"/>
      <c r="C131" s="214" t="s">
        <v>195</v>
      </c>
      <c r="D131" s="214" t="s">
        <v>160</v>
      </c>
      <c r="E131" s="215" t="s">
        <v>638</v>
      </c>
      <c r="F131" s="216" t="s">
        <v>639</v>
      </c>
      <c r="G131" s="216"/>
      <c r="H131" s="216"/>
      <c r="I131" s="216"/>
      <c r="J131" s="217" t="s">
        <v>457</v>
      </c>
      <c r="K131" s="218">
        <v>10</v>
      </c>
      <c r="L131" s="219">
        <v>0</v>
      </c>
      <c r="M131" s="219"/>
      <c r="N131" s="218">
        <f>ROUND(L131*K131,3)</f>
        <v>0</v>
      </c>
      <c r="O131" s="218"/>
      <c r="P131" s="218"/>
      <c r="Q131" s="218"/>
      <c r="R131" s="182"/>
      <c r="T131" s="220" t="s">
        <v>5</v>
      </c>
      <c r="U131" s="57" t="s">
        <v>43</v>
      </c>
      <c r="V131" s="48"/>
      <c r="W131" s="221">
        <f>V131*K131</f>
        <v>0</v>
      </c>
      <c r="X131" s="221">
        <v>0</v>
      </c>
      <c r="Y131" s="221">
        <f>X131*K131</f>
        <v>0</v>
      </c>
      <c r="Z131" s="221">
        <v>0</v>
      </c>
      <c r="AA131" s="222">
        <f>Z131*K131</f>
        <v>0</v>
      </c>
      <c r="AR131" s="23" t="s">
        <v>277</v>
      </c>
      <c r="AT131" s="23" t="s">
        <v>160</v>
      </c>
      <c r="AU131" s="23" t="s">
        <v>138</v>
      </c>
      <c r="AY131" s="23" t="s">
        <v>159</v>
      </c>
      <c r="BE131" s="137">
        <f>IF(U131="základná",N131,0)</f>
        <v>0</v>
      </c>
      <c r="BF131" s="137">
        <f>IF(U131="znížená",N131,0)</f>
        <v>0</v>
      </c>
      <c r="BG131" s="137">
        <f>IF(U131="zákl. prenesená",N131,0)</f>
        <v>0</v>
      </c>
      <c r="BH131" s="137">
        <f>IF(U131="zníž. prenesená",N131,0)</f>
        <v>0</v>
      </c>
      <c r="BI131" s="137">
        <f>IF(U131="nulová",N131,0)</f>
        <v>0</v>
      </c>
      <c r="BJ131" s="23" t="s">
        <v>138</v>
      </c>
      <c r="BK131" s="223">
        <f>ROUND(L131*K131,3)</f>
        <v>0</v>
      </c>
      <c r="BL131" s="23" t="s">
        <v>277</v>
      </c>
      <c r="BM131" s="23" t="s">
        <v>227</v>
      </c>
    </row>
    <row r="132" s="1" customFormat="1" ht="16.5" customHeight="1">
      <c r="B132" s="178"/>
      <c r="C132" s="264" t="s">
        <v>199</v>
      </c>
      <c r="D132" s="264" t="s">
        <v>317</v>
      </c>
      <c r="E132" s="265" t="s">
        <v>640</v>
      </c>
      <c r="F132" s="266" t="s">
        <v>641</v>
      </c>
      <c r="G132" s="266"/>
      <c r="H132" s="266"/>
      <c r="I132" s="266"/>
      <c r="J132" s="267" t="s">
        <v>457</v>
      </c>
      <c r="K132" s="268">
        <v>10</v>
      </c>
      <c r="L132" s="269">
        <v>0</v>
      </c>
      <c r="M132" s="269"/>
      <c r="N132" s="268">
        <f>ROUND(L132*K132,3)</f>
        <v>0</v>
      </c>
      <c r="O132" s="218"/>
      <c r="P132" s="218"/>
      <c r="Q132" s="218"/>
      <c r="R132" s="182"/>
      <c r="T132" s="220" t="s">
        <v>5</v>
      </c>
      <c r="U132" s="57" t="s">
        <v>43</v>
      </c>
      <c r="V132" s="48"/>
      <c r="W132" s="221">
        <f>V132*K132</f>
        <v>0</v>
      </c>
      <c r="X132" s="221">
        <v>0</v>
      </c>
      <c r="Y132" s="221">
        <f>X132*K132</f>
        <v>0</v>
      </c>
      <c r="Z132" s="221">
        <v>0</v>
      </c>
      <c r="AA132" s="222">
        <f>Z132*K132</f>
        <v>0</v>
      </c>
      <c r="AR132" s="23" t="s">
        <v>593</v>
      </c>
      <c r="AT132" s="23" t="s">
        <v>317</v>
      </c>
      <c r="AU132" s="23" t="s">
        <v>138</v>
      </c>
      <c r="AY132" s="23" t="s">
        <v>159</v>
      </c>
      <c r="BE132" s="137">
        <f>IF(U132="základná",N132,0)</f>
        <v>0</v>
      </c>
      <c r="BF132" s="137">
        <f>IF(U132="znížená",N132,0)</f>
        <v>0</v>
      </c>
      <c r="BG132" s="137">
        <f>IF(U132="zákl. prenesená",N132,0)</f>
        <v>0</v>
      </c>
      <c r="BH132" s="137">
        <f>IF(U132="zníž. prenesená",N132,0)</f>
        <v>0</v>
      </c>
      <c r="BI132" s="137">
        <f>IF(U132="nulová",N132,0)</f>
        <v>0</v>
      </c>
      <c r="BJ132" s="23" t="s">
        <v>138</v>
      </c>
      <c r="BK132" s="223">
        <f>ROUND(L132*K132,3)</f>
        <v>0</v>
      </c>
      <c r="BL132" s="23" t="s">
        <v>277</v>
      </c>
      <c r="BM132" s="23" t="s">
        <v>225</v>
      </c>
    </row>
    <row r="133" s="1" customFormat="1" ht="25.5" customHeight="1">
      <c r="B133" s="178"/>
      <c r="C133" s="214" t="s">
        <v>203</v>
      </c>
      <c r="D133" s="214" t="s">
        <v>160</v>
      </c>
      <c r="E133" s="215" t="s">
        <v>642</v>
      </c>
      <c r="F133" s="216" t="s">
        <v>643</v>
      </c>
      <c r="G133" s="216"/>
      <c r="H133" s="216"/>
      <c r="I133" s="216"/>
      <c r="J133" s="217" t="s">
        <v>177</v>
      </c>
      <c r="K133" s="218">
        <v>4</v>
      </c>
      <c r="L133" s="219">
        <v>0</v>
      </c>
      <c r="M133" s="219"/>
      <c r="N133" s="218">
        <f>ROUND(L133*K133,3)</f>
        <v>0</v>
      </c>
      <c r="O133" s="218"/>
      <c r="P133" s="218"/>
      <c r="Q133" s="218"/>
      <c r="R133" s="182"/>
      <c r="T133" s="220" t="s">
        <v>5</v>
      </c>
      <c r="U133" s="57" t="s">
        <v>43</v>
      </c>
      <c r="V133" s="48"/>
      <c r="W133" s="221">
        <f>V133*K133</f>
        <v>0</v>
      </c>
      <c r="X133" s="221">
        <v>0</v>
      </c>
      <c r="Y133" s="221">
        <f>X133*K133</f>
        <v>0</v>
      </c>
      <c r="Z133" s="221">
        <v>0</v>
      </c>
      <c r="AA133" s="222">
        <f>Z133*K133</f>
        <v>0</v>
      </c>
      <c r="AR133" s="23" t="s">
        <v>277</v>
      </c>
      <c r="AT133" s="23" t="s">
        <v>160</v>
      </c>
      <c r="AU133" s="23" t="s">
        <v>138</v>
      </c>
      <c r="AY133" s="23" t="s">
        <v>159</v>
      </c>
      <c r="BE133" s="137">
        <f>IF(U133="základná",N133,0)</f>
        <v>0</v>
      </c>
      <c r="BF133" s="137">
        <f>IF(U133="znížená",N133,0)</f>
        <v>0</v>
      </c>
      <c r="BG133" s="137">
        <f>IF(U133="zákl. prenesená",N133,0)</f>
        <v>0</v>
      </c>
      <c r="BH133" s="137">
        <f>IF(U133="zníž. prenesená",N133,0)</f>
        <v>0</v>
      </c>
      <c r="BI133" s="137">
        <f>IF(U133="nulová",N133,0)</f>
        <v>0</v>
      </c>
      <c r="BJ133" s="23" t="s">
        <v>138</v>
      </c>
      <c r="BK133" s="223">
        <f>ROUND(L133*K133,3)</f>
        <v>0</v>
      </c>
      <c r="BL133" s="23" t="s">
        <v>277</v>
      </c>
      <c r="BM133" s="23" t="s">
        <v>244</v>
      </c>
    </row>
    <row r="134" s="1" customFormat="1" ht="25.5" customHeight="1">
      <c r="B134" s="178"/>
      <c r="C134" s="264" t="s">
        <v>208</v>
      </c>
      <c r="D134" s="264" t="s">
        <v>317</v>
      </c>
      <c r="E134" s="265" t="s">
        <v>644</v>
      </c>
      <c r="F134" s="266" t="s">
        <v>645</v>
      </c>
      <c r="G134" s="266"/>
      <c r="H134" s="266"/>
      <c r="I134" s="266"/>
      <c r="J134" s="267" t="s">
        <v>177</v>
      </c>
      <c r="K134" s="268">
        <v>4</v>
      </c>
      <c r="L134" s="269">
        <v>0</v>
      </c>
      <c r="M134" s="269"/>
      <c r="N134" s="268">
        <f>ROUND(L134*K134,3)</f>
        <v>0</v>
      </c>
      <c r="O134" s="218"/>
      <c r="P134" s="218"/>
      <c r="Q134" s="218"/>
      <c r="R134" s="182"/>
      <c r="T134" s="220" t="s">
        <v>5</v>
      </c>
      <c r="U134" s="57" t="s">
        <v>43</v>
      </c>
      <c r="V134" s="48"/>
      <c r="W134" s="221">
        <f>V134*K134</f>
        <v>0</v>
      </c>
      <c r="X134" s="221">
        <v>0</v>
      </c>
      <c r="Y134" s="221">
        <f>X134*K134</f>
        <v>0</v>
      </c>
      <c r="Z134" s="221">
        <v>0</v>
      </c>
      <c r="AA134" s="222">
        <f>Z134*K134</f>
        <v>0</v>
      </c>
      <c r="AR134" s="23" t="s">
        <v>593</v>
      </c>
      <c r="AT134" s="23" t="s">
        <v>317</v>
      </c>
      <c r="AU134" s="23" t="s">
        <v>138</v>
      </c>
      <c r="AY134" s="23" t="s">
        <v>159</v>
      </c>
      <c r="BE134" s="137">
        <f>IF(U134="základná",N134,0)</f>
        <v>0</v>
      </c>
      <c r="BF134" s="137">
        <f>IF(U134="znížená",N134,0)</f>
        <v>0</v>
      </c>
      <c r="BG134" s="137">
        <f>IF(U134="zákl. prenesená",N134,0)</f>
        <v>0</v>
      </c>
      <c r="BH134" s="137">
        <f>IF(U134="zníž. prenesená",N134,0)</f>
        <v>0</v>
      </c>
      <c r="BI134" s="137">
        <f>IF(U134="nulová",N134,0)</f>
        <v>0</v>
      </c>
      <c r="BJ134" s="23" t="s">
        <v>138</v>
      </c>
      <c r="BK134" s="223">
        <f>ROUND(L134*K134,3)</f>
        <v>0</v>
      </c>
      <c r="BL134" s="23" t="s">
        <v>277</v>
      </c>
      <c r="BM134" s="23" t="s">
        <v>10</v>
      </c>
    </row>
    <row r="135" s="1" customFormat="1" ht="25.5" customHeight="1">
      <c r="B135" s="178"/>
      <c r="C135" s="214" t="s">
        <v>214</v>
      </c>
      <c r="D135" s="214" t="s">
        <v>160</v>
      </c>
      <c r="E135" s="215" t="s">
        <v>646</v>
      </c>
      <c r="F135" s="216" t="s">
        <v>647</v>
      </c>
      <c r="G135" s="216"/>
      <c r="H135" s="216"/>
      <c r="I135" s="216"/>
      <c r="J135" s="217" t="s">
        <v>177</v>
      </c>
      <c r="K135" s="218">
        <v>22</v>
      </c>
      <c r="L135" s="219">
        <v>0</v>
      </c>
      <c r="M135" s="219"/>
      <c r="N135" s="218">
        <f>ROUND(L135*K135,3)</f>
        <v>0</v>
      </c>
      <c r="O135" s="218"/>
      <c r="P135" s="218"/>
      <c r="Q135" s="218"/>
      <c r="R135" s="182"/>
      <c r="T135" s="220" t="s">
        <v>5</v>
      </c>
      <c r="U135" s="57" t="s">
        <v>43</v>
      </c>
      <c r="V135" s="48"/>
      <c r="W135" s="221">
        <f>V135*K135</f>
        <v>0</v>
      </c>
      <c r="X135" s="221">
        <v>0</v>
      </c>
      <c r="Y135" s="221">
        <f>X135*K135</f>
        <v>0</v>
      </c>
      <c r="Z135" s="221">
        <v>0</v>
      </c>
      <c r="AA135" s="222">
        <f>Z135*K135</f>
        <v>0</v>
      </c>
      <c r="AR135" s="23" t="s">
        <v>277</v>
      </c>
      <c r="AT135" s="23" t="s">
        <v>160</v>
      </c>
      <c r="AU135" s="23" t="s">
        <v>138</v>
      </c>
      <c r="AY135" s="23" t="s">
        <v>159</v>
      </c>
      <c r="BE135" s="137">
        <f>IF(U135="základná",N135,0)</f>
        <v>0</v>
      </c>
      <c r="BF135" s="137">
        <f>IF(U135="znížená",N135,0)</f>
        <v>0</v>
      </c>
      <c r="BG135" s="137">
        <f>IF(U135="zákl. prenesená",N135,0)</f>
        <v>0</v>
      </c>
      <c r="BH135" s="137">
        <f>IF(U135="zníž. prenesená",N135,0)</f>
        <v>0</v>
      </c>
      <c r="BI135" s="137">
        <f>IF(U135="nulová",N135,0)</f>
        <v>0</v>
      </c>
      <c r="BJ135" s="23" t="s">
        <v>138</v>
      </c>
      <c r="BK135" s="223">
        <f>ROUND(L135*K135,3)</f>
        <v>0</v>
      </c>
      <c r="BL135" s="23" t="s">
        <v>277</v>
      </c>
      <c r="BM135" s="23" t="s">
        <v>260</v>
      </c>
    </row>
    <row r="136" s="1" customFormat="1" ht="16.5" customHeight="1">
      <c r="B136" s="178"/>
      <c r="C136" s="264" t="s">
        <v>218</v>
      </c>
      <c r="D136" s="264" t="s">
        <v>317</v>
      </c>
      <c r="E136" s="265" t="s">
        <v>648</v>
      </c>
      <c r="F136" s="266" t="s">
        <v>649</v>
      </c>
      <c r="G136" s="266"/>
      <c r="H136" s="266"/>
      <c r="I136" s="266"/>
      <c r="J136" s="267" t="s">
        <v>177</v>
      </c>
      <c r="K136" s="268">
        <v>22</v>
      </c>
      <c r="L136" s="269">
        <v>0</v>
      </c>
      <c r="M136" s="269"/>
      <c r="N136" s="268">
        <f>ROUND(L136*K136,3)</f>
        <v>0</v>
      </c>
      <c r="O136" s="218"/>
      <c r="P136" s="218"/>
      <c r="Q136" s="218"/>
      <c r="R136" s="182"/>
      <c r="T136" s="220" t="s">
        <v>5</v>
      </c>
      <c r="U136" s="57" t="s">
        <v>43</v>
      </c>
      <c r="V136" s="48"/>
      <c r="W136" s="221">
        <f>V136*K136</f>
        <v>0</v>
      </c>
      <c r="X136" s="221">
        <v>0</v>
      </c>
      <c r="Y136" s="221">
        <f>X136*K136</f>
        <v>0</v>
      </c>
      <c r="Z136" s="221">
        <v>0</v>
      </c>
      <c r="AA136" s="222">
        <f>Z136*K136</f>
        <v>0</v>
      </c>
      <c r="AR136" s="23" t="s">
        <v>593</v>
      </c>
      <c r="AT136" s="23" t="s">
        <v>317</v>
      </c>
      <c r="AU136" s="23" t="s">
        <v>138</v>
      </c>
      <c r="AY136" s="23" t="s">
        <v>159</v>
      </c>
      <c r="BE136" s="137">
        <f>IF(U136="základná",N136,0)</f>
        <v>0</v>
      </c>
      <c r="BF136" s="137">
        <f>IF(U136="znížená",N136,0)</f>
        <v>0</v>
      </c>
      <c r="BG136" s="137">
        <f>IF(U136="zákl. prenesená",N136,0)</f>
        <v>0</v>
      </c>
      <c r="BH136" s="137">
        <f>IF(U136="zníž. prenesená",N136,0)</f>
        <v>0</v>
      </c>
      <c r="BI136" s="137">
        <f>IF(U136="nulová",N136,0)</f>
        <v>0</v>
      </c>
      <c r="BJ136" s="23" t="s">
        <v>138</v>
      </c>
      <c r="BK136" s="223">
        <f>ROUND(L136*K136,3)</f>
        <v>0</v>
      </c>
      <c r="BL136" s="23" t="s">
        <v>277</v>
      </c>
      <c r="BM136" s="23" t="s">
        <v>274</v>
      </c>
    </row>
    <row r="137" s="1" customFormat="1" ht="38.25" customHeight="1">
      <c r="B137" s="178"/>
      <c r="C137" s="214" t="s">
        <v>222</v>
      </c>
      <c r="D137" s="214" t="s">
        <v>160</v>
      </c>
      <c r="E137" s="215" t="s">
        <v>650</v>
      </c>
      <c r="F137" s="216" t="s">
        <v>651</v>
      </c>
      <c r="G137" s="216"/>
      <c r="H137" s="216"/>
      <c r="I137" s="216"/>
      <c r="J137" s="217" t="s">
        <v>177</v>
      </c>
      <c r="K137" s="218">
        <v>1</v>
      </c>
      <c r="L137" s="219">
        <v>0</v>
      </c>
      <c r="M137" s="219"/>
      <c r="N137" s="218">
        <f>ROUND(L137*K137,3)</f>
        <v>0</v>
      </c>
      <c r="O137" s="218"/>
      <c r="P137" s="218"/>
      <c r="Q137" s="218"/>
      <c r="R137" s="182"/>
      <c r="T137" s="220" t="s">
        <v>5</v>
      </c>
      <c r="U137" s="57" t="s">
        <v>43</v>
      </c>
      <c r="V137" s="48"/>
      <c r="W137" s="221">
        <f>V137*K137</f>
        <v>0</v>
      </c>
      <c r="X137" s="221">
        <v>0</v>
      </c>
      <c r="Y137" s="221">
        <f>X137*K137</f>
        <v>0</v>
      </c>
      <c r="Z137" s="221">
        <v>0</v>
      </c>
      <c r="AA137" s="222">
        <f>Z137*K137</f>
        <v>0</v>
      </c>
      <c r="AR137" s="23" t="s">
        <v>277</v>
      </c>
      <c r="AT137" s="23" t="s">
        <v>160</v>
      </c>
      <c r="AU137" s="23" t="s">
        <v>138</v>
      </c>
      <c r="AY137" s="23" t="s">
        <v>159</v>
      </c>
      <c r="BE137" s="137">
        <f>IF(U137="základná",N137,0)</f>
        <v>0</v>
      </c>
      <c r="BF137" s="137">
        <f>IF(U137="znížená",N137,0)</f>
        <v>0</v>
      </c>
      <c r="BG137" s="137">
        <f>IF(U137="zákl. prenesená",N137,0)</f>
        <v>0</v>
      </c>
      <c r="BH137" s="137">
        <f>IF(U137="zníž. prenesená",N137,0)</f>
        <v>0</v>
      </c>
      <c r="BI137" s="137">
        <f>IF(U137="nulová",N137,0)</f>
        <v>0</v>
      </c>
      <c r="BJ137" s="23" t="s">
        <v>138</v>
      </c>
      <c r="BK137" s="223">
        <f>ROUND(L137*K137,3)</f>
        <v>0</v>
      </c>
      <c r="BL137" s="23" t="s">
        <v>277</v>
      </c>
      <c r="BM137" s="23" t="s">
        <v>391</v>
      </c>
    </row>
    <row r="138" s="1" customFormat="1" ht="25.5" customHeight="1">
      <c r="B138" s="178"/>
      <c r="C138" s="264" t="s">
        <v>227</v>
      </c>
      <c r="D138" s="264" t="s">
        <v>317</v>
      </c>
      <c r="E138" s="265" t="s">
        <v>652</v>
      </c>
      <c r="F138" s="266" t="s">
        <v>653</v>
      </c>
      <c r="G138" s="266"/>
      <c r="H138" s="266"/>
      <c r="I138" s="266"/>
      <c r="J138" s="267" t="s">
        <v>177</v>
      </c>
      <c r="K138" s="268">
        <v>1</v>
      </c>
      <c r="L138" s="269">
        <v>0</v>
      </c>
      <c r="M138" s="269"/>
      <c r="N138" s="268">
        <f>ROUND(L138*K138,3)</f>
        <v>0</v>
      </c>
      <c r="O138" s="218"/>
      <c r="P138" s="218"/>
      <c r="Q138" s="218"/>
      <c r="R138" s="182"/>
      <c r="T138" s="220" t="s">
        <v>5</v>
      </c>
      <c r="U138" s="57" t="s">
        <v>43</v>
      </c>
      <c r="V138" s="48"/>
      <c r="W138" s="221">
        <f>V138*K138</f>
        <v>0</v>
      </c>
      <c r="X138" s="221">
        <v>0</v>
      </c>
      <c r="Y138" s="221">
        <f>X138*K138</f>
        <v>0</v>
      </c>
      <c r="Z138" s="221">
        <v>0</v>
      </c>
      <c r="AA138" s="222">
        <f>Z138*K138</f>
        <v>0</v>
      </c>
      <c r="AR138" s="23" t="s">
        <v>593</v>
      </c>
      <c r="AT138" s="23" t="s">
        <v>317</v>
      </c>
      <c r="AU138" s="23" t="s">
        <v>138</v>
      </c>
      <c r="AY138" s="23" t="s">
        <v>159</v>
      </c>
      <c r="BE138" s="137">
        <f>IF(U138="základná",N138,0)</f>
        <v>0</v>
      </c>
      <c r="BF138" s="137">
        <f>IF(U138="znížená",N138,0)</f>
        <v>0</v>
      </c>
      <c r="BG138" s="137">
        <f>IF(U138="zákl. prenesená",N138,0)</f>
        <v>0</v>
      </c>
      <c r="BH138" s="137">
        <f>IF(U138="zníž. prenesená",N138,0)</f>
        <v>0</v>
      </c>
      <c r="BI138" s="137">
        <f>IF(U138="nulová",N138,0)</f>
        <v>0</v>
      </c>
      <c r="BJ138" s="23" t="s">
        <v>138</v>
      </c>
      <c r="BK138" s="223">
        <f>ROUND(L138*K138,3)</f>
        <v>0</v>
      </c>
      <c r="BL138" s="23" t="s">
        <v>277</v>
      </c>
      <c r="BM138" s="23" t="s">
        <v>399</v>
      </c>
    </row>
    <row r="139" s="1" customFormat="1" ht="25.5" customHeight="1">
      <c r="B139" s="178"/>
      <c r="C139" s="214" t="s">
        <v>231</v>
      </c>
      <c r="D139" s="214" t="s">
        <v>160</v>
      </c>
      <c r="E139" s="215" t="s">
        <v>654</v>
      </c>
      <c r="F139" s="216" t="s">
        <v>655</v>
      </c>
      <c r="G139" s="216"/>
      <c r="H139" s="216"/>
      <c r="I139" s="216"/>
      <c r="J139" s="217" t="s">
        <v>177</v>
      </c>
      <c r="K139" s="218">
        <v>3</v>
      </c>
      <c r="L139" s="219">
        <v>0</v>
      </c>
      <c r="M139" s="219"/>
      <c r="N139" s="218">
        <f>ROUND(L139*K139,3)</f>
        <v>0</v>
      </c>
      <c r="O139" s="218"/>
      <c r="P139" s="218"/>
      <c r="Q139" s="218"/>
      <c r="R139" s="182"/>
      <c r="T139" s="220" t="s">
        <v>5</v>
      </c>
      <c r="U139" s="57" t="s">
        <v>43</v>
      </c>
      <c r="V139" s="48"/>
      <c r="W139" s="221">
        <f>V139*K139</f>
        <v>0</v>
      </c>
      <c r="X139" s="221">
        <v>0</v>
      </c>
      <c r="Y139" s="221">
        <f>X139*K139</f>
        <v>0</v>
      </c>
      <c r="Z139" s="221">
        <v>0</v>
      </c>
      <c r="AA139" s="222">
        <f>Z139*K139</f>
        <v>0</v>
      </c>
      <c r="AR139" s="23" t="s">
        <v>277</v>
      </c>
      <c r="AT139" s="23" t="s">
        <v>160</v>
      </c>
      <c r="AU139" s="23" t="s">
        <v>138</v>
      </c>
      <c r="AY139" s="23" t="s">
        <v>159</v>
      </c>
      <c r="BE139" s="137">
        <f>IF(U139="základná",N139,0)</f>
        <v>0</v>
      </c>
      <c r="BF139" s="137">
        <f>IF(U139="znížená",N139,0)</f>
        <v>0</v>
      </c>
      <c r="BG139" s="137">
        <f>IF(U139="zákl. prenesená",N139,0)</f>
        <v>0</v>
      </c>
      <c r="BH139" s="137">
        <f>IF(U139="zníž. prenesená",N139,0)</f>
        <v>0</v>
      </c>
      <c r="BI139" s="137">
        <f>IF(U139="nulová",N139,0)</f>
        <v>0</v>
      </c>
      <c r="BJ139" s="23" t="s">
        <v>138</v>
      </c>
      <c r="BK139" s="223">
        <f>ROUND(L139*K139,3)</f>
        <v>0</v>
      </c>
      <c r="BL139" s="23" t="s">
        <v>277</v>
      </c>
      <c r="BM139" s="23" t="s">
        <v>268</v>
      </c>
    </row>
    <row r="140" s="1" customFormat="1" ht="38.25" customHeight="1">
      <c r="B140" s="178"/>
      <c r="C140" s="264" t="s">
        <v>225</v>
      </c>
      <c r="D140" s="264" t="s">
        <v>317</v>
      </c>
      <c r="E140" s="265" t="s">
        <v>656</v>
      </c>
      <c r="F140" s="266" t="s">
        <v>657</v>
      </c>
      <c r="G140" s="266"/>
      <c r="H140" s="266"/>
      <c r="I140" s="266"/>
      <c r="J140" s="267" t="s">
        <v>177</v>
      </c>
      <c r="K140" s="268">
        <v>3</v>
      </c>
      <c r="L140" s="269">
        <v>0</v>
      </c>
      <c r="M140" s="269"/>
      <c r="N140" s="268">
        <f>ROUND(L140*K140,3)</f>
        <v>0</v>
      </c>
      <c r="O140" s="218"/>
      <c r="P140" s="218"/>
      <c r="Q140" s="218"/>
      <c r="R140" s="182"/>
      <c r="T140" s="220" t="s">
        <v>5</v>
      </c>
      <c r="U140" s="57" t="s">
        <v>43</v>
      </c>
      <c r="V140" s="48"/>
      <c r="W140" s="221">
        <f>V140*K140</f>
        <v>0</v>
      </c>
      <c r="X140" s="221">
        <v>0</v>
      </c>
      <c r="Y140" s="221">
        <f>X140*K140</f>
        <v>0</v>
      </c>
      <c r="Z140" s="221">
        <v>0</v>
      </c>
      <c r="AA140" s="222">
        <f>Z140*K140</f>
        <v>0</v>
      </c>
      <c r="AR140" s="23" t="s">
        <v>593</v>
      </c>
      <c r="AT140" s="23" t="s">
        <v>317</v>
      </c>
      <c r="AU140" s="23" t="s">
        <v>138</v>
      </c>
      <c r="AY140" s="23" t="s">
        <v>159</v>
      </c>
      <c r="BE140" s="137">
        <f>IF(U140="základná",N140,0)</f>
        <v>0</v>
      </c>
      <c r="BF140" s="137">
        <f>IF(U140="znížená",N140,0)</f>
        <v>0</v>
      </c>
      <c r="BG140" s="137">
        <f>IF(U140="zákl. prenesená",N140,0)</f>
        <v>0</v>
      </c>
      <c r="BH140" s="137">
        <f>IF(U140="zníž. prenesená",N140,0)</f>
        <v>0</v>
      </c>
      <c r="BI140" s="137">
        <f>IF(U140="nulová",N140,0)</f>
        <v>0</v>
      </c>
      <c r="BJ140" s="23" t="s">
        <v>138</v>
      </c>
      <c r="BK140" s="223">
        <f>ROUND(L140*K140,3)</f>
        <v>0</v>
      </c>
      <c r="BL140" s="23" t="s">
        <v>277</v>
      </c>
      <c r="BM140" s="23" t="s">
        <v>359</v>
      </c>
    </row>
    <row r="141" s="1" customFormat="1" ht="25.5" customHeight="1">
      <c r="B141" s="178"/>
      <c r="C141" s="214" t="s">
        <v>238</v>
      </c>
      <c r="D141" s="214" t="s">
        <v>160</v>
      </c>
      <c r="E141" s="215" t="s">
        <v>658</v>
      </c>
      <c r="F141" s="216" t="s">
        <v>659</v>
      </c>
      <c r="G141" s="216"/>
      <c r="H141" s="216"/>
      <c r="I141" s="216"/>
      <c r="J141" s="217" t="s">
        <v>177</v>
      </c>
      <c r="K141" s="218">
        <v>600</v>
      </c>
      <c r="L141" s="219">
        <v>0</v>
      </c>
      <c r="M141" s="219"/>
      <c r="N141" s="218">
        <f>ROUND(L141*K141,3)</f>
        <v>0</v>
      </c>
      <c r="O141" s="218"/>
      <c r="P141" s="218"/>
      <c r="Q141" s="218"/>
      <c r="R141" s="182"/>
      <c r="T141" s="220" t="s">
        <v>5</v>
      </c>
      <c r="U141" s="57" t="s">
        <v>43</v>
      </c>
      <c r="V141" s="48"/>
      <c r="W141" s="221">
        <f>V141*K141</f>
        <v>0</v>
      </c>
      <c r="X141" s="221">
        <v>0</v>
      </c>
      <c r="Y141" s="221">
        <f>X141*K141</f>
        <v>0</v>
      </c>
      <c r="Z141" s="221">
        <v>0</v>
      </c>
      <c r="AA141" s="222">
        <f>Z141*K141</f>
        <v>0</v>
      </c>
      <c r="AR141" s="23" t="s">
        <v>277</v>
      </c>
      <c r="AT141" s="23" t="s">
        <v>160</v>
      </c>
      <c r="AU141" s="23" t="s">
        <v>138</v>
      </c>
      <c r="AY141" s="23" t="s">
        <v>159</v>
      </c>
      <c r="BE141" s="137">
        <f>IF(U141="základná",N141,0)</f>
        <v>0</v>
      </c>
      <c r="BF141" s="137">
        <f>IF(U141="znížená",N141,0)</f>
        <v>0</v>
      </c>
      <c r="BG141" s="137">
        <f>IF(U141="zákl. prenesená",N141,0)</f>
        <v>0</v>
      </c>
      <c r="BH141" s="137">
        <f>IF(U141="zníž. prenesená",N141,0)</f>
        <v>0</v>
      </c>
      <c r="BI141" s="137">
        <f>IF(U141="nulová",N141,0)</f>
        <v>0</v>
      </c>
      <c r="BJ141" s="23" t="s">
        <v>138</v>
      </c>
      <c r="BK141" s="223">
        <f>ROUND(L141*K141,3)</f>
        <v>0</v>
      </c>
      <c r="BL141" s="23" t="s">
        <v>277</v>
      </c>
      <c r="BM141" s="23" t="s">
        <v>424</v>
      </c>
    </row>
    <row r="142" s="1" customFormat="1" ht="25.5" customHeight="1">
      <c r="B142" s="178"/>
      <c r="C142" s="264" t="s">
        <v>244</v>
      </c>
      <c r="D142" s="264" t="s">
        <v>317</v>
      </c>
      <c r="E142" s="265" t="s">
        <v>660</v>
      </c>
      <c r="F142" s="266" t="s">
        <v>661</v>
      </c>
      <c r="G142" s="266"/>
      <c r="H142" s="266"/>
      <c r="I142" s="266"/>
      <c r="J142" s="267" t="s">
        <v>177</v>
      </c>
      <c r="K142" s="268">
        <v>600</v>
      </c>
      <c r="L142" s="269">
        <v>0</v>
      </c>
      <c r="M142" s="269"/>
      <c r="N142" s="268">
        <f>ROUND(L142*K142,3)</f>
        <v>0</v>
      </c>
      <c r="O142" s="218"/>
      <c r="P142" s="218"/>
      <c r="Q142" s="218"/>
      <c r="R142" s="182"/>
      <c r="T142" s="220" t="s">
        <v>5</v>
      </c>
      <c r="U142" s="57" t="s">
        <v>43</v>
      </c>
      <c r="V142" s="48"/>
      <c r="W142" s="221">
        <f>V142*K142</f>
        <v>0</v>
      </c>
      <c r="X142" s="221">
        <v>0</v>
      </c>
      <c r="Y142" s="221">
        <f>X142*K142</f>
        <v>0</v>
      </c>
      <c r="Z142" s="221">
        <v>0</v>
      </c>
      <c r="AA142" s="222">
        <f>Z142*K142</f>
        <v>0</v>
      </c>
      <c r="AR142" s="23" t="s">
        <v>593</v>
      </c>
      <c r="AT142" s="23" t="s">
        <v>317</v>
      </c>
      <c r="AU142" s="23" t="s">
        <v>138</v>
      </c>
      <c r="AY142" s="23" t="s">
        <v>159</v>
      </c>
      <c r="BE142" s="137">
        <f>IF(U142="základná",N142,0)</f>
        <v>0</v>
      </c>
      <c r="BF142" s="137">
        <f>IF(U142="znížená",N142,0)</f>
        <v>0</v>
      </c>
      <c r="BG142" s="137">
        <f>IF(U142="zákl. prenesená",N142,0)</f>
        <v>0</v>
      </c>
      <c r="BH142" s="137">
        <f>IF(U142="zníž. prenesená",N142,0)</f>
        <v>0</v>
      </c>
      <c r="BI142" s="137">
        <f>IF(U142="nulová",N142,0)</f>
        <v>0</v>
      </c>
      <c r="BJ142" s="23" t="s">
        <v>138</v>
      </c>
      <c r="BK142" s="223">
        <f>ROUND(L142*K142,3)</f>
        <v>0</v>
      </c>
      <c r="BL142" s="23" t="s">
        <v>277</v>
      </c>
      <c r="BM142" s="23" t="s">
        <v>432</v>
      </c>
    </row>
    <row r="143" s="1" customFormat="1" ht="25.5" customHeight="1">
      <c r="B143" s="178"/>
      <c r="C143" s="264" t="s">
        <v>248</v>
      </c>
      <c r="D143" s="264" t="s">
        <v>317</v>
      </c>
      <c r="E143" s="265" t="s">
        <v>662</v>
      </c>
      <c r="F143" s="266" t="s">
        <v>663</v>
      </c>
      <c r="G143" s="266"/>
      <c r="H143" s="266"/>
      <c r="I143" s="266"/>
      <c r="J143" s="267" t="s">
        <v>177</v>
      </c>
      <c r="K143" s="268">
        <v>60</v>
      </c>
      <c r="L143" s="269">
        <v>0</v>
      </c>
      <c r="M143" s="269"/>
      <c r="N143" s="268">
        <f>ROUND(L143*K143,3)</f>
        <v>0</v>
      </c>
      <c r="O143" s="218"/>
      <c r="P143" s="218"/>
      <c r="Q143" s="218"/>
      <c r="R143" s="182"/>
      <c r="T143" s="220" t="s">
        <v>5</v>
      </c>
      <c r="U143" s="57" t="s">
        <v>43</v>
      </c>
      <c r="V143" s="48"/>
      <c r="W143" s="221">
        <f>V143*K143</f>
        <v>0</v>
      </c>
      <c r="X143" s="221">
        <v>0</v>
      </c>
      <c r="Y143" s="221">
        <f>X143*K143</f>
        <v>0</v>
      </c>
      <c r="Z143" s="221">
        <v>0</v>
      </c>
      <c r="AA143" s="222">
        <f>Z143*K143</f>
        <v>0</v>
      </c>
      <c r="AR143" s="23" t="s">
        <v>593</v>
      </c>
      <c r="AT143" s="23" t="s">
        <v>317</v>
      </c>
      <c r="AU143" s="23" t="s">
        <v>138</v>
      </c>
      <c r="AY143" s="23" t="s">
        <v>159</v>
      </c>
      <c r="BE143" s="137">
        <f>IF(U143="základná",N143,0)</f>
        <v>0</v>
      </c>
      <c r="BF143" s="137">
        <f>IF(U143="znížená",N143,0)</f>
        <v>0</v>
      </c>
      <c r="BG143" s="137">
        <f>IF(U143="zákl. prenesená",N143,0)</f>
        <v>0</v>
      </c>
      <c r="BH143" s="137">
        <f>IF(U143="zníž. prenesená",N143,0)</f>
        <v>0</v>
      </c>
      <c r="BI143" s="137">
        <f>IF(U143="nulová",N143,0)</f>
        <v>0</v>
      </c>
      <c r="BJ143" s="23" t="s">
        <v>138</v>
      </c>
      <c r="BK143" s="223">
        <f>ROUND(L143*K143,3)</f>
        <v>0</v>
      </c>
      <c r="BL143" s="23" t="s">
        <v>277</v>
      </c>
      <c r="BM143" s="23" t="s">
        <v>440</v>
      </c>
    </row>
    <row r="144" s="1" customFormat="1" ht="25.5" customHeight="1">
      <c r="B144" s="178"/>
      <c r="C144" s="214" t="s">
        <v>10</v>
      </c>
      <c r="D144" s="214" t="s">
        <v>160</v>
      </c>
      <c r="E144" s="215" t="s">
        <v>664</v>
      </c>
      <c r="F144" s="216" t="s">
        <v>665</v>
      </c>
      <c r="G144" s="216"/>
      <c r="H144" s="216"/>
      <c r="I144" s="216"/>
      <c r="J144" s="217" t="s">
        <v>177</v>
      </c>
      <c r="K144" s="218">
        <v>60</v>
      </c>
      <c r="L144" s="219">
        <v>0</v>
      </c>
      <c r="M144" s="219"/>
      <c r="N144" s="218">
        <f>ROUND(L144*K144,3)</f>
        <v>0</v>
      </c>
      <c r="O144" s="218"/>
      <c r="P144" s="218"/>
      <c r="Q144" s="218"/>
      <c r="R144" s="182"/>
      <c r="T144" s="220" t="s">
        <v>5</v>
      </c>
      <c r="U144" s="57" t="s">
        <v>43</v>
      </c>
      <c r="V144" s="48"/>
      <c r="W144" s="221">
        <f>V144*K144</f>
        <v>0</v>
      </c>
      <c r="X144" s="221">
        <v>0</v>
      </c>
      <c r="Y144" s="221">
        <f>X144*K144</f>
        <v>0</v>
      </c>
      <c r="Z144" s="221">
        <v>0</v>
      </c>
      <c r="AA144" s="222">
        <f>Z144*K144</f>
        <v>0</v>
      </c>
      <c r="AR144" s="23" t="s">
        <v>277</v>
      </c>
      <c r="AT144" s="23" t="s">
        <v>160</v>
      </c>
      <c r="AU144" s="23" t="s">
        <v>138</v>
      </c>
      <c r="AY144" s="23" t="s">
        <v>159</v>
      </c>
      <c r="BE144" s="137">
        <f>IF(U144="základná",N144,0)</f>
        <v>0</v>
      </c>
      <c r="BF144" s="137">
        <f>IF(U144="znížená",N144,0)</f>
        <v>0</v>
      </c>
      <c r="BG144" s="137">
        <f>IF(U144="zákl. prenesená",N144,0)</f>
        <v>0</v>
      </c>
      <c r="BH144" s="137">
        <f>IF(U144="zníž. prenesená",N144,0)</f>
        <v>0</v>
      </c>
      <c r="BI144" s="137">
        <f>IF(U144="nulová",N144,0)</f>
        <v>0</v>
      </c>
      <c r="BJ144" s="23" t="s">
        <v>138</v>
      </c>
      <c r="BK144" s="223">
        <f>ROUND(L144*K144,3)</f>
        <v>0</v>
      </c>
      <c r="BL144" s="23" t="s">
        <v>277</v>
      </c>
      <c r="BM144" s="23" t="s">
        <v>449</v>
      </c>
    </row>
    <row r="145" s="1" customFormat="1" ht="38.25" customHeight="1">
      <c r="B145" s="178"/>
      <c r="C145" s="214" t="s">
        <v>256</v>
      </c>
      <c r="D145" s="214" t="s">
        <v>160</v>
      </c>
      <c r="E145" s="215" t="s">
        <v>666</v>
      </c>
      <c r="F145" s="216" t="s">
        <v>667</v>
      </c>
      <c r="G145" s="216"/>
      <c r="H145" s="216"/>
      <c r="I145" s="216"/>
      <c r="J145" s="217" t="s">
        <v>177</v>
      </c>
      <c r="K145" s="218">
        <v>2</v>
      </c>
      <c r="L145" s="219">
        <v>0</v>
      </c>
      <c r="M145" s="219"/>
      <c r="N145" s="218">
        <f>ROUND(L145*K145,3)</f>
        <v>0</v>
      </c>
      <c r="O145" s="218"/>
      <c r="P145" s="218"/>
      <c r="Q145" s="218"/>
      <c r="R145" s="182"/>
      <c r="T145" s="220" t="s">
        <v>5</v>
      </c>
      <c r="U145" s="57" t="s">
        <v>43</v>
      </c>
      <c r="V145" s="48"/>
      <c r="W145" s="221">
        <f>V145*K145</f>
        <v>0</v>
      </c>
      <c r="X145" s="221">
        <v>0</v>
      </c>
      <c r="Y145" s="221">
        <f>X145*K145</f>
        <v>0</v>
      </c>
      <c r="Z145" s="221">
        <v>0</v>
      </c>
      <c r="AA145" s="222">
        <f>Z145*K145</f>
        <v>0</v>
      </c>
      <c r="AR145" s="23" t="s">
        <v>277</v>
      </c>
      <c r="AT145" s="23" t="s">
        <v>160</v>
      </c>
      <c r="AU145" s="23" t="s">
        <v>138</v>
      </c>
      <c r="AY145" s="23" t="s">
        <v>159</v>
      </c>
      <c r="BE145" s="137">
        <f>IF(U145="základná",N145,0)</f>
        <v>0</v>
      </c>
      <c r="BF145" s="137">
        <f>IF(U145="znížená",N145,0)</f>
        <v>0</v>
      </c>
      <c r="BG145" s="137">
        <f>IF(U145="zákl. prenesená",N145,0)</f>
        <v>0</v>
      </c>
      <c r="BH145" s="137">
        <f>IF(U145="zníž. prenesená",N145,0)</f>
        <v>0</v>
      </c>
      <c r="BI145" s="137">
        <f>IF(U145="nulová",N145,0)</f>
        <v>0</v>
      </c>
      <c r="BJ145" s="23" t="s">
        <v>138</v>
      </c>
      <c r="BK145" s="223">
        <f>ROUND(L145*K145,3)</f>
        <v>0</v>
      </c>
      <c r="BL145" s="23" t="s">
        <v>277</v>
      </c>
      <c r="BM145" s="23" t="s">
        <v>459</v>
      </c>
    </row>
    <row r="146" s="1" customFormat="1" ht="25.5" customHeight="1">
      <c r="B146" s="178"/>
      <c r="C146" s="264" t="s">
        <v>260</v>
      </c>
      <c r="D146" s="264" t="s">
        <v>317</v>
      </c>
      <c r="E146" s="265" t="s">
        <v>668</v>
      </c>
      <c r="F146" s="266" t="s">
        <v>669</v>
      </c>
      <c r="G146" s="266"/>
      <c r="H146" s="266"/>
      <c r="I146" s="266"/>
      <c r="J146" s="267" t="s">
        <v>177</v>
      </c>
      <c r="K146" s="268">
        <v>2</v>
      </c>
      <c r="L146" s="269">
        <v>0</v>
      </c>
      <c r="M146" s="269"/>
      <c r="N146" s="268">
        <f>ROUND(L146*K146,3)</f>
        <v>0</v>
      </c>
      <c r="O146" s="218"/>
      <c r="P146" s="218"/>
      <c r="Q146" s="218"/>
      <c r="R146" s="182"/>
      <c r="T146" s="220" t="s">
        <v>5</v>
      </c>
      <c r="U146" s="57" t="s">
        <v>43</v>
      </c>
      <c r="V146" s="48"/>
      <c r="W146" s="221">
        <f>V146*K146</f>
        <v>0</v>
      </c>
      <c r="X146" s="221">
        <v>0</v>
      </c>
      <c r="Y146" s="221">
        <f>X146*K146</f>
        <v>0</v>
      </c>
      <c r="Z146" s="221">
        <v>0</v>
      </c>
      <c r="AA146" s="222">
        <f>Z146*K146</f>
        <v>0</v>
      </c>
      <c r="AR146" s="23" t="s">
        <v>593</v>
      </c>
      <c r="AT146" s="23" t="s">
        <v>317</v>
      </c>
      <c r="AU146" s="23" t="s">
        <v>138</v>
      </c>
      <c r="AY146" s="23" t="s">
        <v>159</v>
      </c>
      <c r="BE146" s="137">
        <f>IF(U146="základná",N146,0)</f>
        <v>0</v>
      </c>
      <c r="BF146" s="137">
        <f>IF(U146="znížená",N146,0)</f>
        <v>0</v>
      </c>
      <c r="BG146" s="137">
        <f>IF(U146="zákl. prenesená",N146,0)</f>
        <v>0</v>
      </c>
      <c r="BH146" s="137">
        <f>IF(U146="zníž. prenesená",N146,0)</f>
        <v>0</v>
      </c>
      <c r="BI146" s="137">
        <f>IF(U146="nulová",N146,0)</f>
        <v>0</v>
      </c>
      <c r="BJ146" s="23" t="s">
        <v>138</v>
      </c>
      <c r="BK146" s="223">
        <f>ROUND(L146*K146,3)</f>
        <v>0</v>
      </c>
      <c r="BL146" s="23" t="s">
        <v>277</v>
      </c>
      <c r="BM146" s="23" t="s">
        <v>468</v>
      </c>
    </row>
    <row r="147" s="1" customFormat="1" ht="38.25" customHeight="1">
      <c r="B147" s="178"/>
      <c r="C147" s="214" t="s">
        <v>264</v>
      </c>
      <c r="D147" s="214" t="s">
        <v>160</v>
      </c>
      <c r="E147" s="215" t="s">
        <v>670</v>
      </c>
      <c r="F147" s="216" t="s">
        <v>671</v>
      </c>
      <c r="G147" s="216"/>
      <c r="H147" s="216"/>
      <c r="I147" s="216"/>
      <c r="J147" s="217" t="s">
        <v>457</v>
      </c>
      <c r="K147" s="218">
        <v>100</v>
      </c>
      <c r="L147" s="219">
        <v>0</v>
      </c>
      <c r="M147" s="219"/>
      <c r="N147" s="218">
        <f>ROUND(L147*K147,3)</f>
        <v>0</v>
      </c>
      <c r="O147" s="218"/>
      <c r="P147" s="218"/>
      <c r="Q147" s="218"/>
      <c r="R147" s="182"/>
      <c r="T147" s="220" t="s">
        <v>5</v>
      </c>
      <c r="U147" s="57" t="s">
        <v>43</v>
      </c>
      <c r="V147" s="48"/>
      <c r="W147" s="221">
        <f>V147*K147</f>
        <v>0</v>
      </c>
      <c r="X147" s="221">
        <v>0</v>
      </c>
      <c r="Y147" s="221">
        <f>X147*K147</f>
        <v>0</v>
      </c>
      <c r="Z147" s="221">
        <v>0</v>
      </c>
      <c r="AA147" s="222">
        <f>Z147*K147</f>
        <v>0</v>
      </c>
      <c r="AR147" s="23" t="s">
        <v>277</v>
      </c>
      <c r="AT147" s="23" t="s">
        <v>160</v>
      </c>
      <c r="AU147" s="23" t="s">
        <v>138</v>
      </c>
      <c r="AY147" s="23" t="s">
        <v>159</v>
      </c>
      <c r="BE147" s="137">
        <f>IF(U147="základná",N147,0)</f>
        <v>0</v>
      </c>
      <c r="BF147" s="137">
        <f>IF(U147="znížená",N147,0)</f>
        <v>0</v>
      </c>
      <c r="BG147" s="137">
        <f>IF(U147="zákl. prenesená",N147,0)</f>
        <v>0</v>
      </c>
      <c r="BH147" s="137">
        <f>IF(U147="zníž. prenesená",N147,0)</f>
        <v>0</v>
      </c>
      <c r="BI147" s="137">
        <f>IF(U147="nulová",N147,0)</f>
        <v>0</v>
      </c>
      <c r="BJ147" s="23" t="s">
        <v>138</v>
      </c>
      <c r="BK147" s="223">
        <f>ROUND(L147*K147,3)</f>
        <v>0</v>
      </c>
      <c r="BL147" s="23" t="s">
        <v>277</v>
      </c>
      <c r="BM147" s="23" t="s">
        <v>476</v>
      </c>
    </row>
    <row r="148" s="1" customFormat="1" ht="38.25" customHeight="1">
      <c r="B148" s="178"/>
      <c r="C148" s="214" t="s">
        <v>274</v>
      </c>
      <c r="D148" s="214" t="s">
        <v>160</v>
      </c>
      <c r="E148" s="215" t="s">
        <v>672</v>
      </c>
      <c r="F148" s="216" t="s">
        <v>673</v>
      </c>
      <c r="G148" s="216"/>
      <c r="H148" s="216"/>
      <c r="I148" s="216"/>
      <c r="J148" s="217" t="s">
        <v>177</v>
      </c>
      <c r="K148" s="218">
        <v>80</v>
      </c>
      <c r="L148" s="219">
        <v>0</v>
      </c>
      <c r="M148" s="219"/>
      <c r="N148" s="218">
        <f>ROUND(L148*K148,3)</f>
        <v>0</v>
      </c>
      <c r="O148" s="218"/>
      <c r="P148" s="218"/>
      <c r="Q148" s="218"/>
      <c r="R148" s="182"/>
      <c r="T148" s="220" t="s">
        <v>5</v>
      </c>
      <c r="U148" s="57" t="s">
        <v>43</v>
      </c>
      <c r="V148" s="48"/>
      <c r="W148" s="221">
        <f>V148*K148</f>
        <v>0</v>
      </c>
      <c r="X148" s="221">
        <v>0</v>
      </c>
      <c r="Y148" s="221">
        <f>X148*K148</f>
        <v>0</v>
      </c>
      <c r="Z148" s="221">
        <v>0</v>
      </c>
      <c r="AA148" s="222">
        <f>Z148*K148</f>
        <v>0</v>
      </c>
      <c r="AR148" s="23" t="s">
        <v>277</v>
      </c>
      <c r="AT148" s="23" t="s">
        <v>160</v>
      </c>
      <c r="AU148" s="23" t="s">
        <v>138</v>
      </c>
      <c r="AY148" s="23" t="s">
        <v>159</v>
      </c>
      <c r="BE148" s="137">
        <f>IF(U148="základná",N148,0)</f>
        <v>0</v>
      </c>
      <c r="BF148" s="137">
        <f>IF(U148="znížená",N148,0)</f>
        <v>0</v>
      </c>
      <c r="BG148" s="137">
        <f>IF(U148="zákl. prenesená",N148,0)</f>
        <v>0</v>
      </c>
      <c r="BH148" s="137">
        <f>IF(U148="zníž. prenesená",N148,0)</f>
        <v>0</v>
      </c>
      <c r="BI148" s="137">
        <f>IF(U148="nulová",N148,0)</f>
        <v>0</v>
      </c>
      <c r="BJ148" s="23" t="s">
        <v>138</v>
      </c>
      <c r="BK148" s="223">
        <f>ROUND(L148*K148,3)</f>
        <v>0</v>
      </c>
      <c r="BL148" s="23" t="s">
        <v>277</v>
      </c>
      <c r="BM148" s="23" t="s">
        <v>486</v>
      </c>
    </row>
    <row r="149" s="1" customFormat="1" ht="16.5" customHeight="1">
      <c r="B149" s="178"/>
      <c r="C149" s="264" t="s">
        <v>280</v>
      </c>
      <c r="D149" s="264" t="s">
        <v>317</v>
      </c>
      <c r="E149" s="265" t="s">
        <v>674</v>
      </c>
      <c r="F149" s="266" t="s">
        <v>675</v>
      </c>
      <c r="G149" s="266"/>
      <c r="H149" s="266"/>
      <c r="I149" s="266"/>
      <c r="J149" s="267" t="s">
        <v>177</v>
      </c>
      <c r="K149" s="268">
        <v>80</v>
      </c>
      <c r="L149" s="269">
        <v>0</v>
      </c>
      <c r="M149" s="269"/>
      <c r="N149" s="268">
        <f>ROUND(L149*K149,3)</f>
        <v>0</v>
      </c>
      <c r="O149" s="218"/>
      <c r="P149" s="218"/>
      <c r="Q149" s="218"/>
      <c r="R149" s="182"/>
      <c r="T149" s="220" t="s">
        <v>5</v>
      </c>
      <c r="U149" s="57" t="s">
        <v>43</v>
      </c>
      <c r="V149" s="48"/>
      <c r="W149" s="221">
        <f>V149*K149</f>
        <v>0</v>
      </c>
      <c r="X149" s="221">
        <v>0</v>
      </c>
      <c r="Y149" s="221">
        <f>X149*K149</f>
        <v>0</v>
      </c>
      <c r="Z149" s="221">
        <v>0</v>
      </c>
      <c r="AA149" s="222">
        <f>Z149*K149</f>
        <v>0</v>
      </c>
      <c r="AR149" s="23" t="s">
        <v>593</v>
      </c>
      <c r="AT149" s="23" t="s">
        <v>317</v>
      </c>
      <c r="AU149" s="23" t="s">
        <v>138</v>
      </c>
      <c r="AY149" s="23" t="s">
        <v>159</v>
      </c>
      <c r="BE149" s="137">
        <f>IF(U149="základná",N149,0)</f>
        <v>0</v>
      </c>
      <c r="BF149" s="137">
        <f>IF(U149="znížená",N149,0)</f>
        <v>0</v>
      </c>
      <c r="BG149" s="137">
        <f>IF(U149="zákl. prenesená",N149,0)</f>
        <v>0</v>
      </c>
      <c r="BH149" s="137">
        <f>IF(U149="zníž. prenesená",N149,0)</f>
        <v>0</v>
      </c>
      <c r="BI149" s="137">
        <f>IF(U149="nulová",N149,0)</f>
        <v>0</v>
      </c>
      <c r="BJ149" s="23" t="s">
        <v>138</v>
      </c>
      <c r="BK149" s="223">
        <f>ROUND(L149*K149,3)</f>
        <v>0</v>
      </c>
      <c r="BL149" s="23" t="s">
        <v>277</v>
      </c>
      <c r="BM149" s="23" t="s">
        <v>496</v>
      </c>
    </row>
    <row r="150" s="1" customFormat="1" ht="38.25" customHeight="1">
      <c r="B150" s="178"/>
      <c r="C150" s="214" t="s">
        <v>391</v>
      </c>
      <c r="D150" s="214" t="s">
        <v>160</v>
      </c>
      <c r="E150" s="215" t="s">
        <v>676</v>
      </c>
      <c r="F150" s="216" t="s">
        <v>677</v>
      </c>
      <c r="G150" s="216"/>
      <c r="H150" s="216"/>
      <c r="I150" s="216"/>
      <c r="J150" s="217" t="s">
        <v>177</v>
      </c>
      <c r="K150" s="218">
        <v>20</v>
      </c>
      <c r="L150" s="219">
        <v>0</v>
      </c>
      <c r="M150" s="219"/>
      <c r="N150" s="218">
        <f>ROUND(L150*K150,3)</f>
        <v>0</v>
      </c>
      <c r="O150" s="218"/>
      <c r="P150" s="218"/>
      <c r="Q150" s="218"/>
      <c r="R150" s="182"/>
      <c r="T150" s="220" t="s">
        <v>5</v>
      </c>
      <c r="U150" s="57" t="s">
        <v>43</v>
      </c>
      <c r="V150" s="48"/>
      <c r="W150" s="221">
        <f>V150*K150</f>
        <v>0</v>
      </c>
      <c r="X150" s="221">
        <v>0</v>
      </c>
      <c r="Y150" s="221">
        <f>X150*K150</f>
        <v>0</v>
      </c>
      <c r="Z150" s="221">
        <v>0</v>
      </c>
      <c r="AA150" s="222">
        <f>Z150*K150</f>
        <v>0</v>
      </c>
      <c r="AR150" s="23" t="s">
        <v>277</v>
      </c>
      <c r="AT150" s="23" t="s">
        <v>160</v>
      </c>
      <c r="AU150" s="23" t="s">
        <v>138</v>
      </c>
      <c r="AY150" s="23" t="s">
        <v>159</v>
      </c>
      <c r="BE150" s="137">
        <f>IF(U150="základná",N150,0)</f>
        <v>0</v>
      </c>
      <c r="BF150" s="137">
        <f>IF(U150="znížená",N150,0)</f>
        <v>0</v>
      </c>
      <c r="BG150" s="137">
        <f>IF(U150="zákl. prenesená",N150,0)</f>
        <v>0</v>
      </c>
      <c r="BH150" s="137">
        <f>IF(U150="zníž. prenesená",N150,0)</f>
        <v>0</v>
      </c>
      <c r="BI150" s="137">
        <f>IF(U150="nulová",N150,0)</f>
        <v>0</v>
      </c>
      <c r="BJ150" s="23" t="s">
        <v>138</v>
      </c>
      <c r="BK150" s="223">
        <f>ROUND(L150*K150,3)</f>
        <v>0</v>
      </c>
      <c r="BL150" s="23" t="s">
        <v>277</v>
      </c>
      <c r="BM150" s="23" t="s">
        <v>504</v>
      </c>
    </row>
    <row r="151" s="1" customFormat="1" ht="16.5" customHeight="1">
      <c r="B151" s="178"/>
      <c r="C151" s="264" t="s">
        <v>279</v>
      </c>
      <c r="D151" s="264" t="s">
        <v>317</v>
      </c>
      <c r="E151" s="265" t="s">
        <v>678</v>
      </c>
      <c r="F151" s="266" t="s">
        <v>679</v>
      </c>
      <c r="G151" s="266"/>
      <c r="H151" s="266"/>
      <c r="I151" s="266"/>
      <c r="J151" s="267" t="s">
        <v>177</v>
      </c>
      <c r="K151" s="268">
        <v>20</v>
      </c>
      <c r="L151" s="269">
        <v>0</v>
      </c>
      <c r="M151" s="269"/>
      <c r="N151" s="268">
        <f>ROUND(L151*K151,3)</f>
        <v>0</v>
      </c>
      <c r="O151" s="218"/>
      <c r="P151" s="218"/>
      <c r="Q151" s="218"/>
      <c r="R151" s="182"/>
      <c r="T151" s="220" t="s">
        <v>5</v>
      </c>
      <c r="U151" s="57" t="s">
        <v>43</v>
      </c>
      <c r="V151" s="48"/>
      <c r="W151" s="221">
        <f>V151*K151</f>
        <v>0</v>
      </c>
      <c r="X151" s="221">
        <v>0</v>
      </c>
      <c r="Y151" s="221">
        <f>X151*K151</f>
        <v>0</v>
      </c>
      <c r="Z151" s="221">
        <v>0</v>
      </c>
      <c r="AA151" s="222">
        <f>Z151*K151</f>
        <v>0</v>
      </c>
      <c r="AR151" s="23" t="s">
        <v>593</v>
      </c>
      <c r="AT151" s="23" t="s">
        <v>317</v>
      </c>
      <c r="AU151" s="23" t="s">
        <v>138</v>
      </c>
      <c r="AY151" s="23" t="s">
        <v>159</v>
      </c>
      <c r="BE151" s="137">
        <f>IF(U151="základná",N151,0)</f>
        <v>0</v>
      </c>
      <c r="BF151" s="137">
        <f>IF(U151="znížená",N151,0)</f>
        <v>0</v>
      </c>
      <c r="BG151" s="137">
        <f>IF(U151="zákl. prenesená",N151,0)</f>
        <v>0</v>
      </c>
      <c r="BH151" s="137">
        <f>IF(U151="zníž. prenesená",N151,0)</f>
        <v>0</v>
      </c>
      <c r="BI151" s="137">
        <f>IF(U151="nulová",N151,0)</f>
        <v>0</v>
      </c>
      <c r="BJ151" s="23" t="s">
        <v>138</v>
      </c>
      <c r="BK151" s="223">
        <f>ROUND(L151*K151,3)</f>
        <v>0</v>
      </c>
      <c r="BL151" s="23" t="s">
        <v>277</v>
      </c>
      <c r="BM151" s="23" t="s">
        <v>513</v>
      </c>
    </row>
    <row r="152" s="1" customFormat="1" ht="38.25" customHeight="1">
      <c r="B152" s="178"/>
      <c r="C152" s="214" t="s">
        <v>399</v>
      </c>
      <c r="D152" s="214" t="s">
        <v>160</v>
      </c>
      <c r="E152" s="215" t="s">
        <v>680</v>
      </c>
      <c r="F152" s="216" t="s">
        <v>681</v>
      </c>
      <c r="G152" s="216"/>
      <c r="H152" s="216"/>
      <c r="I152" s="216"/>
      <c r="J152" s="217" t="s">
        <v>177</v>
      </c>
      <c r="K152" s="218">
        <v>10</v>
      </c>
      <c r="L152" s="219">
        <v>0</v>
      </c>
      <c r="M152" s="219"/>
      <c r="N152" s="218">
        <f>ROUND(L152*K152,3)</f>
        <v>0</v>
      </c>
      <c r="O152" s="218"/>
      <c r="P152" s="218"/>
      <c r="Q152" s="218"/>
      <c r="R152" s="182"/>
      <c r="T152" s="220" t="s">
        <v>5</v>
      </c>
      <c r="U152" s="57" t="s">
        <v>43</v>
      </c>
      <c r="V152" s="48"/>
      <c r="W152" s="221">
        <f>V152*K152</f>
        <v>0</v>
      </c>
      <c r="X152" s="221">
        <v>0</v>
      </c>
      <c r="Y152" s="221">
        <f>X152*K152</f>
        <v>0</v>
      </c>
      <c r="Z152" s="221">
        <v>0</v>
      </c>
      <c r="AA152" s="222">
        <f>Z152*K152</f>
        <v>0</v>
      </c>
      <c r="AR152" s="23" t="s">
        <v>277</v>
      </c>
      <c r="AT152" s="23" t="s">
        <v>160</v>
      </c>
      <c r="AU152" s="23" t="s">
        <v>138</v>
      </c>
      <c r="AY152" s="23" t="s">
        <v>159</v>
      </c>
      <c r="BE152" s="137">
        <f>IF(U152="základná",N152,0)</f>
        <v>0</v>
      </c>
      <c r="BF152" s="137">
        <f>IF(U152="znížená",N152,0)</f>
        <v>0</v>
      </c>
      <c r="BG152" s="137">
        <f>IF(U152="zákl. prenesená",N152,0)</f>
        <v>0</v>
      </c>
      <c r="BH152" s="137">
        <f>IF(U152="zníž. prenesená",N152,0)</f>
        <v>0</v>
      </c>
      <c r="BI152" s="137">
        <f>IF(U152="nulová",N152,0)</f>
        <v>0</v>
      </c>
      <c r="BJ152" s="23" t="s">
        <v>138</v>
      </c>
      <c r="BK152" s="223">
        <f>ROUND(L152*K152,3)</f>
        <v>0</v>
      </c>
      <c r="BL152" s="23" t="s">
        <v>277</v>
      </c>
      <c r="BM152" s="23" t="s">
        <v>523</v>
      </c>
    </row>
    <row r="153" s="1" customFormat="1" ht="16.5" customHeight="1">
      <c r="B153" s="178"/>
      <c r="C153" s="264" t="s">
        <v>406</v>
      </c>
      <c r="D153" s="264" t="s">
        <v>317</v>
      </c>
      <c r="E153" s="265" t="s">
        <v>682</v>
      </c>
      <c r="F153" s="266" t="s">
        <v>683</v>
      </c>
      <c r="G153" s="266"/>
      <c r="H153" s="266"/>
      <c r="I153" s="266"/>
      <c r="J153" s="267" t="s">
        <v>177</v>
      </c>
      <c r="K153" s="268">
        <v>10</v>
      </c>
      <c r="L153" s="269">
        <v>0</v>
      </c>
      <c r="M153" s="269"/>
      <c r="N153" s="268">
        <f>ROUND(L153*K153,3)</f>
        <v>0</v>
      </c>
      <c r="O153" s="218"/>
      <c r="P153" s="218"/>
      <c r="Q153" s="218"/>
      <c r="R153" s="182"/>
      <c r="T153" s="220" t="s">
        <v>5</v>
      </c>
      <c r="U153" s="57" t="s">
        <v>43</v>
      </c>
      <c r="V153" s="48"/>
      <c r="W153" s="221">
        <f>V153*K153</f>
        <v>0</v>
      </c>
      <c r="X153" s="221">
        <v>0</v>
      </c>
      <c r="Y153" s="221">
        <f>X153*K153</f>
        <v>0</v>
      </c>
      <c r="Z153" s="221">
        <v>0</v>
      </c>
      <c r="AA153" s="222">
        <f>Z153*K153</f>
        <v>0</v>
      </c>
      <c r="AR153" s="23" t="s">
        <v>593</v>
      </c>
      <c r="AT153" s="23" t="s">
        <v>317</v>
      </c>
      <c r="AU153" s="23" t="s">
        <v>138</v>
      </c>
      <c r="AY153" s="23" t="s">
        <v>159</v>
      </c>
      <c r="BE153" s="137">
        <f>IF(U153="základná",N153,0)</f>
        <v>0</v>
      </c>
      <c r="BF153" s="137">
        <f>IF(U153="znížená",N153,0)</f>
        <v>0</v>
      </c>
      <c r="BG153" s="137">
        <f>IF(U153="zákl. prenesená",N153,0)</f>
        <v>0</v>
      </c>
      <c r="BH153" s="137">
        <f>IF(U153="zníž. prenesená",N153,0)</f>
        <v>0</v>
      </c>
      <c r="BI153" s="137">
        <f>IF(U153="nulová",N153,0)</f>
        <v>0</v>
      </c>
      <c r="BJ153" s="23" t="s">
        <v>138</v>
      </c>
      <c r="BK153" s="223">
        <f>ROUND(L153*K153,3)</f>
        <v>0</v>
      </c>
      <c r="BL153" s="23" t="s">
        <v>277</v>
      </c>
      <c r="BM153" s="23" t="s">
        <v>531</v>
      </c>
    </row>
    <row r="154" s="1" customFormat="1" ht="38.25" customHeight="1">
      <c r="B154" s="178"/>
      <c r="C154" s="214" t="s">
        <v>268</v>
      </c>
      <c r="D154" s="214" t="s">
        <v>160</v>
      </c>
      <c r="E154" s="215" t="s">
        <v>684</v>
      </c>
      <c r="F154" s="216" t="s">
        <v>685</v>
      </c>
      <c r="G154" s="216"/>
      <c r="H154" s="216"/>
      <c r="I154" s="216"/>
      <c r="J154" s="217" t="s">
        <v>177</v>
      </c>
      <c r="K154" s="218">
        <v>10</v>
      </c>
      <c r="L154" s="219">
        <v>0</v>
      </c>
      <c r="M154" s="219"/>
      <c r="N154" s="218">
        <f>ROUND(L154*K154,3)</f>
        <v>0</v>
      </c>
      <c r="O154" s="218"/>
      <c r="P154" s="218"/>
      <c r="Q154" s="218"/>
      <c r="R154" s="182"/>
      <c r="T154" s="220" t="s">
        <v>5</v>
      </c>
      <c r="U154" s="57" t="s">
        <v>43</v>
      </c>
      <c r="V154" s="48"/>
      <c r="W154" s="221">
        <f>V154*K154</f>
        <v>0</v>
      </c>
      <c r="X154" s="221">
        <v>0</v>
      </c>
      <c r="Y154" s="221">
        <f>X154*K154</f>
        <v>0</v>
      </c>
      <c r="Z154" s="221">
        <v>0</v>
      </c>
      <c r="AA154" s="222">
        <f>Z154*K154</f>
        <v>0</v>
      </c>
      <c r="AR154" s="23" t="s">
        <v>277</v>
      </c>
      <c r="AT154" s="23" t="s">
        <v>160</v>
      </c>
      <c r="AU154" s="23" t="s">
        <v>138</v>
      </c>
      <c r="AY154" s="23" t="s">
        <v>159</v>
      </c>
      <c r="BE154" s="137">
        <f>IF(U154="základná",N154,0)</f>
        <v>0</v>
      </c>
      <c r="BF154" s="137">
        <f>IF(U154="znížená",N154,0)</f>
        <v>0</v>
      </c>
      <c r="BG154" s="137">
        <f>IF(U154="zákl. prenesená",N154,0)</f>
        <v>0</v>
      </c>
      <c r="BH154" s="137">
        <f>IF(U154="zníž. prenesená",N154,0)</f>
        <v>0</v>
      </c>
      <c r="BI154" s="137">
        <f>IF(U154="nulová",N154,0)</f>
        <v>0</v>
      </c>
      <c r="BJ154" s="23" t="s">
        <v>138</v>
      </c>
      <c r="BK154" s="223">
        <f>ROUND(L154*K154,3)</f>
        <v>0</v>
      </c>
      <c r="BL154" s="23" t="s">
        <v>277</v>
      </c>
      <c r="BM154" s="23" t="s">
        <v>540</v>
      </c>
    </row>
    <row r="155" s="1" customFormat="1" ht="16.5" customHeight="1">
      <c r="B155" s="178"/>
      <c r="C155" s="264" t="s">
        <v>413</v>
      </c>
      <c r="D155" s="264" t="s">
        <v>317</v>
      </c>
      <c r="E155" s="265" t="s">
        <v>686</v>
      </c>
      <c r="F155" s="266" t="s">
        <v>687</v>
      </c>
      <c r="G155" s="266"/>
      <c r="H155" s="266"/>
      <c r="I155" s="266"/>
      <c r="J155" s="267" t="s">
        <v>177</v>
      </c>
      <c r="K155" s="268">
        <v>10</v>
      </c>
      <c r="L155" s="269">
        <v>0</v>
      </c>
      <c r="M155" s="269"/>
      <c r="N155" s="268">
        <f>ROUND(L155*K155,3)</f>
        <v>0</v>
      </c>
      <c r="O155" s="218"/>
      <c r="P155" s="218"/>
      <c r="Q155" s="218"/>
      <c r="R155" s="182"/>
      <c r="T155" s="220" t="s">
        <v>5</v>
      </c>
      <c r="U155" s="57" t="s">
        <v>43</v>
      </c>
      <c r="V155" s="48"/>
      <c r="W155" s="221">
        <f>V155*K155</f>
        <v>0</v>
      </c>
      <c r="X155" s="221">
        <v>0</v>
      </c>
      <c r="Y155" s="221">
        <f>X155*K155</f>
        <v>0</v>
      </c>
      <c r="Z155" s="221">
        <v>0</v>
      </c>
      <c r="AA155" s="222">
        <f>Z155*K155</f>
        <v>0</v>
      </c>
      <c r="AR155" s="23" t="s">
        <v>593</v>
      </c>
      <c r="AT155" s="23" t="s">
        <v>317</v>
      </c>
      <c r="AU155" s="23" t="s">
        <v>138</v>
      </c>
      <c r="AY155" s="23" t="s">
        <v>159</v>
      </c>
      <c r="BE155" s="137">
        <f>IF(U155="základná",N155,0)</f>
        <v>0</v>
      </c>
      <c r="BF155" s="137">
        <f>IF(U155="znížená",N155,0)</f>
        <v>0</v>
      </c>
      <c r="BG155" s="137">
        <f>IF(U155="zákl. prenesená",N155,0)</f>
        <v>0</v>
      </c>
      <c r="BH155" s="137">
        <f>IF(U155="zníž. prenesená",N155,0)</f>
        <v>0</v>
      </c>
      <c r="BI155" s="137">
        <f>IF(U155="nulová",N155,0)</f>
        <v>0</v>
      </c>
      <c r="BJ155" s="23" t="s">
        <v>138</v>
      </c>
      <c r="BK155" s="223">
        <f>ROUND(L155*K155,3)</f>
        <v>0</v>
      </c>
      <c r="BL155" s="23" t="s">
        <v>277</v>
      </c>
      <c r="BM155" s="23" t="s">
        <v>550</v>
      </c>
    </row>
    <row r="156" s="1" customFormat="1" ht="38.25" customHeight="1">
      <c r="B156" s="178"/>
      <c r="C156" s="214" t="s">
        <v>359</v>
      </c>
      <c r="D156" s="214" t="s">
        <v>160</v>
      </c>
      <c r="E156" s="215" t="s">
        <v>688</v>
      </c>
      <c r="F156" s="216" t="s">
        <v>689</v>
      </c>
      <c r="G156" s="216"/>
      <c r="H156" s="216"/>
      <c r="I156" s="216"/>
      <c r="J156" s="217" t="s">
        <v>177</v>
      </c>
      <c r="K156" s="218">
        <v>16</v>
      </c>
      <c r="L156" s="219">
        <v>0</v>
      </c>
      <c r="M156" s="219"/>
      <c r="N156" s="218">
        <f>ROUND(L156*K156,3)</f>
        <v>0</v>
      </c>
      <c r="O156" s="218"/>
      <c r="P156" s="218"/>
      <c r="Q156" s="218"/>
      <c r="R156" s="182"/>
      <c r="T156" s="220" t="s">
        <v>5</v>
      </c>
      <c r="U156" s="57" t="s">
        <v>43</v>
      </c>
      <c r="V156" s="48"/>
      <c r="W156" s="221">
        <f>V156*K156</f>
        <v>0</v>
      </c>
      <c r="X156" s="221">
        <v>0</v>
      </c>
      <c r="Y156" s="221">
        <f>X156*K156</f>
        <v>0</v>
      </c>
      <c r="Z156" s="221">
        <v>0</v>
      </c>
      <c r="AA156" s="222">
        <f>Z156*K156</f>
        <v>0</v>
      </c>
      <c r="AR156" s="23" t="s">
        <v>277</v>
      </c>
      <c r="AT156" s="23" t="s">
        <v>160</v>
      </c>
      <c r="AU156" s="23" t="s">
        <v>138</v>
      </c>
      <c r="AY156" s="23" t="s">
        <v>159</v>
      </c>
      <c r="BE156" s="137">
        <f>IF(U156="základná",N156,0)</f>
        <v>0</v>
      </c>
      <c r="BF156" s="137">
        <f>IF(U156="znížená",N156,0)</f>
        <v>0</v>
      </c>
      <c r="BG156" s="137">
        <f>IF(U156="zákl. prenesená",N156,0)</f>
        <v>0</v>
      </c>
      <c r="BH156" s="137">
        <f>IF(U156="zníž. prenesená",N156,0)</f>
        <v>0</v>
      </c>
      <c r="BI156" s="137">
        <f>IF(U156="nulová",N156,0)</f>
        <v>0</v>
      </c>
      <c r="BJ156" s="23" t="s">
        <v>138</v>
      </c>
      <c r="BK156" s="223">
        <f>ROUND(L156*K156,3)</f>
        <v>0</v>
      </c>
      <c r="BL156" s="23" t="s">
        <v>277</v>
      </c>
      <c r="BM156" s="23" t="s">
        <v>277</v>
      </c>
    </row>
    <row r="157" s="1" customFormat="1" ht="16.5" customHeight="1">
      <c r="B157" s="178"/>
      <c r="C157" s="214" t="s">
        <v>420</v>
      </c>
      <c r="D157" s="214" t="s">
        <v>160</v>
      </c>
      <c r="E157" s="215" t="s">
        <v>690</v>
      </c>
      <c r="F157" s="216" t="s">
        <v>691</v>
      </c>
      <c r="G157" s="216"/>
      <c r="H157" s="216"/>
      <c r="I157" s="216"/>
      <c r="J157" s="217" t="s">
        <v>692</v>
      </c>
      <c r="K157" s="218">
        <v>1</v>
      </c>
      <c r="L157" s="219">
        <v>0</v>
      </c>
      <c r="M157" s="219"/>
      <c r="N157" s="218">
        <f>ROUND(L157*K157,3)</f>
        <v>0</v>
      </c>
      <c r="O157" s="218"/>
      <c r="P157" s="218"/>
      <c r="Q157" s="218"/>
      <c r="R157" s="182"/>
      <c r="T157" s="220" t="s">
        <v>5</v>
      </c>
      <c r="U157" s="57" t="s">
        <v>43</v>
      </c>
      <c r="V157" s="48"/>
      <c r="W157" s="221">
        <f>V157*K157</f>
        <v>0</v>
      </c>
      <c r="X157" s="221">
        <v>0</v>
      </c>
      <c r="Y157" s="221">
        <f>X157*K157</f>
        <v>0</v>
      </c>
      <c r="Z157" s="221">
        <v>0</v>
      </c>
      <c r="AA157" s="222">
        <f>Z157*K157</f>
        <v>0</v>
      </c>
      <c r="AR157" s="23" t="s">
        <v>277</v>
      </c>
      <c r="AT157" s="23" t="s">
        <v>160</v>
      </c>
      <c r="AU157" s="23" t="s">
        <v>138</v>
      </c>
      <c r="AY157" s="23" t="s">
        <v>159</v>
      </c>
      <c r="BE157" s="137">
        <f>IF(U157="základná",N157,0)</f>
        <v>0</v>
      </c>
      <c r="BF157" s="137">
        <f>IF(U157="znížená",N157,0)</f>
        <v>0</v>
      </c>
      <c r="BG157" s="137">
        <f>IF(U157="zákl. prenesená",N157,0)</f>
        <v>0</v>
      </c>
      <c r="BH157" s="137">
        <f>IF(U157="zníž. prenesená",N157,0)</f>
        <v>0</v>
      </c>
      <c r="BI157" s="137">
        <f>IF(U157="nulová",N157,0)</f>
        <v>0</v>
      </c>
      <c r="BJ157" s="23" t="s">
        <v>138</v>
      </c>
      <c r="BK157" s="223">
        <f>ROUND(L157*K157,3)</f>
        <v>0</v>
      </c>
      <c r="BL157" s="23" t="s">
        <v>277</v>
      </c>
      <c r="BM157" s="23" t="s">
        <v>572</v>
      </c>
    </row>
    <row r="158" s="1" customFormat="1" ht="25.5" customHeight="1">
      <c r="B158" s="178"/>
      <c r="C158" s="214" t="s">
        <v>424</v>
      </c>
      <c r="D158" s="214" t="s">
        <v>160</v>
      </c>
      <c r="E158" s="215" t="s">
        <v>693</v>
      </c>
      <c r="F158" s="216" t="s">
        <v>694</v>
      </c>
      <c r="G158" s="216"/>
      <c r="H158" s="216"/>
      <c r="I158" s="216"/>
      <c r="J158" s="217" t="s">
        <v>177</v>
      </c>
      <c r="K158" s="218">
        <v>1</v>
      </c>
      <c r="L158" s="219">
        <v>0</v>
      </c>
      <c r="M158" s="219"/>
      <c r="N158" s="218">
        <f>ROUND(L158*K158,3)</f>
        <v>0</v>
      </c>
      <c r="O158" s="218"/>
      <c r="P158" s="218"/>
      <c r="Q158" s="218"/>
      <c r="R158" s="182"/>
      <c r="T158" s="220" t="s">
        <v>5</v>
      </c>
      <c r="U158" s="57" t="s">
        <v>43</v>
      </c>
      <c r="V158" s="48"/>
      <c r="W158" s="221">
        <f>V158*K158</f>
        <v>0</v>
      </c>
      <c r="X158" s="221">
        <v>0</v>
      </c>
      <c r="Y158" s="221">
        <f>X158*K158</f>
        <v>0</v>
      </c>
      <c r="Z158" s="221">
        <v>0</v>
      </c>
      <c r="AA158" s="222">
        <f>Z158*K158</f>
        <v>0</v>
      </c>
      <c r="AR158" s="23" t="s">
        <v>277</v>
      </c>
      <c r="AT158" s="23" t="s">
        <v>160</v>
      </c>
      <c r="AU158" s="23" t="s">
        <v>138</v>
      </c>
      <c r="AY158" s="23" t="s">
        <v>159</v>
      </c>
      <c r="BE158" s="137">
        <f>IF(U158="základná",N158,0)</f>
        <v>0</v>
      </c>
      <c r="BF158" s="137">
        <f>IF(U158="znížená",N158,0)</f>
        <v>0</v>
      </c>
      <c r="BG158" s="137">
        <f>IF(U158="zákl. prenesená",N158,0)</f>
        <v>0</v>
      </c>
      <c r="BH158" s="137">
        <f>IF(U158="zníž. prenesená",N158,0)</f>
        <v>0</v>
      </c>
      <c r="BI158" s="137">
        <f>IF(U158="nulová",N158,0)</f>
        <v>0</v>
      </c>
      <c r="BJ158" s="23" t="s">
        <v>138</v>
      </c>
      <c r="BK158" s="223">
        <f>ROUND(L158*K158,3)</f>
        <v>0</v>
      </c>
      <c r="BL158" s="23" t="s">
        <v>277</v>
      </c>
      <c r="BM158" s="23" t="s">
        <v>582</v>
      </c>
    </row>
    <row r="159" s="1" customFormat="1" ht="25.5" customHeight="1">
      <c r="B159" s="178"/>
      <c r="C159" s="264" t="s">
        <v>428</v>
      </c>
      <c r="D159" s="264" t="s">
        <v>317</v>
      </c>
      <c r="E159" s="265" t="s">
        <v>695</v>
      </c>
      <c r="F159" s="266" t="s">
        <v>696</v>
      </c>
      <c r="G159" s="266"/>
      <c r="H159" s="266"/>
      <c r="I159" s="266"/>
      <c r="J159" s="267" t="s">
        <v>177</v>
      </c>
      <c r="K159" s="268">
        <v>1</v>
      </c>
      <c r="L159" s="269">
        <v>0</v>
      </c>
      <c r="M159" s="269"/>
      <c r="N159" s="268">
        <f>ROUND(L159*K159,3)</f>
        <v>0</v>
      </c>
      <c r="O159" s="218"/>
      <c r="P159" s="218"/>
      <c r="Q159" s="218"/>
      <c r="R159" s="182"/>
      <c r="T159" s="220" t="s">
        <v>5</v>
      </c>
      <c r="U159" s="57" t="s">
        <v>43</v>
      </c>
      <c r="V159" s="48"/>
      <c r="W159" s="221">
        <f>V159*K159</f>
        <v>0</v>
      </c>
      <c r="X159" s="221">
        <v>0</v>
      </c>
      <c r="Y159" s="221">
        <f>X159*K159</f>
        <v>0</v>
      </c>
      <c r="Z159" s="221">
        <v>0</v>
      </c>
      <c r="AA159" s="222">
        <f>Z159*K159</f>
        <v>0</v>
      </c>
      <c r="AR159" s="23" t="s">
        <v>593</v>
      </c>
      <c r="AT159" s="23" t="s">
        <v>317</v>
      </c>
      <c r="AU159" s="23" t="s">
        <v>138</v>
      </c>
      <c r="AY159" s="23" t="s">
        <v>159</v>
      </c>
      <c r="BE159" s="137">
        <f>IF(U159="základná",N159,0)</f>
        <v>0</v>
      </c>
      <c r="BF159" s="137">
        <f>IF(U159="znížená",N159,0)</f>
        <v>0</v>
      </c>
      <c r="BG159" s="137">
        <f>IF(U159="zákl. prenesená",N159,0)</f>
        <v>0</v>
      </c>
      <c r="BH159" s="137">
        <f>IF(U159="zníž. prenesená",N159,0)</f>
        <v>0</v>
      </c>
      <c r="BI159" s="137">
        <f>IF(U159="nulová",N159,0)</f>
        <v>0</v>
      </c>
      <c r="BJ159" s="23" t="s">
        <v>138</v>
      </c>
      <c r="BK159" s="223">
        <f>ROUND(L159*K159,3)</f>
        <v>0</v>
      </c>
      <c r="BL159" s="23" t="s">
        <v>277</v>
      </c>
      <c r="BM159" s="23" t="s">
        <v>590</v>
      </c>
    </row>
    <row r="160" s="1" customFormat="1" ht="25.5" customHeight="1">
      <c r="B160" s="178"/>
      <c r="C160" s="214" t="s">
        <v>432</v>
      </c>
      <c r="D160" s="214" t="s">
        <v>160</v>
      </c>
      <c r="E160" s="215" t="s">
        <v>697</v>
      </c>
      <c r="F160" s="216" t="s">
        <v>698</v>
      </c>
      <c r="G160" s="216"/>
      <c r="H160" s="216"/>
      <c r="I160" s="216"/>
      <c r="J160" s="217" t="s">
        <v>177</v>
      </c>
      <c r="K160" s="218">
        <v>1</v>
      </c>
      <c r="L160" s="219">
        <v>0</v>
      </c>
      <c r="M160" s="219"/>
      <c r="N160" s="218">
        <f>ROUND(L160*K160,3)</f>
        <v>0</v>
      </c>
      <c r="O160" s="218"/>
      <c r="P160" s="218"/>
      <c r="Q160" s="218"/>
      <c r="R160" s="182"/>
      <c r="T160" s="220" t="s">
        <v>5</v>
      </c>
      <c r="U160" s="57" t="s">
        <v>43</v>
      </c>
      <c r="V160" s="48"/>
      <c r="W160" s="221">
        <f>V160*K160</f>
        <v>0</v>
      </c>
      <c r="X160" s="221">
        <v>0</v>
      </c>
      <c r="Y160" s="221">
        <f>X160*K160</f>
        <v>0</v>
      </c>
      <c r="Z160" s="221">
        <v>0</v>
      </c>
      <c r="AA160" s="222">
        <f>Z160*K160</f>
        <v>0</v>
      </c>
      <c r="AR160" s="23" t="s">
        <v>277</v>
      </c>
      <c r="AT160" s="23" t="s">
        <v>160</v>
      </c>
      <c r="AU160" s="23" t="s">
        <v>138</v>
      </c>
      <c r="AY160" s="23" t="s">
        <v>159</v>
      </c>
      <c r="BE160" s="137">
        <f>IF(U160="základná",N160,0)</f>
        <v>0</v>
      </c>
      <c r="BF160" s="137">
        <f>IF(U160="znížená",N160,0)</f>
        <v>0</v>
      </c>
      <c r="BG160" s="137">
        <f>IF(U160="zákl. prenesená",N160,0)</f>
        <v>0</v>
      </c>
      <c r="BH160" s="137">
        <f>IF(U160="zníž. prenesená",N160,0)</f>
        <v>0</v>
      </c>
      <c r="BI160" s="137">
        <f>IF(U160="nulová",N160,0)</f>
        <v>0</v>
      </c>
      <c r="BJ160" s="23" t="s">
        <v>138</v>
      </c>
      <c r="BK160" s="223">
        <f>ROUND(L160*K160,3)</f>
        <v>0</v>
      </c>
      <c r="BL160" s="23" t="s">
        <v>277</v>
      </c>
      <c r="BM160" s="23" t="s">
        <v>599</v>
      </c>
    </row>
    <row r="161" s="1" customFormat="1" ht="25.5" customHeight="1">
      <c r="B161" s="178"/>
      <c r="C161" s="264" t="s">
        <v>436</v>
      </c>
      <c r="D161" s="264" t="s">
        <v>317</v>
      </c>
      <c r="E161" s="265" t="s">
        <v>699</v>
      </c>
      <c r="F161" s="266" t="s">
        <v>700</v>
      </c>
      <c r="G161" s="266"/>
      <c r="H161" s="266"/>
      <c r="I161" s="266"/>
      <c r="J161" s="267" t="s">
        <v>177</v>
      </c>
      <c r="K161" s="268">
        <v>1</v>
      </c>
      <c r="L161" s="269">
        <v>0</v>
      </c>
      <c r="M161" s="269"/>
      <c r="N161" s="268">
        <f>ROUND(L161*K161,3)</f>
        <v>0</v>
      </c>
      <c r="O161" s="218"/>
      <c r="P161" s="218"/>
      <c r="Q161" s="218"/>
      <c r="R161" s="182"/>
      <c r="T161" s="220" t="s">
        <v>5</v>
      </c>
      <c r="U161" s="57" t="s">
        <v>43</v>
      </c>
      <c r="V161" s="48"/>
      <c r="W161" s="221">
        <f>V161*K161</f>
        <v>0</v>
      </c>
      <c r="X161" s="221">
        <v>0</v>
      </c>
      <c r="Y161" s="221">
        <f>X161*K161</f>
        <v>0</v>
      </c>
      <c r="Z161" s="221">
        <v>0</v>
      </c>
      <c r="AA161" s="222">
        <f>Z161*K161</f>
        <v>0</v>
      </c>
      <c r="AR161" s="23" t="s">
        <v>593</v>
      </c>
      <c r="AT161" s="23" t="s">
        <v>317</v>
      </c>
      <c r="AU161" s="23" t="s">
        <v>138</v>
      </c>
      <c r="AY161" s="23" t="s">
        <v>159</v>
      </c>
      <c r="BE161" s="137">
        <f>IF(U161="základná",N161,0)</f>
        <v>0</v>
      </c>
      <c r="BF161" s="137">
        <f>IF(U161="znížená",N161,0)</f>
        <v>0</v>
      </c>
      <c r="BG161" s="137">
        <f>IF(U161="zákl. prenesená",N161,0)</f>
        <v>0</v>
      </c>
      <c r="BH161" s="137">
        <f>IF(U161="zníž. prenesená",N161,0)</f>
        <v>0</v>
      </c>
      <c r="BI161" s="137">
        <f>IF(U161="nulová",N161,0)</f>
        <v>0</v>
      </c>
      <c r="BJ161" s="23" t="s">
        <v>138</v>
      </c>
      <c r="BK161" s="223">
        <f>ROUND(L161*K161,3)</f>
        <v>0</v>
      </c>
      <c r="BL161" s="23" t="s">
        <v>277</v>
      </c>
      <c r="BM161" s="23" t="s">
        <v>607</v>
      </c>
    </row>
    <row r="162" s="1" customFormat="1" ht="38.25" customHeight="1">
      <c r="B162" s="178"/>
      <c r="C162" s="214" t="s">
        <v>440</v>
      </c>
      <c r="D162" s="214" t="s">
        <v>160</v>
      </c>
      <c r="E162" s="215" t="s">
        <v>701</v>
      </c>
      <c r="F162" s="216" t="s">
        <v>702</v>
      </c>
      <c r="G162" s="216"/>
      <c r="H162" s="216"/>
      <c r="I162" s="216"/>
      <c r="J162" s="217" t="s">
        <v>177</v>
      </c>
      <c r="K162" s="218">
        <v>4</v>
      </c>
      <c r="L162" s="219">
        <v>0</v>
      </c>
      <c r="M162" s="219"/>
      <c r="N162" s="218">
        <f>ROUND(L162*K162,3)</f>
        <v>0</v>
      </c>
      <c r="O162" s="218"/>
      <c r="P162" s="218"/>
      <c r="Q162" s="218"/>
      <c r="R162" s="182"/>
      <c r="T162" s="220" t="s">
        <v>5</v>
      </c>
      <c r="U162" s="57" t="s">
        <v>43</v>
      </c>
      <c r="V162" s="48"/>
      <c r="W162" s="221">
        <f>V162*K162</f>
        <v>0</v>
      </c>
      <c r="X162" s="221">
        <v>0</v>
      </c>
      <c r="Y162" s="221">
        <f>X162*K162</f>
        <v>0</v>
      </c>
      <c r="Z162" s="221">
        <v>0</v>
      </c>
      <c r="AA162" s="222">
        <f>Z162*K162</f>
        <v>0</v>
      </c>
      <c r="AR162" s="23" t="s">
        <v>277</v>
      </c>
      <c r="AT162" s="23" t="s">
        <v>160</v>
      </c>
      <c r="AU162" s="23" t="s">
        <v>138</v>
      </c>
      <c r="AY162" s="23" t="s">
        <v>159</v>
      </c>
      <c r="BE162" s="137">
        <f>IF(U162="základná",N162,0)</f>
        <v>0</v>
      </c>
      <c r="BF162" s="137">
        <f>IF(U162="znížená",N162,0)</f>
        <v>0</v>
      </c>
      <c r="BG162" s="137">
        <f>IF(U162="zákl. prenesená",N162,0)</f>
        <v>0</v>
      </c>
      <c r="BH162" s="137">
        <f>IF(U162="zníž. prenesená",N162,0)</f>
        <v>0</v>
      </c>
      <c r="BI162" s="137">
        <f>IF(U162="nulová",N162,0)</f>
        <v>0</v>
      </c>
      <c r="BJ162" s="23" t="s">
        <v>138</v>
      </c>
      <c r="BK162" s="223">
        <f>ROUND(L162*K162,3)</f>
        <v>0</v>
      </c>
      <c r="BL162" s="23" t="s">
        <v>277</v>
      </c>
      <c r="BM162" s="23" t="s">
        <v>616</v>
      </c>
    </row>
    <row r="163" s="1" customFormat="1" ht="38.25" customHeight="1">
      <c r="B163" s="178"/>
      <c r="C163" s="214" t="s">
        <v>445</v>
      </c>
      <c r="D163" s="214" t="s">
        <v>160</v>
      </c>
      <c r="E163" s="215" t="s">
        <v>703</v>
      </c>
      <c r="F163" s="216" t="s">
        <v>704</v>
      </c>
      <c r="G163" s="216"/>
      <c r="H163" s="216"/>
      <c r="I163" s="216"/>
      <c r="J163" s="217" t="s">
        <v>177</v>
      </c>
      <c r="K163" s="218">
        <v>43</v>
      </c>
      <c r="L163" s="219">
        <v>0</v>
      </c>
      <c r="M163" s="219"/>
      <c r="N163" s="218">
        <f>ROUND(L163*K163,3)</f>
        <v>0</v>
      </c>
      <c r="O163" s="218"/>
      <c r="P163" s="218"/>
      <c r="Q163" s="218"/>
      <c r="R163" s="182"/>
      <c r="T163" s="220" t="s">
        <v>5</v>
      </c>
      <c r="U163" s="57" t="s">
        <v>43</v>
      </c>
      <c r="V163" s="48"/>
      <c r="W163" s="221">
        <f>V163*K163</f>
        <v>0</v>
      </c>
      <c r="X163" s="221">
        <v>0</v>
      </c>
      <c r="Y163" s="221">
        <f>X163*K163</f>
        <v>0</v>
      </c>
      <c r="Z163" s="221">
        <v>0</v>
      </c>
      <c r="AA163" s="222">
        <f>Z163*K163</f>
        <v>0</v>
      </c>
      <c r="AR163" s="23" t="s">
        <v>277</v>
      </c>
      <c r="AT163" s="23" t="s">
        <v>160</v>
      </c>
      <c r="AU163" s="23" t="s">
        <v>138</v>
      </c>
      <c r="AY163" s="23" t="s">
        <v>159</v>
      </c>
      <c r="BE163" s="137">
        <f>IF(U163="základná",N163,0)</f>
        <v>0</v>
      </c>
      <c r="BF163" s="137">
        <f>IF(U163="znížená",N163,0)</f>
        <v>0</v>
      </c>
      <c r="BG163" s="137">
        <f>IF(U163="zákl. prenesená",N163,0)</f>
        <v>0</v>
      </c>
      <c r="BH163" s="137">
        <f>IF(U163="zníž. prenesená",N163,0)</f>
        <v>0</v>
      </c>
      <c r="BI163" s="137">
        <f>IF(U163="nulová",N163,0)</f>
        <v>0</v>
      </c>
      <c r="BJ163" s="23" t="s">
        <v>138</v>
      </c>
      <c r="BK163" s="223">
        <f>ROUND(L163*K163,3)</f>
        <v>0</v>
      </c>
      <c r="BL163" s="23" t="s">
        <v>277</v>
      </c>
      <c r="BM163" s="23" t="s">
        <v>705</v>
      </c>
    </row>
    <row r="164" s="1" customFormat="1" ht="25.5" customHeight="1">
      <c r="B164" s="178"/>
      <c r="C164" s="264" t="s">
        <v>449</v>
      </c>
      <c r="D164" s="264" t="s">
        <v>317</v>
      </c>
      <c r="E164" s="265" t="s">
        <v>706</v>
      </c>
      <c r="F164" s="266" t="s">
        <v>707</v>
      </c>
      <c r="G164" s="266"/>
      <c r="H164" s="266"/>
      <c r="I164" s="266"/>
      <c r="J164" s="267" t="s">
        <v>177</v>
      </c>
      <c r="K164" s="268">
        <v>33</v>
      </c>
      <c r="L164" s="269">
        <v>0</v>
      </c>
      <c r="M164" s="269"/>
      <c r="N164" s="268">
        <f>ROUND(L164*K164,3)</f>
        <v>0</v>
      </c>
      <c r="O164" s="218"/>
      <c r="P164" s="218"/>
      <c r="Q164" s="218"/>
      <c r="R164" s="182"/>
      <c r="T164" s="220" t="s">
        <v>5</v>
      </c>
      <c r="U164" s="57" t="s">
        <v>43</v>
      </c>
      <c r="V164" s="48"/>
      <c r="W164" s="221">
        <f>V164*K164</f>
        <v>0</v>
      </c>
      <c r="X164" s="221">
        <v>0</v>
      </c>
      <c r="Y164" s="221">
        <f>X164*K164</f>
        <v>0</v>
      </c>
      <c r="Z164" s="221">
        <v>0</v>
      </c>
      <c r="AA164" s="222">
        <f>Z164*K164</f>
        <v>0</v>
      </c>
      <c r="AR164" s="23" t="s">
        <v>593</v>
      </c>
      <c r="AT164" s="23" t="s">
        <v>317</v>
      </c>
      <c r="AU164" s="23" t="s">
        <v>138</v>
      </c>
      <c r="AY164" s="23" t="s">
        <v>159</v>
      </c>
      <c r="BE164" s="137">
        <f>IF(U164="základná",N164,0)</f>
        <v>0</v>
      </c>
      <c r="BF164" s="137">
        <f>IF(U164="znížená",N164,0)</f>
        <v>0</v>
      </c>
      <c r="BG164" s="137">
        <f>IF(U164="zákl. prenesená",N164,0)</f>
        <v>0</v>
      </c>
      <c r="BH164" s="137">
        <f>IF(U164="zníž. prenesená",N164,0)</f>
        <v>0</v>
      </c>
      <c r="BI164" s="137">
        <f>IF(U164="nulová",N164,0)</f>
        <v>0</v>
      </c>
      <c r="BJ164" s="23" t="s">
        <v>138</v>
      </c>
      <c r="BK164" s="223">
        <f>ROUND(L164*K164,3)</f>
        <v>0</v>
      </c>
      <c r="BL164" s="23" t="s">
        <v>277</v>
      </c>
      <c r="BM164" s="23" t="s">
        <v>708</v>
      </c>
    </row>
    <row r="165" s="1" customFormat="1" ht="25.5" customHeight="1">
      <c r="B165" s="178"/>
      <c r="C165" s="264" t="s">
        <v>454</v>
      </c>
      <c r="D165" s="264" t="s">
        <v>317</v>
      </c>
      <c r="E165" s="265" t="s">
        <v>709</v>
      </c>
      <c r="F165" s="266" t="s">
        <v>710</v>
      </c>
      <c r="G165" s="266"/>
      <c r="H165" s="266"/>
      <c r="I165" s="266"/>
      <c r="J165" s="267" t="s">
        <v>177</v>
      </c>
      <c r="K165" s="268">
        <v>10</v>
      </c>
      <c r="L165" s="269">
        <v>0</v>
      </c>
      <c r="M165" s="269"/>
      <c r="N165" s="268">
        <f>ROUND(L165*K165,3)</f>
        <v>0</v>
      </c>
      <c r="O165" s="218"/>
      <c r="P165" s="218"/>
      <c r="Q165" s="218"/>
      <c r="R165" s="182"/>
      <c r="T165" s="220" t="s">
        <v>5</v>
      </c>
      <c r="U165" s="57" t="s">
        <v>43</v>
      </c>
      <c r="V165" s="48"/>
      <c r="W165" s="221">
        <f>V165*K165</f>
        <v>0</v>
      </c>
      <c r="X165" s="221">
        <v>0</v>
      </c>
      <c r="Y165" s="221">
        <f>X165*K165</f>
        <v>0</v>
      </c>
      <c r="Z165" s="221">
        <v>0</v>
      </c>
      <c r="AA165" s="222">
        <f>Z165*K165</f>
        <v>0</v>
      </c>
      <c r="AR165" s="23" t="s">
        <v>593</v>
      </c>
      <c r="AT165" s="23" t="s">
        <v>317</v>
      </c>
      <c r="AU165" s="23" t="s">
        <v>138</v>
      </c>
      <c r="AY165" s="23" t="s">
        <v>159</v>
      </c>
      <c r="BE165" s="137">
        <f>IF(U165="základná",N165,0)</f>
        <v>0</v>
      </c>
      <c r="BF165" s="137">
        <f>IF(U165="znížená",N165,0)</f>
        <v>0</v>
      </c>
      <c r="BG165" s="137">
        <f>IF(U165="zákl. prenesená",N165,0)</f>
        <v>0</v>
      </c>
      <c r="BH165" s="137">
        <f>IF(U165="zníž. prenesená",N165,0)</f>
        <v>0</v>
      </c>
      <c r="BI165" s="137">
        <f>IF(U165="nulová",N165,0)</f>
        <v>0</v>
      </c>
      <c r="BJ165" s="23" t="s">
        <v>138</v>
      </c>
      <c r="BK165" s="223">
        <f>ROUND(L165*K165,3)</f>
        <v>0</v>
      </c>
      <c r="BL165" s="23" t="s">
        <v>277</v>
      </c>
      <c r="BM165" s="23" t="s">
        <v>711</v>
      </c>
    </row>
    <row r="166" s="1" customFormat="1" ht="25.5" customHeight="1">
      <c r="B166" s="178"/>
      <c r="C166" s="264" t="s">
        <v>459</v>
      </c>
      <c r="D166" s="264" t="s">
        <v>317</v>
      </c>
      <c r="E166" s="265" t="s">
        <v>712</v>
      </c>
      <c r="F166" s="266" t="s">
        <v>713</v>
      </c>
      <c r="G166" s="266"/>
      <c r="H166" s="266"/>
      <c r="I166" s="266"/>
      <c r="J166" s="267" t="s">
        <v>177</v>
      </c>
      <c r="K166" s="268">
        <v>22</v>
      </c>
      <c r="L166" s="269">
        <v>0</v>
      </c>
      <c r="M166" s="269"/>
      <c r="N166" s="268">
        <f>ROUND(L166*K166,3)</f>
        <v>0</v>
      </c>
      <c r="O166" s="218"/>
      <c r="P166" s="218"/>
      <c r="Q166" s="218"/>
      <c r="R166" s="182"/>
      <c r="T166" s="220" t="s">
        <v>5</v>
      </c>
      <c r="U166" s="57" t="s">
        <v>43</v>
      </c>
      <c r="V166" s="48"/>
      <c r="W166" s="221">
        <f>V166*K166</f>
        <v>0</v>
      </c>
      <c r="X166" s="221">
        <v>0</v>
      </c>
      <c r="Y166" s="221">
        <f>X166*K166</f>
        <v>0</v>
      </c>
      <c r="Z166" s="221">
        <v>0</v>
      </c>
      <c r="AA166" s="222">
        <f>Z166*K166</f>
        <v>0</v>
      </c>
      <c r="AR166" s="23" t="s">
        <v>593</v>
      </c>
      <c r="AT166" s="23" t="s">
        <v>317</v>
      </c>
      <c r="AU166" s="23" t="s">
        <v>138</v>
      </c>
      <c r="AY166" s="23" t="s">
        <v>159</v>
      </c>
      <c r="BE166" s="137">
        <f>IF(U166="základná",N166,0)</f>
        <v>0</v>
      </c>
      <c r="BF166" s="137">
        <f>IF(U166="znížená",N166,0)</f>
        <v>0</v>
      </c>
      <c r="BG166" s="137">
        <f>IF(U166="zákl. prenesená",N166,0)</f>
        <v>0</v>
      </c>
      <c r="BH166" s="137">
        <f>IF(U166="zníž. prenesená",N166,0)</f>
        <v>0</v>
      </c>
      <c r="BI166" s="137">
        <f>IF(U166="nulová",N166,0)</f>
        <v>0</v>
      </c>
      <c r="BJ166" s="23" t="s">
        <v>138</v>
      </c>
      <c r="BK166" s="223">
        <f>ROUND(L166*K166,3)</f>
        <v>0</v>
      </c>
      <c r="BL166" s="23" t="s">
        <v>277</v>
      </c>
      <c r="BM166" s="23" t="s">
        <v>714</v>
      </c>
    </row>
    <row r="167" s="1" customFormat="1" ht="38.25" customHeight="1">
      <c r="B167" s="178"/>
      <c r="C167" s="214" t="s">
        <v>463</v>
      </c>
      <c r="D167" s="214" t="s">
        <v>160</v>
      </c>
      <c r="E167" s="215" t="s">
        <v>715</v>
      </c>
      <c r="F167" s="216" t="s">
        <v>716</v>
      </c>
      <c r="G167" s="216"/>
      <c r="H167" s="216"/>
      <c r="I167" s="216"/>
      <c r="J167" s="217" t="s">
        <v>177</v>
      </c>
      <c r="K167" s="218">
        <v>14</v>
      </c>
      <c r="L167" s="219">
        <v>0</v>
      </c>
      <c r="M167" s="219"/>
      <c r="N167" s="218">
        <f>ROUND(L167*K167,3)</f>
        <v>0</v>
      </c>
      <c r="O167" s="218"/>
      <c r="P167" s="218"/>
      <c r="Q167" s="218"/>
      <c r="R167" s="182"/>
      <c r="T167" s="220" t="s">
        <v>5</v>
      </c>
      <c r="U167" s="57" t="s">
        <v>43</v>
      </c>
      <c r="V167" s="48"/>
      <c r="W167" s="221">
        <f>V167*K167</f>
        <v>0</v>
      </c>
      <c r="X167" s="221">
        <v>0</v>
      </c>
      <c r="Y167" s="221">
        <f>X167*K167</f>
        <v>0</v>
      </c>
      <c r="Z167" s="221">
        <v>0</v>
      </c>
      <c r="AA167" s="222">
        <f>Z167*K167</f>
        <v>0</v>
      </c>
      <c r="AR167" s="23" t="s">
        <v>277</v>
      </c>
      <c r="AT167" s="23" t="s">
        <v>160</v>
      </c>
      <c r="AU167" s="23" t="s">
        <v>138</v>
      </c>
      <c r="AY167" s="23" t="s">
        <v>159</v>
      </c>
      <c r="BE167" s="137">
        <f>IF(U167="základná",N167,0)</f>
        <v>0</v>
      </c>
      <c r="BF167" s="137">
        <f>IF(U167="znížená",N167,0)</f>
        <v>0</v>
      </c>
      <c r="BG167" s="137">
        <f>IF(U167="zákl. prenesená",N167,0)</f>
        <v>0</v>
      </c>
      <c r="BH167" s="137">
        <f>IF(U167="zníž. prenesená",N167,0)</f>
        <v>0</v>
      </c>
      <c r="BI167" s="137">
        <f>IF(U167="nulová",N167,0)</f>
        <v>0</v>
      </c>
      <c r="BJ167" s="23" t="s">
        <v>138</v>
      </c>
      <c r="BK167" s="223">
        <f>ROUND(L167*K167,3)</f>
        <v>0</v>
      </c>
      <c r="BL167" s="23" t="s">
        <v>277</v>
      </c>
      <c r="BM167" s="23" t="s">
        <v>717</v>
      </c>
    </row>
    <row r="168" s="1" customFormat="1" ht="25.5" customHeight="1">
      <c r="B168" s="178"/>
      <c r="C168" s="264" t="s">
        <v>468</v>
      </c>
      <c r="D168" s="264" t="s">
        <v>317</v>
      </c>
      <c r="E168" s="265" t="s">
        <v>718</v>
      </c>
      <c r="F168" s="266" t="s">
        <v>719</v>
      </c>
      <c r="G168" s="266"/>
      <c r="H168" s="266"/>
      <c r="I168" s="266"/>
      <c r="J168" s="267" t="s">
        <v>177</v>
      </c>
      <c r="K168" s="268">
        <v>4</v>
      </c>
      <c r="L168" s="269">
        <v>0</v>
      </c>
      <c r="M168" s="269"/>
      <c r="N168" s="268">
        <f>ROUND(L168*K168,3)</f>
        <v>0</v>
      </c>
      <c r="O168" s="218"/>
      <c r="P168" s="218"/>
      <c r="Q168" s="218"/>
      <c r="R168" s="182"/>
      <c r="T168" s="220" t="s">
        <v>5</v>
      </c>
      <c r="U168" s="57" t="s">
        <v>43</v>
      </c>
      <c r="V168" s="48"/>
      <c r="W168" s="221">
        <f>V168*K168</f>
        <v>0</v>
      </c>
      <c r="X168" s="221">
        <v>0</v>
      </c>
      <c r="Y168" s="221">
        <f>X168*K168</f>
        <v>0</v>
      </c>
      <c r="Z168" s="221">
        <v>0</v>
      </c>
      <c r="AA168" s="222">
        <f>Z168*K168</f>
        <v>0</v>
      </c>
      <c r="AR168" s="23" t="s">
        <v>593</v>
      </c>
      <c r="AT168" s="23" t="s">
        <v>317</v>
      </c>
      <c r="AU168" s="23" t="s">
        <v>138</v>
      </c>
      <c r="AY168" s="23" t="s">
        <v>159</v>
      </c>
      <c r="BE168" s="137">
        <f>IF(U168="základná",N168,0)</f>
        <v>0</v>
      </c>
      <c r="BF168" s="137">
        <f>IF(U168="znížená",N168,0)</f>
        <v>0</v>
      </c>
      <c r="BG168" s="137">
        <f>IF(U168="zákl. prenesená",N168,0)</f>
        <v>0</v>
      </c>
      <c r="BH168" s="137">
        <f>IF(U168="zníž. prenesená",N168,0)</f>
        <v>0</v>
      </c>
      <c r="BI168" s="137">
        <f>IF(U168="nulová",N168,0)</f>
        <v>0</v>
      </c>
      <c r="BJ168" s="23" t="s">
        <v>138</v>
      </c>
      <c r="BK168" s="223">
        <f>ROUND(L168*K168,3)</f>
        <v>0</v>
      </c>
      <c r="BL168" s="23" t="s">
        <v>277</v>
      </c>
      <c r="BM168" s="23" t="s">
        <v>720</v>
      </c>
    </row>
    <row r="169" s="1" customFormat="1" ht="16.5" customHeight="1">
      <c r="B169" s="178"/>
      <c r="C169" s="264" t="s">
        <v>472</v>
      </c>
      <c r="D169" s="264" t="s">
        <v>317</v>
      </c>
      <c r="E169" s="265" t="s">
        <v>721</v>
      </c>
      <c r="F169" s="266" t="s">
        <v>722</v>
      </c>
      <c r="G169" s="266"/>
      <c r="H169" s="266"/>
      <c r="I169" s="266"/>
      <c r="J169" s="267" t="s">
        <v>177</v>
      </c>
      <c r="K169" s="268">
        <v>10</v>
      </c>
      <c r="L169" s="269">
        <v>0</v>
      </c>
      <c r="M169" s="269"/>
      <c r="N169" s="268">
        <f>ROUND(L169*K169,3)</f>
        <v>0</v>
      </c>
      <c r="O169" s="218"/>
      <c r="P169" s="218"/>
      <c r="Q169" s="218"/>
      <c r="R169" s="182"/>
      <c r="T169" s="220" t="s">
        <v>5</v>
      </c>
      <c r="U169" s="57" t="s">
        <v>43</v>
      </c>
      <c r="V169" s="48"/>
      <c r="W169" s="221">
        <f>V169*K169</f>
        <v>0</v>
      </c>
      <c r="X169" s="221">
        <v>0</v>
      </c>
      <c r="Y169" s="221">
        <f>X169*K169</f>
        <v>0</v>
      </c>
      <c r="Z169" s="221">
        <v>0</v>
      </c>
      <c r="AA169" s="222">
        <f>Z169*K169</f>
        <v>0</v>
      </c>
      <c r="AR169" s="23" t="s">
        <v>593</v>
      </c>
      <c r="AT169" s="23" t="s">
        <v>317</v>
      </c>
      <c r="AU169" s="23" t="s">
        <v>138</v>
      </c>
      <c r="AY169" s="23" t="s">
        <v>159</v>
      </c>
      <c r="BE169" s="137">
        <f>IF(U169="základná",N169,0)</f>
        <v>0</v>
      </c>
      <c r="BF169" s="137">
        <f>IF(U169="znížená",N169,0)</f>
        <v>0</v>
      </c>
      <c r="BG169" s="137">
        <f>IF(U169="zákl. prenesená",N169,0)</f>
        <v>0</v>
      </c>
      <c r="BH169" s="137">
        <f>IF(U169="zníž. prenesená",N169,0)</f>
        <v>0</v>
      </c>
      <c r="BI169" s="137">
        <f>IF(U169="nulová",N169,0)</f>
        <v>0</v>
      </c>
      <c r="BJ169" s="23" t="s">
        <v>138</v>
      </c>
      <c r="BK169" s="223">
        <f>ROUND(L169*K169,3)</f>
        <v>0</v>
      </c>
      <c r="BL169" s="23" t="s">
        <v>277</v>
      </c>
      <c r="BM169" s="23" t="s">
        <v>723</v>
      </c>
    </row>
    <row r="170" s="1" customFormat="1" ht="25.5" customHeight="1">
      <c r="B170" s="178"/>
      <c r="C170" s="264" t="s">
        <v>476</v>
      </c>
      <c r="D170" s="264" t="s">
        <v>317</v>
      </c>
      <c r="E170" s="265" t="s">
        <v>724</v>
      </c>
      <c r="F170" s="266" t="s">
        <v>725</v>
      </c>
      <c r="G170" s="266"/>
      <c r="H170" s="266"/>
      <c r="I170" s="266"/>
      <c r="J170" s="267" t="s">
        <v>177</v>
      </c>
      <c r="K170" s="268">
        <v>3</v>
      </c>
      <c r="L170" s="269">
        <v>0</v>
      </c>
      <c r="M170" s="269"/>
      <c r="N170" s="268">
        <f>ROUND(L170*K170,3)</f>
        <v>0</v>
      </c>
      <c r="O170" s="218"/>
      <c r="P170" s="218"/>
      <c r="Q170" s="218"/>
      <c r="R170" s="182"/>
      <c r="T170" s="220" t="s">
        <v>5</v>
      </c>
      <c r="U170" s="57" t="s">
        <v>43</v>
      </c>
      <c r="V170" s="48"/>
      <c r="W170" s="221">
        <f>V170*K170</f>
        <v>0</v>
      </c>
      <c r="X170" s="221">
        <v>0</v>
      </c>
      <c r="Y170" s="221">
        <f>X170*K170</f>
        <v>0</v>
      </c>
      <c r="Z170" s="221">
        <v>0</v>
      </c>
      <c r="AA170" s="222">
        <f>Z170*K170</f>
        <v>0</v>
      </c>
      <c r="AR170" s="23" t="s">
        <v>593</v>
      </c>
      <c r="AT170" s="23" t="s">
        <v>317</v>
      </c>
      <c r="AU170" s="23" t="s">
        <v>138</v>
      </c>
      <c r="AY170" s="23" t="s">
        <v>159</v>
      </c>
      <c r="BE170" s="137">
        <f>IF(U170="základná",N170,0)</f>
        <v>0</v>
      </c>
      <c r="BF170" s="137">
        <f>IF(U170="znížená",N170,0)</f>
        <v>0</v>
      </c>
      <c r="BG170" s="137">
        <f>IF(U170="zákl. prenesená",N170,0)</f>
        <v>0</v>
      </c>
      <c r="BH170" s="137">
        <f>IF(U170="zníž. prenesená",N170,0)</f>
        <v>0</v>
      </c>
      <c r="BI170" s="137">
        <f>IF(U170="nulová",N170,0)</f>
        <v>0</v>
      </c>
      <c r="BJ170" s="23" t="s">
        <v>138</v>
      </c>
      <c r="BK170" s="223">
        <f>ROUND(L170*K170,3)</f>
        <v>0</v>
      </c>
      <c r="BL170" s="23" t="s">
        <v>277</v>
      </c>
      <c r="BM170" s="23" t="s">
        <v>726</v>
      </c>
    </row>
    <row r="171" s="1" customFormat="1" ht="38.25" customHeight="1">
      <c r="B171" s="178"/>
      <c r="C171" s="214" t="s">
        <v>482</v>
      </c>
      <c r="D171" s="214" t="s">
        <v>160</v>
      </c>
      <c r="E171" s="215" t="s">
        <v>727</v>
      </c>
      <c r="F171" s="216" t="s">
        <v>728</v>
      </c>
      <c r="G171" s="216"/>
      <c r="H171" s="216"/>
      <c r="I171" s="216"/>
      <c r="J171" s="217" t="s">
        <v>177</v>
      </c>
      <c r="K171" s="218">
        <v>3</v>
      </c>
      <c r="L171" s="219">
        <v>0</v>
      </c>
      <c r="M171" s="219"/>
      <c r="N171" s="218">
        <f>ROUND(L171*K171,3)</f>
        <v>0</v>
      </c>
      <c r="O171" s="218"/>
      <c r="P171" s="218"/>
      <c r="Q171" s="218"/>
      <c r="R171" s="182"/>
      <c r="T171" s="220" t="s">
        <v>5</v>
      </c>
      <c r="U171" s="57" t="s">
        <v>43</v>
      </c>
      <c r="V171" s="48"/>
      <c r="W171" s="221">
        <f>V171*K171</f>
        <v>0</v>
      </c>
      <c r="X171" s="221">
        <v>0</v>
      </c>
      <c r="Y171" s="221">
        <f>X171*K171</f>
        <v>0</v>
      </c>
      <c r="Z171" s="221">
        <v>0</v>
      </c>
      <c r="AA171" s="222">
        <f>Z171*K171</f>
        <v>0</v>
      </c>
      <c r="AR171" s="23" t="s">
        <v>277</v>
      </c>
      <c r="AT171" s="23" t="s">
        <v>160</v>
      </c>
      <c r="AU171" s="23" t="s">
        <v>138</v>
      </c>
      <c r="AY171" s="23" t="s">
        <v>159</v>
      </c>
      <c r="BE171" s="137">
        <f>IF(U171="základná",N171,0)</f>
        <v>0</v>
      </c>
      <c r="BF171" s="137">
        <f>IF(U171="znížená",N171,0)</f>
        <v>0</v>
      </c>
      <c r="BG171" s="137">
        <f>IF(U171="zákl. prenesená",N171,0)</f>
        <v>0</v>
      </c>
      <c r="BH171" s="137">
        <f>IF(U171="zníž. prenesená",N171,0)</f>
        <v>0</v>
      </c>
      <c r="BI171" s="137">
        <f>IF(U171="nulová",N171,0)</f>
        <v>0</v>
      </c>
      <c r="BJ171" s="23" t="s">
        <v>138</v>
      </c>
      <c r="BK171" s="223">
        <f>ROUND(L171*K171,3)</f>
        <v>0</v>
      </c>
      <c r="BL171" s="23" t="s">
        <v>277</v>
      </c>
      <c r="BM171" s="23" t="s">
        <v>729</v>
      </c>
    </row>
    <row r="172" s="1" customFormat="1" ht="38.25" customHeight="1">
      <c r="B172" s="178"/>
      <c r="C172" s="214" t="s">
        <v>486</v>
      </c>
      <c r="D172" s="214" t="s">
        <v>160</v>
      </c>
      <c r="E172" s="215" t="s">
        <v>730</v>
      </c>
      <c r="F172" s="216" t="s">
        <v>731</v>
      </c>
      <c r="G172" s="216"/>
      <c r="H172" s="216"/>
      <c r="I172" s="216"/>
      <c r="J172" s="217" t="s">
        <v>177</v>
      </c>
      <c r="K172" s="218">
        <v>4</v>
      </c>
      <c r="L172" s="219">
        <v>0</v>
      </c>
      <c r="M172" s="219"/>
      <c r="N172" s="218">
        <f>ROUND(L172*K172,3)</f>
        <v>0</v>
      </c>
      <c r="O172" s="218"/>
      <c r="P172" s="218"/>
      <c r="Q172" s="218"/>
      <c r="R172" s="182"/>
      <c r="T172" s="220" t="s">
        <v>5</v>
      </c>
      <c r="U172" s="57" t="s">
        <v>43</v>
      </c>
      <c r="V172" s="48"/>
      <c r="W172" s="221">
        <f>V172*K172</f>
        <v>0</v>
      </c>
      <c r="X172" s="221">
        <v>0</v>
      </c>
      <c r="Y172" s="221">
        <f>X172*K172</f>
        <v>0</v>
      </c>
      <c r="Z172" s="221">
        <v>0</v>
      </c>
      <c r="AA172" s="222">
        <f>Z172*K172</f>
        <v>0</v>
      </c>
      <c r="AR172" s="23" t="s">
        <v>277</v>
      </c>
      <c r="AT172" s="23" t="s">
        <v>160</v>
      </c>
      <c r="AU172" s="23" t="s">
        <v>138</v>
      </c>
      <c r="AY172" s="23" t="s">
        <v>159</v>
      </c>
      <c r="BE172" s="137">
        <f>IF(U172="základná",N172,0)</f>
        <v>0</v>
      </c>
      <c r="BF172" s="137">
        <f>IF(U172="znížená",N172,0)</f>
        <v>0</v>
      </c>
      <c r="BG172" s="137">
        <f>IF(U172="zákl. prenesená",N172,0)</f>
        <v>0</v>
      </c>
      <c r="BH172" s="137">
        <f>IF(U172="zníž. prenesená",N172,0)</f>
        <v>0</v>
      </c>
      <c r="BI172" s="137">
        <f>IF(U172="nulová",N172,0)</f>
        <v>0</v>
      </c>
      <c r="BJ172" s="23" t="s">
        <v>138</v>
      </c>
      <c r="BK172" s="223">
        <f>ROUND(L172*K172,3)</f>
        <v>0</v>
      </c>
      <c r="BL172" s="23" t="s">
        <v>277</v>
      </c>
      <c r="BM172" s="23" t="s">
        <v>732</v>
      </c>
    </row>
    <row r="173" s="1" customFormat="1" ht="16.5" customHeight="1">
      <c r="B173" s="178"/>
      <c r="C173" s="264" t="s">
        <v>492</v>
      </c>
      <c r="D173" s="264" t="s">
        <v>317</v>
      </c>
      <c r="E173" s="265" t="s">
        <v>733</v>
      </c>
      <c r="F173" s="266" t="s">
        <v>734</v>
      </c>
      <c r="G173" s="266"/>
      <c r="H173" s="266"/>
      <c r="I173" s="266"/>
      <c r="J173" s="267" t="s">
        <v>177</v>
      </c>
      <c r="K173" s="268">
        <v>4</v>
      </c>
      <c r="L173" s="269">
        <v>0</v>
      </c>
      <c r="M173" s="269"/>
      <c r="N173" s="268">
        <f>ROUND(L173*K173,3)</f>
        <v>0</v>
      </c>
      <c r="O173" s="218"/>
      <c r="P173" s="218"/>
      <c r="Q173" s="218"/>
      <c r="R173" s="182"/>
      <c r="T173" s="220" t="s">
        <v>5</v>
      </c>
      <c r="U173" s="57" t="s">
        <v>43</v>
      </c>
      <c r="V173" s="48"/>
      <c r="W173" s="221">
        <f>V173*K173</f>
        <v>0</v>
      </c>
      <c r="X173" s="221">
        <v>0</v>
      </c>
      <c r="Y173" s="221">
        <f>X173*K173</f>
        <v>0</v>
      </c>
      <c r="Z173" s="221">
        <v>0</v>
      </c>
      <c r="AA173" s="222">
        <f>Z173*K173</f>
        <v>0</v>
      </c>
      <c r="AR173" s="23" t="s">
        <v>593</v>
      </c>
      <c r="AT173" s="23" t="s">
        <v>317</v>
      </c>
      <c r="AU173" s="23" t="s">
        <v>138</v>
      </c>
      <c r="AY173" s="23" t="s">
        <v>159</v>
      </c>
      <c r="BE173" s="137">
        <f>IF(U173="základná",N173,0)</f>
        <v>0</v>
      </c>
      <c r="BF173" s="137">
        <f>IF(U173="znížená",N173,0)</f>
        <v>0</v>
      </c>
      <c r="BG173" s="137">
        <f>IF(U173="zákl. prenesená",N173,0)</f>
        <v>0</v>
      </c>
      <c r="BH173" s="137">
        <f>IF(U173="zníž. prenesená",N173,0)</f>
        <v>0</v>
      </c>
      <c r="BI173" s="137">
        <f>IF(U173="nulová",N173,0)</f>
        <v>0</v>
      </c>
      <c r="BJ173" s="23" t="s">
        <v>138</v>
      </c>
      <c r="BK173" s="223">
        <f>ROUND(L173*K173,3)</f>
        <v>0</v>
      </c>
      <c r="BL173" s="23" t="s">
        <v>277</v>
      </c>
      <c r="BM173" s="23" t="s">
        <v>735</v>
      </c>
    </row>
    <row r="174" s="1" customFormat="1" ht="25.5" customHeight="1">
      <c r="B174" s="178"/>
      <c r="C174" s="214" t="s">
        <v>496</v>
      </c>
      <c r="D174" s="214" t="s">
        <v>160</v>
      </c>
      <c r="E174" s="215" t="s">
        <v>736</v>
      </c>
      <c r="F174" s="216" t="s">
        <v>737</v>
      </c>
      <c r="G174" s="216"/>
      <c r="H174" s="216"/>
      <c r="I174" s="216"/>
      <c r="J174" s="217" t="s">
        <v>177</v>
      </c>
      <c r="K174" s="218">
        <v>1</v>
      </c>
      <c r="L174" s="219">
        <v>0</v>
      </c>
      <c r="M174" s="219"/>
      <c r="N174" s="218">
        <f>ROUND(L174*K174,3)</f>
        <v>0</v>
      </c>
      <c r="O174" s="218"/>
      <c r="P174" s="218"/>
      <c r="Q174" s="218"/>
      <c r="R174" s="182"/>
      <c r="T174" s="220" t="s">
        <v>5</v>
      </c>
      <c r="U174" s="57" t="s">
        <v>43</v>
      </c>
      <c r="V174" s="48"/>
      <c r="W174" s="221">
        <f>V174*K174</f>
        <v>0</v>
      </c>
      <c r="X174" s="221">
        <v>0</v>
      </c>
      <c r="Y174" s="221">
        <f>X174*K174</f>
        <v>0</v>
      </c>
      <c r="Z174" s="221">
        <v>0</v>
      </c>
      <c r="AA174" s="222">
        <f>Z174*K174</f>
        <v>0</v>
      </c>
      <c r="AR174" s="23" t="s">
        <v>277</v>
      </c>
      <c r="AT174" s="23" t="s">
        <v>160</v>
      </c>
      <c r="AU174" s="23" t="s">
        <v>138</v>
      </c>
      <c r="AY174" s="23" t="s">
        <v>159</v>
      </c>
      <c r="BE174" s="137">
        <f>IF(U174="základná",N174,0)</f>
        <v>0</v>
      </c>
      <c r="BF174" s="137">
        <f>IF(U174="znížená",N174,0)</f>
        <v>0</v>
      </c>
      <c r="BG174" s="137">
        <f>IF(U174="zákl. prenesená",N174,0)</f>
        <v>0</v>
      </c>
      <c r="BH174" s="137">
        <f>IF(U174="zníž. prenesená",N174,0)</f>
        <v>0</v>
      </c>
      <c r="BI174" s="137">
        <f>IF(U174="nulová",N174,0)</f>
        <v>0</v>
      </c>
      <c r="BJ174" s="23" t="s">
        <v>138</v>
      </c>
      <c r="BK174" s="223">
        <f>ROUND(L174*K174,3)</f>
        <v>0</v>
      </c>
      <c r="BL174" s="23" t="s">
        <v>277</v>
      </c>
      <c r="BM174" s="23" t="s">
        <v>738</v>
      </c>
    </row>
    <row r="175" s="1" customFormat="1" ht="38.25" customHeight="1">
      <c r="B175" s="178"/>
      <c r="C175" s="264" t="s">
        <v>500</v>
      </c>
      <c r="D175" s="264" t="s">
        <v>317</v>
      </c>
      <c r="E175" s="265" t="s">
        <v>739</v>
      </c>
      <c r="F175" s="266" t="s">
        <v>740</v>
      </c>
      <c r="G175" s="266"/>
      <c r="H175" s="266"/>
      <c r="I175" s="266"/>
      <c r="J175" s="267" t="s">
        <v>177</v>
      </c>
      <c r="K175" s="268">
        <v>1</v>
      </c>
      <c r="L175" s="269">
        <v>0</v>
      </c>
      <c r="M175" s="269"/>
      <c r="N175" s="268">
        <f>ROUND(L175*K175,3)</f>
        <v>0</v>
      </c>
      <c r="O175" s="218"/>
      <c r="P175" s="218"/>
      <c r="Q175" s="218"/>
      <c r="R175" s="182"/>
      <c r="T175" s="220" t="s">
        <v>5</v>
      </c>
      <c r="U175" s="57" t="s">
        <v>43</v>
      </c>
      <c r="V175" s="48"/>
      <c r="W175" s="221">
        <f>V175*K175</f>
        <v>0</v>
      </c>
      <c r="X175" s="221">
        <v>0</v>
      </c>
      <c r="Y175" s="221">
        <f>X175*K175</f>
        <v>0</v>
      </c>
      <c r="Z175" s="221">
        <v>0</v>
      </c>
      <c r="AA175" s="222">
        <f>Z175*K175</f>
        <v>0</v>
      </c>
      <c r="AR175" s="23" t="s">
        <v>593</v>
      </c>
      <c r="AT175" s="23" t="s">
        <v>317</v>
      </c>
      <c r="AU175" s="23" t="s">
        <v>138</v>
      </c>
      <c r="AY175" s="23" t="s">
        <v>159</v>
      </c>
      <c r="BE175" s="137">
        <f>IF(U175="základná",N175,0)</f>
        <v>0</v>
      </c>
      <c r="BF175" s="137">
        <f>IF(U175="znížená",N175,0)</f>
        <v>0</v>
      </c>
      <c r="BG175" s="137">
        <f>IF(U175="zákl. prenesená",N175,0)</f>
        <v>0</v>
      </c>
      <c r="BH175" s="137">
        <f>IF(U175="zníž. prenesená",N175,0)</f>
        <v>0</v>
      </c>
      <c r="BI175" s="137">
        <f>IF(U175="nulová",N175,0)</f>
        <v>0</v>
      </c>
      <c r="BJ175" s="23" t="s">
        <v>138</v>
      </c>
      <c r="BK175" s="223">
        <f>ROUND(L175*K175,3)</f>
        <v>0</v>
      </c>
      <c r="BL175" s="23" t="s">
        <v>277</v>
      </c>
      <c r="BM175" s="23" t="s">
        <v>741</v>
      </c>
    </row>
    <row r="176" s="1" customFormat="1" ht="16.5" customHeight="1">
      <c r="B176" s="178"/>
      <c r="C176" s="264" t="s">
        <v>504</v>
      </c>
      <c r="D176" s="264" t="s">
        <v>317</v>
      </c>
      <c r="E176" s="265" t="s">
        <v>742</v>
      </c>
      <c r="F176" s="266" t="s">
        <v>743</v>
      </c>
      <c r="G176" s="266"/>
      <c r="H176" s="266"/>
      <c r="I176" s="266"/>
      <c r="J176" s="267" t="s">
        <v>177</v>
      </c>
      <c r="K176" s="268">
        <v>1</v>
      </c>
      <c r="L176" s="269">
        <v>0</v>
      </c>
      <c r="M176" s="269"/>
      <c r="N176" s="268">
        <f>ROUND(L176*K176,3)</f>
        <v>0</v>
      </c>
      <c r="O176" s="218"/>
      <c r="P176" s="218"/>
      <c r="Q176" s="218"/>
      <c r="R176" s="182"/>
      <c r="T176" s="220" t="s">
        <v>5</v>
      </c>
      <c r="U176" s="57" t="s">
        <v>43</v>
      </c>
      <c r="V176" s="48"/>
      <c r="W176" s="221">
        <f>V176*K176</f>
        <v>0</v>
      </c>
      <c r="X176" s="221">
        <v>0</v>
      </c>
      <c r="Y176" s="221">
        <f>X176*K176</f>
        <v>0</v>
      </c>
      <c r="Z176" s="221">
        <v>0</v>
      </c>
      <c r="AA176" s="222">
        <f>Z176*K176</f>
        <v>0</v>
      </c>
      <c r="AR176" s="23" t="s">
        <v>593</v>
      </c>
      <c r="AT176" s="23" t="s">
        <v>317</v>
      </c>
      <c r="AU176" s="23" t="s">
        <v>138</v>
      </c>
      <c r="AY176" s="23" t="s">
        <v>159</v>
      </c>
      <c r="BE176" s="137">
        <f>IF(U176="základná",N176,0)</f>
        <v>0</v>
      </c>
      <c r="BF176" s="137">
        <f>IF(U176="znížená",N176,0)</f>
        <v>0</v>
      </c>
      <c r="BG176" s="137">
        <f>IF(U176="zákl. prenesená",N176,0)</f>
        <v>0</v>
      </c>
      <c r="BH176" s="137">
        <f>IF(U176="zníž. prenesená",N176,0)</f>
        <v>0</v>
      </c>
      <c r="BI176" s="137">
        <f>IF(U176="nulová",N176,0)</f>
        <v>0</v>
      </c>
      <c r="BJ176" s="23" t="s">
        <v>138</v>
      </c>
      <c r="BK176" s="223">
        <f>ROUND(L176*K176,3)</f>
        <v>0</v>
      </c>
      <c r="BL176" s="23" t="s">
        <v>277</v>
      </c>
      <c r="BM176" s="23" t="s">
        <v>744</v>
      </c>
    </row>
    <row r="177" s="1" customFormat="1" ht="16.5" customHeight="1">
      <c r="B177" s="178"/>
      <c r="C177" s="264" t="s">
        <v>508</v>
      </c>
      <c r="D177" s="264" t="s">
        <v>317</v>
      </c>
      <c r="E177" s="265" t="s">
        <v>745</v>
      </c>
      <c r="F177" s="266" t="s">
        <v>746</v>
      </c>
      <c r="G177" s="266"/>
      <c r="H177" s="266"/>
      <c r="I177" s="266"/>
      <c r="J177" s="267" t="s">
        <v>177</v>
      </c>
      <c r="K177" s="268">
        <v>1</v>
      </c>
      <c r="L177" s="269">
        <v>0</v>
      </c>
      <c r="M177" s="269"/>
      <c r="N177" s="268">
        <f>ROUND(L177*K177,3)</f>
        <v>0</v>
      </c>
      <c r="O177" s="218"/>
      <c r="P177" s="218"/>
      <c r="Q177" s="218"/>
      <c r="R177" s="182"/>
      <c r="T177" s="220" t="s">
        <v>5</v>
      </c>
      <c r="U177" s="57" t="s">
        <v>43</v>
      </c>
      <c r="V177" s="48"/>
      <c r="W177" s="221">
        <f>V177*K177</f>
        <v>0</v>
      </c>
      <c r="X177" s="221">
        <v>0</v>
      </c>
      <c r="Y177" s="221">
        <f>X177*K177</f>
        <v>0</v>
      </c>
      <c r="Z177" s="221">
        <v>0</v>
      </c>
      <c r="AA177" s="222">
        <f>Z177*K177</f>
        <v>0</v>
      </c>
      <c r="AR177" s="23" t="s">
        <v>593</v>
      </c>
      <c r="AT177" s="23" t="s">
        <v>317</v>
      </c>
      <c r="AU177" s="23" t="s">
        <v>138</v>
      </c>
      <c r="AY177" s="23" t="s">
        <v>159</v>
      </c>
      <c r="BE177" s="137">
        <f>IF(U177="základná",N177,0)</f>
        <v>0</v>
      </c>
      <c r="BF177" s="137">
        <f>IF(U177="znížená",N177,0)</f>
        <v>0</v>
      </c>
      <c r="BG177" s="137">
        <f>IF(U177="zákl. prenesená",N177,0)</f>
        <v>0</v>
      </c>
      <c r="BH177" s="137">
        <f>IF(U177="zníž. prenesená",N177,0)</f>
        <v>0</v>
      </c>
      <c r="BI177" s="137">
        <f>IF(U177="nulová",N177,0)</f>
        <v>0</v>
      </c>
      <c r="BJ177" s="23" t="s">
        <v>138</v>
      </c>
      <c r="BK177" s="223">
        <f>ROUND(L177*K177,3)</f>
        <v>0</v>
      </c>
      <c r="BL177" s="23" t="s">
        <v>277</v>
      </c>
      <c r="BM177" s="23" t="s">
        <v>747</v>
      </c>
    </row>
    <row r="178" s="1" customFormat="1" ht="25.5" customHeight="1">
      <c r="B178" s="178"/>
      <c r="C178" s="214" t="s">
        <v>513</v>
      </c>
      <c r="D178" s="214" t="s">
        <v>160</v>
      </c>
      <c r="E178" s="215" t="s">
        <v>748</v>
      </c>
      <c r="F178" s="216" t="s">
        <v>749</v>
      </c>
      <c r="G178" s="216"/>
      <c r="H178" s="216"/>
      <c r="I178" s="216"/>
      <c r="J178" s="217" t="s">
        <v>177</v>
      </c>
      <c r="K178" s="218">
        <v>2</v>
      </c>
      <c r="L178" s="219">
        <v>0</v>
      </c>
      <c r="M178" s="219"/>
      <c r="N178" s="218">
        <f>ROUND(L178*K178,3)</f>
        <v>0</v>
      </c>
      <c r="O178" s="218"/>
      <c r="P178" s="218"/>
      <c r="Q178" s="218"/>
      <c r="R178" s="182"/>
      <c r="T178" s="220" t="s">
        <v>5</v>
      </c>
      <c r="U178" s="57" t="s">
        <v>43</v>
      </c>
      <c r="V178" s="48"/>
      <c r="W178" s="221">
        <f>V178*K178</f>
        <v>0</v>
      </c>
      <c r="X178" s="221">
        <v>0</v>
      </c>
      <c r="Y178" s="221">
        <f>X178*K178</f>
        <v>0</v>
      </c>
      <c r="Z178" s="221">
        <v>0</v>
      </c>
      <c r="AA178" s="222">
        <f>Z178*K178</f>
        <v>0</v>
      </c>
      <c r="AR178" s="23" t="s">
        <v>277</v>
      </c>
      <c r="AT178" s="23" t="s">
        <v>160</v>
      </c>
      <c r="AU178" s="23" t="s">
        <v>138</v>
      </c>
      <c r="AY178" s="23" t="s">
        <v>159</v>
      </c>
      <c r="BE178" s="137">
        <f>IF(U178="základná",N178,0)</f>
        <v>0</v>
      </c>
      <c r="BF178" s="137">
        <f>IF(U178="znížená",N178,0)</f>
        <v>0</v>
      </c>
      <c r="BG178" s="137">
        <f>IF(U178="zákl. prenesená",N178,0)</f>
        <v>0</v>
      </c>
      <c r="BH178" s="137">
        <f>IF(U178="zníž. prenesená",N178,0)</f>
        <v>0</v>
      </c>
      <c r="BI178" s="137">
        <f>IF(U178="nulová",N178,0)</f>
        <v>0</v>
      </c>
      <c r="BJ178" s="23" t="s">
        <v>138</v>
      </c>
      <c r="BK178" s="223">
        <f>ROUND(L178*K178,3)</f>
        <v>0</v>
      </c>
      <c r="BL178" s="23" t="s">
        <v>277</v>
      </c>
      <c r="BM178" s="23" t="s">
        <v>750</v>
      </c>
    </row>
    <row r="179" s="1" customFormat="1" ht="25.5" customHeight="1">
      <c r="B179" s="178"/>
      <c r="C179" s="214" t="s">
        <v>519</v>
      </c>
      <c r="D179" s="214" t="s">
        <v>160</v>
      </c>
      <c r="E179" s="215" t="s">
        <v>751</v>
      </c>
      <c r="F179" s="216" t="s">
        <v>752</v>
      </c>
      <c r="G179" s="216"/>
      <c r="H179" s="216"/>
      <c r="I179" s="216"/>
      <c r="J179" s="217" t="s">
        <v>177</v>
      </c>
      <c r="K179" s="218">
        <v>28</v>
      </c>
      <c r="L179" s="219">
        <v>0</v>
      </c>
      <c r="M179" s="219"/>
      <c r="N179" s="218">
        <f>ROUND(L179*K179,3)</f>
        <v>0</v>
      </c>
      <c r="O179" s="218"/>
      <c r="P179" s="218"/>
      <c r="Q179" s="218"/>
      <c r="R179" s="182"/>
      <c r="T179" s="220" t="s">
        <v>5</v>
      </c>
      <c r="U179" s="57" t="s">
        <v>43</v>
      </c>
      <c r="V179" s="48"/>
      <c r="W179" s="221">
        <f>V179*K179</f>
        <v>0</v>
      </c>
      <c r="X179" s="221">
        <v>0</v>
      </c>
      <c r="Y179" s="221">
        <f>X179*K179</f>
        <v>0</v>
      </c>
      <c r="Z179" s="221">
        <v>0</v>
      </c>
      <c r="AA179" s="222">
        <f>Z179*K179</f>
        <v>0</v>
      </c>
      <c r="AR179" s="23" t="s">
        <v>277</v>
      </c>
      <c r="AT179" s="23" t="s">
        <v>160</v>
      </c>
      <c r="AU179" s="23" t="s">
        <v>138</v>
      </c>
      <c r="AY179" s="23" t="s">
        <v>159</v>
      </c>
      <c r="BE179" s="137">
        <f>IF(U179="základná",N179,0)</f>
        <v>0</v>
      </c>
      <c r="BF179" s="137">
        <f>IF(U179="znížená",N179,0)</f>
        <v>0</v>
      </c>
      <c r="BG179" s="137">
        <f>IF(U179="zákl. prenesená",N179,0)</f>
        <v>0</v>
      </c>
      <c r="BH179" s="137">
        <f>IF(U179="zníž. prenesená",N179,0)</f>
        <v>0</v>
      </c>
      <c r="BI179" s="137">
        <f>IF(U179="nulová",N179,0)</f>
        <v>0</v>
      </c>
      <c r="BJ179" s="23" t="s">
        <v>138</v>
      </c>
      <c r="BK179" s="223">
        <f>ROUND(L179*K179,3)</f>
        <v>0</v>
      </c>
      <c r="BL179" s="23" t="s">
        <v>277</v>
      </c>
      <c r="BM179" s="23" t="s">
        <v>753</v>
      </c>
    </row>
    <row r="180" s="1" customFormat="1" ht="16.5" customHeight="1">
      <c r="B180" s="178"/>
      <c r="C180" s="214" t="s">
        <v>523</v>
      </c>
      <c r="D180" s="214" t="s">
        <v>160</v>
      </c>
      <c r="E180" s="215" t="s">
        <v>754</v>
      </c>
      <c r="F180" s="216" t="s">
        <v>755</v>
      </c>
      <c r="G180" s="216"/>
      <c r="H180" s="216"/>
      <c r="I180" s="216"/>
      <c r="J180" s="217" t="s">
        <v>177</v>
      </c>
      <c r="K180" s="218">
        <v>57</v>
      </c>
      <c r="L180" s="219">
        <v>0</v>
      </c>
      <c r="M180" s="219"/>
      <c r="N180" s="218">
        <f>ROUND(L180*K180,3)</f>
        <v>0</v>
      </c>
      <c r="O180" s="218"/>
      <c r="P180" s="218"/>
      <c r="Q180" s="218"/>
      <c r="R180" s="182"/>
      <c r="T180" s="220" t="s">
        <v>5</v>
      </c>
      <c r="U180" s="57" t="s">
        <v>43</v>
      </c>
      <c r="V180" s="48"/>
      <c r="W180" s="221">
        <f>V180*K180</f>
        <v>0</v>
      </c>
      <c r="X180" s="221">
        <v>0</v>
      </c>
      <c r="Y180" s="221">
        <f>X180*K180</f>
        <v>0</v>
      </c>
      <c r="Z180" s="221">
        <v>0</v>
      </c>
      <c r="AA180" s="222">
        <f>Z180*K180</f>
        <v>0</v>
      </c>
      <c r="AR180" s="23" t="s">
        <v>277</v>
      </c>
      <c r="AT180" s="23" t="s">
        <v>160</v>
      </c>
      <c r="AU180" s="23" t="s">
        <v>138</v>
      </c>
      <c r="AY180" s="23" t="s">
        <v>159</v>
      </c>
      <c r="BE180" s="137">
        <f>IF(U180="základná",N180,0)</f>
        <v>0</v>
      </c>
      <c r="BF180" s="137">
        <f>IF(U180="znížená",N180,0)</f>
        <v>0</v>
      </c>
      <c r="BG180" s="137">
        <f>IF(U180="zákl. prenesená",N180,0)</f>
        <v>0</v>
      </c>
      <c r="BH180" s="137">
        <f>IF(U180="zníž. prenesená",N180,0)</f>
        <v>0</v>
      </c>
      <c r="BI180" s="137">
        <f>IF(U180="nulová",N180,0)</f>
        <v>0</v>
      </c>
      <c r="BJ180" s="23" t="s">
        <v>138</v>
      </c>
      <c r="BK180" s="223">
        <f>ROUND(L180*K180,3)</f>
        <v>0</v>
      </c>
      <c r="BL180" s="23" t="s">
        <v>277</v>
      </c>
      <c r="BM180" s="23" t="s">
        <v>756</v>
      </c>
    </row>
    <row r="181" s="1" customFormat="1" ht="25.5" customHeight="1">
      <c r="B181" s="178"/>
      <c r="C181" s="214" t="s">
        <v>527</v>
      </c>
      <c r="D181" s="214" t="s">
        <v>160</v>
      </c>
      <c r="E181" s="215" t="s">
        <v>757</v>
      </c>
      <c r="F181" s="216" t="s">
        <v>758</v>
      </c>
      <c r="G181" s="216"/>
      <c r="H181" s="216"/>
      <c r="I181" s="216"/>
      <c r="J181" s="217" t="s">
        <v>692</v>
      </c>
      <c r="K181" s="218">
        <v>6</v>
      </c>
      <c r="L181" s="219">
        <v>0</v>
      </c>
      <c r="M181" s="219"/>
      <c r="N181" s="218">
        <f>ROUND(L181*K181,3)</f>
        <v>0</v>
      </c>
      <c r="O181" s="218"/>
      <c r="P181" s="218"/>
      <c r="Q181" s="218"/>
      <c r="R181" s="182"/>
      <c r="T181" s="220" t="s">
        <v>5</v>
      </c>
      <c r="U181" s="57" t="s">
        <v>43</v>
      </c>
      <c r="V181" s="48"/>
      <c r="W181" s="221">
        <f>V181*K181</f>
        <v>0</v>
      </c>
      <c r="X181" s="221">
        <v>0</v>
      </c>
      <c r="Y181" s="221">
        <f>X181*K181</f>
        <v>0</v>
      </c>
      <c r="Z181" s="221">
        <v>0</v>
      </c>
      <c r="AA181" s="222">
        <f>Z181*K181</f>
        <v>0</v>
      </c>
      <c r="AR181" s="23" t="s">
        <v>277</v>
      </c>
      <c r="AT181" s="23" t="s">
        <v>160</v>
      </c>
      <c r="AU181" s="23" t="s">
        <v>138</v>
      </c>
      <c r="AY181" s="23" t="s">
        <v>159</v>
      </c>
      <c r="BE181" s="137">
        <f>IF(U181="základná",N181,0)</f>
        <v>0</v>
      </c>
      <c r="BF181" s="137">
        <f>IF(U181="znížená",N181,0)</f>
        <v>0</v>
      </c>
      <c r="BG181" s="137">
        <f>IF(U181="zákl. prenesená",N181,0)</f>
        <v>0</v>
      </c>
      <c r="BH181" s="137">
        <f>IF(U181="zníž. prenesená",N181,0)</f>
        <v>0</v>
      </c>
      <c r="BI181" s="137">
        <f>IF(U181="nulová",N181,0)</f>
        <v>0</v>
      </c>
      <c r="BJ181" s="23" t="s">
        <v>138</v>
      </c>
      <c r="BK181" s="223">
        <f>ROUND(L181*K181,3)</f>
        <v>0</v>
      </c>
      <c r="BL181" s="23" t="s">
        <v>277</v>
      </c>
      <c r="BM181" s="23" t="s">
        <v>759</v>
      </c>
    </row>
    <row r="182" s="1" customFormat="1" ht="25.5" customHeight="1">
      <c r="B182" s="178"/>
      <c r="C182" s="264" t="s">
        <v>531</v>
      </c>
      <c r="D182" s="264" t="s">
        <v>317</v>
      </c>
      <c r="E182" s="265" t="s">
        <v>760</v>
      </c>
      <c r="F182" s="266" t="s">
        <v>761</v>
      </c>
      <c r="G182" s="266"/>
      <c r="H182" s="266"/>
      <c r="I182" s="266"/>
      <c r="J182" s="267" t="s">
        <v>762</v>
      </c>
      <c r="K182" s="268">
        <v>6</v>
      </c>
      <c r="L182" s="269">
        <v>0</v>
      </c>
      <c r="M182" s="269"/>
      <c r="N182" s="268">
        <f>ROUND(L182*K182,3)</f>
        <v>0</v>
      </c>
      <c r="O182" s="218"/>
      <c r="P182" s="218"/>
      <c r="Q182" s="218"/>
      <c r="R182" s="182"/>
      <c r="T182" s="220" t="s">
        <v>5</v>
      </c>
      <c r="U182" s="57" t="s">
        <v>43</v>
      </c>
      <c r="V182" s="48"/>
      <c r="W182" s="221">
        <f>V182*K182</f>
        <v>0</v>
      </c>
      <c r="X182" s="221">
        <v>0</v>
      </c>
      <c r="Y182" s="221">
        <f>X182*K182</f>
        <v>0</v>
      </c>
      <c r="Z182" s="221">
        <v>0</v>
      </c>
      <c r="AA182" s="222">
        <f>Z182*K182</f>
        <v>0</v>
      </c>
      <c r="AR182" s="23" t="s">
        <v>593</v>
      </c>
      <c r="AT182" s="23" t="s">
        <v>317</v>
      </c>
      <c r="AU182" s="23" t="s">
        <v>138</v>
      </c>
      <c r="AY182" s="23" t="s">
        <v>159</v>
      </c>
      <c r="BE182" s="137">
        <f>IF(U182="základná",N182,0)</f>
        <v>0</v>
      </c>
      <c r="BF182" s="137">
        <f>IF(U182="znížená",N182,0)</f>
        <v>0</v>
      </c>
      <c r="BG182" s="137">
        <f>IF(U182="zákl. prenesená",N182,0)</f>
        <v>0</v>
      </c>
      <c r="BH182" s="137">
        <f>IF(U182="zníž. prenesená",N182,0)</f>
        <v>0</v>
      </c>
      <c r="BI182" s="137">
        <f>IF(U182="nulová",N182,0)</f>
        <v>0</v>
      </c>
      <c r="BJ182" s="23" t="s">
        <v>138</v>
      </c>
      <c r="BK182" s="223">
        <f>ROUND(L182*K182,3)</f>
        <v>0</v>
      </c>
      <c r="BL182" s="23" t="s">
        <v>277</v>
      </c>
      <c r="BM182" s="23" t="s">
        <v>763</v>
      </c>
    </row>
    <row r="183" s="1" customFormat="1" ht="25.5" customHeight="1">
      <c r="B183" s="178"/>
      <c r="C183" s="214" t="s">
        <v>536</v>
      </c>
      <c r="D183" s="214" t="s">
        <v>160</v>
      </c>
      <c r="E183" s="215" t="s">
        <v>764</v>
      </c>
      <c r="F183" s="216" t="s">
        <v>765</v>
      </c>
      <c r="G183" s="216"/>
      <c r="H183" s="216"/>
      <c r="I183" s="216"/>
      <c r="J183" s="217" t="s">
        <v>457</v>
      </c>
      <c r="K183" s="218">
        <v>100</v>
      </c>
      <c r="L183" s="219">
        <v>0</v>
      </c>
      <c r="M183" s="219"/>
      <c r="N183" s="218">
        <f>ROUND(L183*K183,3)</f>
        <v>0</v>
      </c>
      <c r="O183" s="218"/>
      <c r="P183" s="218"/>
      <c r="Q183" s="218"/>
      <c r="R183" s="182"/>
      <c r="T183" s="220" t="s">
        <v>5</v>
      </c>
      <c r="U183" s="57" t="s">
        <v>43</v>
      </c>
      <c r="V183" s="48"/>
      <c r="W183" s="221">
        <f>V183*K183</f>
        <v>0</v>
      </c>
      <c r="X183" s="221">
        <v>0</v>
      </c>
      <c r="Y183" s="221">
        <f>X183*K183</f>
        <v>0</v>
      </c>
      <c r="Z183" s="221">
        <v>0</v>
      </c>
      <c r="AA183" s="222">
        <f>Z183*K183</f>
        <v>0</v>
      </c>
      <c r="AR183" s="23" t="s">
        <v>277</v>
      </c>
      <c r="AT183" s="23" t="s">
        <v>160</v>
      </c>
      <c r="AU183" s="23" t="s">
        <v>138</v>
      </c>
      <c r="AY183" s="23" t="s">
        <v>159</v>
      </c>
      <c r="BE183" s="137">
        <f>IF(U183="základná",N183,0)</f>
        <v>0</v>
      </c>
      <c r="BF183" s="137">
        <f>IF(U183="znížená",N183,0)</f>
        <v>0</v>
      </c>
      <c r="BG183" s="137">
        <f>IF(U183="zákl. prenesená",N183,0)</f>
        <v>0</v>
      </c>
      <c r="BH183" s="137">
        <f>IF(U183="zníž. prenesená",N183,0)</f>
        <v>0</v>
      </c>
      <c r="BI183" s="137">
        <f>IF(U183="nulová",N183,0)</f>
        <v>0</v>
      </c>
      <c r="BJ183" s="23" t="s">
        <v>138</v>
      </c>
      <c r="BK183" s="223">
        <f>ROUND(L183*K183,3)</f>
        <v>0</v>
      </c>
      <c r="BL183" s="23" t="s">
        <v>277</v>
      </c>
      <c r="BM183" s="23" t="s">
        <v>766</v>
      </c>
    </row>
    <row r="184" s="1" customFormat="1" ht="25.5" customHeight="1">
      <c r="B184" s="178"/>
      <c r="C184" s="264" t="s">
        <v>540</v>
      </c>
      <c r="D184" s="264" t="s">
        <v>317</v>
      </c>
      <c r="E184" s="265" t="s">
        <v>767</v>
      </c>
      <c r="F184" s="266" t="s">
        <v>768</v>
      </c>
      <c r="G184" s="266"/>
      <c r="H184" s="266"/>
      <c r="I184" s="266"/>
      <c r="J184" s="267" t="s">
        <v>457</v>
      </c>
      <c r="K184" s="268">
        <v>100</v>
      </c>
      <c r="L184" s="269">
        <v>0</v>
      </c>
      <c r="M184" s="269"/>
      <c r="N184" s="268">
        <f>ROUND(L184*K184,3)</f>
        <v>0</v>
      </c>
      <c r="O184" s="218"/>
      <c r="P184" s="218"/>
      <c r="Q184" s="218"/>
      <c r="R184" s="182"/>
      <c r="T184" s="220" t="s">
        <v>5</v>
      </c>
      <c r="U184" s="57" t="s">
        <v>43</v>
      </c>
      <c r="V184" s="48"/>
      <c r="W184" s="221">
        <f>V184*K184</f>
        <v>0</v>
      </c>
      <c r="X184" s="221">
        <v>0</v>
      </c>
      <c r="Y184" s="221">
        <f>X184*K184</f>
        <v>0</v>
      </c>
      <c r="Z184" s="221">
        <v>0</v>
      </c>
      <c r="AA184" s="222">
        <f>Z184*K184</f>
        <v>0</v>
      </c>
      <c r="AR184" s="23" t="s">
        <v>593</v>
      </c>
      <c r="AT184" s="23" t="s">
        <v>317</v>
      </c>
      <c r="AU184" s="23" t="s">
        <v>138</v>
      </c>
      <c r="AY184" s="23" t="s">
        <v>159</v>
      </c>
      <c r="BE184" s="137">
        <f>IF(U184="základná",N184,0)</f>
        <v>0</v>
      </c>
      <c r="BF184" s="137">
        <f>IF(U184="znížená",N184,0)</f>
        <v>0</v>
      </c>
      <c r="BG184" s="137">
        <f>IF(U184="zákl. prenesená",N184,0)</f>
        <v>0</v>
      </c>
      <c r="BH184" s="137">
        <f>IF(U184="zníž. prenesená",N184,0)</f>
        <v>0</v>
      </c>
      <c r="BI184" s="137">
        <f>IF(U184="nulová",N184,0)</f>
        <v>0</v>
      </c>
      <c r="BJ184" s="23" t="s">
        <v>138</v>
      </c>
      <c r="BK184" s="223">
        <f>ROUND(L184*K184,3)</f>
        <v>0</v>
      </c>
      <c r="BL184" s="23" t="s">
        <v>277</v>
      </c>
      <c r="BM184" s="23" t="s">
        <v>769</v>
      </c>
    </row>
    <row r="185" s="1" customFormat="1" ht="25.5" customHeight="1">
      <c r="B185" s="178"/>
      <c r="C185" s="214" t="s">
        <v>545</v>
      </c>
      <c r="D185" s="214" t="s">
        <v>160</v>
      </c>
      <c r="E185" s="215" t="s">
        <v>770</v>
      </c>
      <c r="F185" s="216" t="s">
        <v>771</v>
      </c>
      <c r="G185" s="216"/>
      <c r="H185" s="216"/>
      <c r="I185" s="216"/>
      <c r="J185" s="217" t="s">
        <v>457</v>
      </c>
      <c r="K185" s="218">
        <v>10</v>
      </c>
      <c r="L185" s="219">
        <v>0</v>
      </c>
      <c r="M185" s="219"/>
      <c r="N185" s="218">
        <f>ROUND(L185*K185,3)</f>
        <v>0</v>
      </c>
      <c r="O185" s="218"/>
      <c r="P185" s="218"/>
      <c r="Q185" s="218"/>
      <c r="R185" s="182"/>
      <c r="T185" s="220" t="s">
        <v>5</v>
      </c>
      <c r="U185" s="57" t="s">
        <v>43</v>
      </c>
      <c r="V185" s="48"/>
      <c r="W185" s="221">
        <f>V185*K185</f>
        <v>0</v>
      </c>
      <c r="X185" s="221">
        <v>0</v>
      </c>
      <c r="Y185" s="221">
        <f>X185*K185</f>
        <v>0</v>
      </c>
      <c r="Z185" s="221">
        <v>0</v>
      </c>
      <c r="AA185" s="222">
        <f>Z185*K185</f>
        <v>0</v>
      </c>
      <c r="AR185" s="23" t="s">
        <v>277</v>
      </c>
      <c r="AT185" s="23" t="s">
        <v>160</v>
      </c>
      <c r="AU185" s="23" t="s">
        <v>138</v>
      </c>
      <c r="AY185" s="23" t="s">
        <v>159</v>
      </c>
      <c r="BE185" s="137">
        <f>IF(U185="základná",N185,0)</f>
        <v>0</v>
      </c>
      <c r="BF185" s="137">
        <f>IF(U185="znížená",N185,0)</f>
        <v>0</v>
      </c>
      <c r="BG185" s="137">
        <f>IF(U185="zákl. prenesená",N185,0)</f>
        <v>0</v>
      </c>
      <c r="BH185" s="137">
        <f>IF(U185="zníž. prenesená",N185,0)</f>
        <v>0</v>
      </c>
      <c r="BI185" s="137">
        <f>IF(U185="nulová",N185,0)</f>
        <v>0</v>
      </c>
      <c r="BJ185" s="23" t="s">
        <v>138</v>
      </c>
      <c r="BK185" s="223">
        <f>ROUND(L185*K185,3)</f>
        <v>0</v>
      </c>
      <c r="BL185" s="23" t="s">
        <v>277</v>
      </c>
      <c r="BM185" s="23" t="s">
        <v>772</v>
      </c>
    </row>
    <row r="186" s="1" customFormat="1" ht="25.5" customHeight="1">
      <c r="B186" s="178"/>
      <c r="C186" s="264" t="s">
        <v>550</v>
      </c>
      <c r="D186" s="264" t="s">
        <v>317</v>
      </c>
      <c r="E186" s="265" t="s">
        <v>773</v>
      </c>
      <c r="F186" s="266" t="s">
        <v>774</v>
      </c>
      <c r="G186" s="266"/>
      <c r="H186" s="266"/>
      <c r="I186" s="266"/>
      <c r="J186" s="267" t="s">
        <v>457</v>
      </c>
      <c r="K186" s="268">
        <v>10</v>
      </c>
      <c r="L186" s="269">
        <v>0</v>
      </c>
      <c r="M186" s="269"/>
      <c r="N186" s="268">
        <f>ROUND(L186*K186,3)</f>
        <v>0</v>
      </c>
      <c r="O186" s="218"/>
      <c r="P186" s="218"/>
      <c r="Q186" s="218"/>
      <c r="R186" s="182"/>
      <c r="T186" s="220" t="s">
        <v>5</v>
      </c>
      <c r="U186" s="57" t="s">
        <v>43</v>
      </c>
      <c r="V186" s="48"/>
      <c r="W186" s="221">
        <f>V186*K186</f>
        <v>0</v>
      </c>
      <c r="X186" s="221">
        <v>0</v>
      </c>
      <c r="Y186" s="221">
        <f>X186*K186</f>
        <v>0</v>
      </c>
      <c r="Z186" s="221">
        <v>0</v>
      </c>
      <c r="AA186" s="222">
        <f>Z186*K186</f>
        <v>0</v>
      </c>
      <c r="AR186" s="23" t="s">
        <v>593</v>
      </c>
      <c r="AT186" s="23" t="s">
        <v>317</v>
      </c>
      <c r="AU186" s="23" t="s">
        <v>138</v>
      </c>
      <c r="AY186" s="23" t="s">
        <v>159</v>
      </c>
      <c r="BE186" s="137">
        <f>IF(U186="základná",N186,0)</f>
        <v>0</v>
      </c>
      <c r="BF186" s="137">
        <f>IF(U186="znížená",N186,0)</f>
        <v>0</v>
      </c>
      <c r="BG186" s="137">
        <f>IF(U186="zákl. prenesená",N186,0)</f>
        <v>0</v>
      </c>
      <c r="BH186" s="137">
        <f>IF(U186="zníž. prenesená",N186,0)</f>
        <v>0</v>
      </c>
      <c r="BI186" s="137">
        <f>IF(U186="nulová",N186,0)</f>
        <v>0</v>
      </c>
      <c r="BJ186" s="23" t="s">
        <v>138</v>
      </c>
      <c r="BK186" s="223">
        <f>ROUND(L186*K186,3)</f>
        <v>0</v>
      </c>
      <c r="BL186" s="23" t="s">
        <v>277</v>
      </c>
      <c r="BM186" s="23" t="s">
        <v>775</v>
      </c>
    </row>
    <row r="187" s="1" customFormat="1" ht="25.5" customHeight="1">
      <c r="B187" s="178"/>
      <c r="C187" s="214" t="s">
        <v>555</v>
      </c>
      <c r="D187" s="214" t="s">
        <v>160</v>
      </c>
      <c r="E187" s="215" t="s">
        <v>776</v>
      </c>
      <c r="F187" s="216" t="s">
        <v>777</v>
      </c>
      <c r="G187" s="216"/>
      <c r="H187" s="216"/>
      <c r="I187" s="216"/>
      <c r="J187" s="217" t="s">
        <v>457</v>
      </c>
      <c r="K187" s="218">
        <v>365</v>
      </c>
      <c r="L187" s="219">
        <v>0</v>
      </c>
      <c r="M187" s="219"/>
      <c r="N187" s="218">
        <f>ROUND(L187*K187,3)</f>
        <v>0</v>
      </c>
      <c r="O187" s="218"/>
      <c r="P187" s="218"/>
      <c r="Q187" s="218"/>
      <c r="R187" s="182"/>
      <c r="T187" s="220" t="s">
        <v>5</v>
      </c>
      <c r="U187" s="57" t="s">
        <v>43</v>
      </c>
      <c r="V187" s="48"/>
      <c r="W187" s="221">
        <f>V187*K187</f>
        <v>0</v>
      </c>
      <c r="X187" s="221">
        <v>0</v>
      </c>
      <c r="Y187" s="221">
        <f>X187*K187</f>
        <v>0</v>
      </c>
      <c r="Z187" s="221">
        <v>0</v>
      </c>
      <c r="AA187" s="222">
        <f>Z187*K187</f>
        <v>0</v>
      </c>
      <c r="AR187" s="23" t="s">
        <v>277</v>
      </c>
      <c r="AT187" s="23" t="s">
        <v>160</v>
      </c>
      <c r="AU187" s="23" t="s">
        <v>138</v>
      </c>
      <c r="AY187" s="23" t="s">
        <v>159</v>
      </c>
      <c r="BE187" s="137">
        <f>IF(U187="základná",N187,0)</f>
        <v>0</v>
      </c>
      <c r="BF187" s="137">
        <f>IF(U187="znížená",N187,0)</f>
        <v>0</v>
      </c>
      <c r="BG187" s="137">
        <f>IF(U187="zákl. prenesená",N187,0)</f>
        <v>0</v>
      </c>
      <c r="BH187" s="137">
        <f>IF(U187="zníž. prenesená",N187,0)</f>
        <v>0</v>
      </c>
      <c r="BI187" s="137">
        <f>IF(U187="nulová",N187,0)</f>
        <v>0</v>
      </c>
      <c r="BJ187" s="23" t="s">
        <v>138</v>
      </c>
      <c r="BK187" s="223">
        <f>ROUND(L187*K187,3)</f>
        <v>0</v>
      </c>
      <c r="BL187" s="23" t="s">
        <v>277</v>
      </c>
      <c r="BM187" s="23" t="s">
        <v>778</v>
      </c>
    </row>
    <row r="188" s="1" customFormat="1" ht="25.5" customHeight="1">
      <c r="B188" s="178"/>
      <c r="C188" s="264" t="s">
        <v>277</v>
      </c>
      <c r="D188" s="264" t="s">
        <v>317</v>
      </c>
      <c r="E188" s="265" t="s">
        <v>779</v>
      </c>
      <c r="F188" s="266" t="s">
        <v>780</v>
      </c>
      <c r="G188" s="266"/>
      <c r="H188" s="266"/>
      <c r="I188" s="266"/>
      <c r="J188" s="267" t="s">
        <v>457</v>
      </c>
      <c r="K188" s="268">
        <v>15</v>
      </c>
      <c r="L188" s="269">
        <v>0</v>
      </c>
      <c r="M188" s="269"/>
      <c r="N188" s="268">
        <f>ROUND(L188*K188,3)</f>
        <v>0</v>
      </c>
      <c r="O188" s="218"/>
      <c r="P188" s="218"/>
      <c r="Q188" s="218"/>
      <c r="R188" s="182"/>
      <c r="T188" s="220" t="s">
        <v>5</v>
      </c>
      <c r="U188" s="57" t="s">
        <v>43</v>
      </c>
      <c r="V188" s="48"/>
      <c r="W188" s="221">
        <f>V188*K188</f>
        <v>0</v>
      </c>
      <c r="X188" s="221">
        <v>0</v>
      </c>
      <c r="Y188" s="221">
        <f>X188*K188</f>
        <v>0</v>
      </c>
      <c r="Z188" s="221">
        <v>0</v>
      </c>
      <c r="AA188" s="222">
        <f>Z188*K188</f>
        <v>0</v>
      </c>
      <c r="AR188" s="23" t="s">
        <v>593</v>
      </c>
      <c r="AT188" s="23" t="s">
        <v>317</v>
      </c>
      <c r="AU188" s="23" t="s">
        <v>138</v>
      </c>
      <c r="AY188" s="23" t="s">
        <v>159</v>
      </c>
      <c r="BE188" s="137">
        <f>IF(U188="základná",N188,0)</f>
        <v>0</v>
      </c>
      <c r="BF188" s="137">
        <f>IF(U188="znížená",N188,0)</f>
        <v>0</v>
      </c>
      <c r="BG188" s="137">
        <f>IF(U188="zákl. prenesená",N188,0)</f>
        <v>0</v>
      </c>
      <c r="BH188" s="137">
        <f>IF(U188="zníž. prenesená",N188,0)</f>
        <v>0</v>
      </c>
      <c r="BI188" s="137">
        <f>IF(U188="nulová",N188,0)</f>
        <v>0</v>
      </c>
      <c r="BJ188" s="23" t="s">
        <v>138</v>
      </c>
      <c r="BK188" s="223">
        <f>ROUND(L188*K188,3)</f>
        <v>0</v>
      </c>
      <c r="BL188" s="23" t="s">
        <v>277</v>
      </c>
      <c r="BM188" s="23" t="s">
        <v>781</v>
      </c>
    </row>
    <row r="189" s="1" customFormat="1" ht="25.5" customHeight="1">
      <c r="B189" s="178"/>
      <c r="C189" s="264" t="s">
        <v>566</v>
      </c>
      <c r="D189" s="264" t="s">
        <v>317</v>
      </c>
      <c r="E189" s="265" t="s">
        <v>782</v>
      </c>
      <c r="F189" s="266" t="s">
        <v>783</v>
      </c>
      <c r="G189" s="266"/>
      <c r="H189" s="266"/>
      <c r="I189" s="266"/>
      <c r="J189" s="267" t="s">
        <v>457</v>
      </c>
      <c r="K189" s="268">
        <v>350</v>
      </c>
      <c r="L189" s="269">
        <v>0</v>
      </c>
      <c r="M189" s="269"/>
      <c r="N189" s="268">
        <f>ROUND(L189*K189,3)</f>
        <v>0</v>
      </c>
      <c r="O189" s="218"/>
      <c r="P189" s="218"/>
      <c r="Q189" s="218"/>
      <c r="R189" s="182"/>
      <c r="T189" s="220" t="s">
        <v>5</v>
      </c>
      <c r="U189" s="57" t="s">
        <v>43</v>
      </c>
      <c r="V189" s="48"/>
      <c r="W189" s="221">
        <f>V189*K189</f>
        <v>0</v>
      </c>
      <c r="X189" s="221">
        <v>0</v>
      </c>
      <c r="Y189" s="221">
        <f>X189*K189</f>
        <v>0</v>
      </c>
      <c r="Z189" s="221">
        <v>0</v>
      </c>
      <c r="AA189" s="222">
        <f>Z189*K189</f>
        <v>0</v>
      </c>
      <c r="AR189" s="23" t="s">
        <v>593</v>
      </c>
      <c r="AT189" s="23" t="s">
        <v>317</v>
      </c>
      <c r="AU189" s="23" t="s">
        <v>138</v>
      </c>
      <c r="AY189" s="23" t="s">
        <v>159</v>
      </c>
      <c r="BE189" s="137">
        <f>IF(U189="základná",N189,0)</f>
        <v>0</v>
      </c>
      <c r="BF189" s="137">
        <f>IF(U189="znížená",N189,0)</f>
        <v>0</v>
      </c>
      <c r="BG189" s="137">
        <f>IF(U189="zákl. prenesená",N189,0)</f>
        <v>0</v>
      </c>
      <c r="BH189" s="137">
        <f>IF(U189="zníž. prenesená",N189,0)</f>
        <v>0</v>
      </c>
      <c r="BI189" s="137">
        <f>IF(U189="nulová",N189,0)</f>
        <v>0</v>
      </c>
      <c r="BJ189" s="23" t="s">
        <v>138</v>
      </c>
      <c r="BK189" s="223">
        <f>ROUND(L189*K189,3)</f>
        <v>0</v>
      </c>
      <c r="BL189" s="23" t="s">
        <v>277</v>
      </c>
      <c r="BM189" s="23" t="s">
        <v>784</v>
      </c>
    </row>
    <row r="190" s="1" customFormat="1" ht="25.5" customHeight="1">
      <c r="B190" s="178"/>
      <c r="C190" s="214" t="s">
        <v>572</v>
      </c>
      <c r="D190" s="214" t="s">
        <v>160</v>
      </c>
      <c r="E190" s="215" t="s">
        <v>785</v>
      </c>
      <c r="F190" s="216" t="s">
        <v>786</v>
      </c>
      <c r="G190" s="216"/>
      <c r="H190" s="216"/>
      <c r="I190" s="216"/>
      <c r="J190" s="217" t="s">
        <v>457</v>
      </c>
      <c r="K190" s="218">
        <v>410</v>
      </c>
      <c r="L190" s="219">
        <v>0</v>
      </c>
      <c r="M190" s="219"/>
      <c r="N190" s="218">
        <f>ROUND(L190*K190,3)</f>
        <v>0</v>
      </c>
      <c r="O190" s="218"/>
      <c r="P190" s="218"/>
      <c r="Q190" s="218"/>
      <c r="R190" s="182"/>
      <c r="T190" s="220" t="s">
        <v>5</v>
      </c>
      <c r="U190" s="57" t="s">
        <v>43</v>
      </c>
      <c r="V190" s="48"/>
      <c r="W190" s="221">
        <f>V190*K190</f>
        <v>0</v>
      </c>
      <c r="X190" s="221">
        <v>0</v>
      </c>
      <c r="Y190" s="221">
        <f>X190*K190</f>
        <v>0</v>
      </c>
      <c r="Z190" s="221">
        <v>0</v>
      </c>
      <c r="AA190" s="222">
        <f>Z190*K190</f>
        <v>0</v>
      </c>
      <c r="AR190" s="23" t="s">
        <v>277</v>
      </c>
      <c r="AT190" s="23" t="s">
        <v>160</v>
      </c>
      <c r="AU190" s="23" t="s">
        <v>138</v>
      </c>
      <c r="AY190" s="23" t="s">
        <v>159</v>
      </c>
      <c r="BE190" s="137">
        <f>IF(U190="základná",N190,0)</f>
        <v>0</v>
      </c>
      <c r="BF190" s="137">
        <f>IF(U190="znížená",N190,0)</f>
        <v>0</v>
      </c>
      <c r="BG190" s="137">
        <f>IF(U190="zákl. prenesená",N190,0)</f>
        <v>0</v>
      </c>
      <c r="BH190" s="137">
        <f>IF(U190="zníž. prenesená",N190,0)</f>
        <v>0</v>
      </c>
      <c r="BI190" s="137">
        <f>IF(U190="nulová",N190,0)</f>
        <v>0</v>
      </c>
      <c r="BJ190" s="23" t="s">
        <v>138</v>
      </c>
      <c r="BK190" s="223">
        <f>ROUND(L190*K190,3)</f>
        <v>0</v>
      </c>
      <c r="BL190" s="23" t="s">
        <v>277</v>
      </c>
      <c r="BM190" s="23" t="s">
        <v>787</v>
      </c>
    </row>
    <row r="191" s="1" customFormat="1" ht="25.5" customHeight="1">
      <c r="B191" s="178"/>
      <c r="C191" s="264" t="s">
        <v>577</v>
      </c>
      <c r="D191" s="264" t="s">
        <v>317</v>
      </c>
      <c r="E191" s="265" t="s">
        <v>788</v>
      </c>
      <c r="F191" s="266" t="s">
        <v>789</v>
      </c>
      <c r="G191" s="266"/>
      <c r="H191" s="266"/>
      <c r="I191" s="266"/>
      <c r="J191" s="267" t="s">
        <v>457</v>
      </c>
      <c r="K191" s="268">
        <v>410</v>
      </c>
      <c r="L191" s="269">
        <v>0</v>
      </c>
      <c r="M191" s="269"/>
      <c r="N191" s="268">
        <f>ROUND(L191*K191,3)</f>
        <v>0</v>
      </c>
      <c r="O191" s="218"/>
      <c r="P191" s="218"/>
      <c r="Q191" s="218"/>
      <c r="R191" s="182"/>
      <c r="T191" s="220" t="s">
        <v>5</v>
      </c>
      <c r="U191" s="57" t="s">
        <v>43</v>
      </c>
      <c r="V191" s="48"/>
      <c r="W191" s="221">
        <f>V191*K191</f>
        <v>0</v>
      </c>
      <c r="X191" s="221">
        <v>0</v>
      </c>
      <c r="Y191" s="221">
        <f>X191*K191</f>
        <v>0</v>
      </c>
      <c r="Z191" s="221">
        <v>0</v>
      </c>
      <c r="AA191" s="222">
        <f>Z191*K191</f>
        <v>0</v>
      </c>
      <c r="AR191" s="23" t="s">
        <v>593</v>
      </c>
      <c r="AT191" s="23" t="s">
        <v>317</v>
      </c>
      <c r="AU191" s="23" t="s">
        <v>138</v>
      </c>
      <c r="AY191" s="23" t="s">
        <v>159</v>
      </c>
      <c r="BE191" s="137">
        <f>IF(U191="základná",N191,0)</f>
        <v>0</v>
      </c>
      <c r="BF191" s="137">
        <f>IF(U191="znížená",N191,0)</f>
        <v>0</v>
      </c>
      <c r="BG191" s="137">
        <f>IF(U191="zákl. prenesená",N191,0)</f>
        <v>0</v>
      </c>
      <c r="BH191" s="137">
        <f>IF(U191="zníž. prenesená",N191,0)</f>
        <v>0</v>
      </c>
      <c r="BI191" s="137">
        <f>IF(U191="nulová",N191,0)</f>
        <v>0</v>
      </c>
      <c r="BJ191" s="23" t="s">
        <v>138</v>
      </c>
      <c r="BK191" s="223">
        <f>ROUND(L191*K191,3)</f>
        <v>0</v>
      </c>
      <c r="BL191" s="23" t="s">
        <v>277</v>
      </c>
      <c r="BM191" s="23" t="s">
        <v>790</v>
      </c>
    </row>
    <row r="192" s="1" customFormat="1" ht="25.5" customHeight="1">
      <c r="B192" s="178"/>
      <c r="C192" s="214" t="s">
        <v>582</v>
      </c>
      <c r="D192" s="214" t="s">
        <v>160</v>
      </c>
      <c r="E192" s="215" t="s">
        <v>791</v>
      </c>
      <c r="F192" s="216" t="s">
        <v>792</v>
      </c>
      <c r="G192" s="216"/>
      <c r="H192" s="216"/>
      <c r="I192" s="216"/>
      <c r="J192" s="217" t="s">
        <v>457</v>
      </c>
      <c r="K192" s="218">
        <v>23</v>
      </c>
      <c r="L192" s="219">
        <v>0</v>
      </c>
      <c r="M192" s="219"/>
      <c r="N192" s="218">
        <f>ROUND(L192*K192,3)</f>
        <v>0</v>
      </c>
      <c r="O192" s="218"/>
      <c r="P192" s="218"/>
      <c r="Q192" s="218"/>
      <c r="R192" s="182"/>
      <c r="T192" s="220" t="s">
        <v>5</v>
      </c>
      <c r="U192" s="57" t="s">
        <v>43</v>
      </c>
      <c r="V192" s="48"/>
      <c r="W192" s="221">
        <f>V192*K192</f>
        <v>0</v>
      </c>
      <c r="X192" s="221">
        <v>0</v>
      </c>
      <c r="Y192" s="221">
        <f>X192*K192</f>
        <v>0</v>
      </c>
      <c r="Z192" s="221">
        <v>0</v>
      </c>
      <c r="AA192" s="222">
        <f>Z192*K192</f>
        <v>0</v>
      </c>
      <c r="AR192" s="23" t="s">
        <v>277</v>
      </c>
      <c r="AT192" s="23" t="s">
        <v>160</v>
      </c>
      <c r="AU192" s="23" t="s">
        <v>138</v>
      </c>
      <c r="AY192" s="23" t="s">
        <v>159</v>
      </c>
      <c r="BE192" s="137">
        <f>IF(U192="základná",N192,0)</f>
        <v>0</v>
      </c>
      <c r="BF192" s="137">
        <f>IF(U192="znížená",N192,0)</f>
        <v>0</v>
      </c>
      <c r="BG192" s="137">
        <f>IF(U192="zákl. prenesená",N192,0)</f>
        <v>0</v>
      </c>
      <c r="BH192" s="137">
        <f>IF(U192="zníž. prenesená",N192,0)</f>
        <v>0</v>
      </c>
      <c r="BI192" s="137">
        <f>IF(U192="nulová",N192,0)</f>
        <v>0</v>
      </c>
      <c r="BJ192" s="23" t="s">
        <v>138</v>
      </c>
      <c r="BK192" s="223">
        <f>ROUND(L192*K192,3)</f>
        <v>0</v>
      </c>
      <c r="BL192" s="23" t="s">
        <v>277</v>
      </c>
      <c r="BM192" s="23" t="s">
        <v>793</v>
      </c>
    </row>
    <row r="193" s="1" customFormat="1" ht="25.5" customHeight="1">
      <c r="B193" s="178"/>
      <c r="C193" s="264" t="s">
        <v>586</v>
      </c>
      <c r="D193" s="264" t="s">
        <v>317</v>
      </c>
      <c r="E193" s="265" t="s">
        <v>794</v>
      </c>
      <c r="F193" s="266" t="s">
        <v>795</v>
      </c>
      <c r="G193" s="266"/>
      <c r="H193" s="266"/>
      <c r="I193" s="266"/>
      <c r="J193" s="267" t="s">
        <v>457</v>
      </c>
      <c r="K193" s="268">
        <v>23</v>
      </c>
      <c r="L193" s="269">
        <v>0</v>
      </c>
      <c r="M193" s="269"/>
      <c r="N193" s="268">
        <f>ROUND(L193*K193,3)</f>
        <v>0</v>
      </c>
      <c r="O193" s="218"/>
      <c r="P193" s="218"/>
      <c r="Q193" s="218"/>
      <c r="R193" s="182"/>
      <c r="T193" s="220" t="s">
        <v>5</v>
      </c>
      <c r="U193" s="57" t="s">
        <v>43</v>
      </c>
      <c r="V193" s="48"/>
      <c r="W193" s="221">
        <f>V193*K193</f>
        <v>0</v>
      </c>
      <c r="X193" s="221">
        <v>0</v>
      </c>
      <c r="Y193" s="221">
        <f>X193*K193</f>
        <v>0</v>
      </c>
      <c r="Z193" s="221">
        <v>0</v>
      </c>
      <c r="AA193" s="222">
        <f>Z193*K193</f>
        <v>0</v>
      </c>
      <c r="AR193" s="23" t="s">
        <v>593</v>
      </c>
      <c r="AT193" s="23" t="s">
        <v>317</v>
      </c>
      <c r="AU193" s="23" t="s">
        <v>138</v>
      </c>
      <c r="AY193" s="23" t="s">
        <v>159</v>
      </c>
      <c r="BE193" s="137">
        <f>IF(U193="základná",N193,0)</f>
        <v>0</v>
      </c>
      <c r="BF193" s="137">
        <f>IF(U193="znížená",N193,0)</f>
        <v>0</v>
      </c>
      <c r="BG193" s="137">
        <f>IF(U193="zákl. prenesená",N193,0)</f>
        <v>0</v>
      </c>
      <c r="BH193" s="137">
        <f>IF(U193="zníž. prenesená",N193,0)</f>
        <v>0</v>
      </c>
      <c r="BI193" s="137">
        <f>IF(U193="nulová",N193,0)</f>
        <v>0</v>
      </c>
      <c r="BJ193" s="23" t="s">
        <v>138</v>
      </c>
      <c r="BK193" s="223">
        <f>ROUND(L193*K193,3)</f>
        <v>0</v>
      </c>
      <c r="BL193" s="23" t="s">
        <v>277</v>
      </c>
      <c r="BM193" s="23" t="s">
        <v>796</v>
      </c>
    </row>
    <row r="194" s="1" customFormat="1" ht="25.5" customHeight="1">
      <c r="B194" s="178"/>
      <c r="C194" s="214" t="s">
        <v>590</v>
      </c>
      <c r="D194" s="214" t="s">
        <v>160</v>
      </c>
      <c r="E194" s="215" t="s">
        <v>797</v>
      </c>
      <c r="F194" s="216" t="s">
        <v>798</v>
      </c>
      <c r="G194" s="216"/>
      <c r="H194" s="216"/>
      <c r="I194" s="216"/>
      <c r="J194" s="217" t="s">
        <v>457</v>
      </c>
      <c r="K194" s="218">
        <v>34</v>
      </c>
      <c r="L194" s="219">
        <v>0</v>
      </c>
      <c r="M194" s="219"/>
      <c r="N194" s="218">
        <f>ROUND(L194*K194,3)</f>
        <v>0</v>
      </c>
      <c r="O194" s="218"/>
      <c r="P194" s="218"/>
      <c r="Q194" s="218"/>
      <c r="R194" s="182"/>
      <c r="T194" s="220" t="s">
        <v>5</v>
      </c>
      <c r="U194" s="57" t="s">
        <v>43</v>
      </c>
      <c r="V194" s="48"/>
      <c r="W194" s="221">
        <f>V194*K194</f>
        <v>0</v>
      </c>
      <c r="X194" s="221">
        <v>0</v>
      </c>
      <c r="Y194" s="221">
        <f>X194*K194</f>
        <v>0</v>
      </c>
      <c r="Z194" s="221">
        <v>0</v>
      </c>
      <c r="AA194" s="222">
        <f>Z194*K194</f>
        <v>0</v>
      </c>
      <c r="AR194" s="23" t="s">
        <v>277</v>
      </c>
      <c r="AT194" s="23" t="s">
        <v>160</v>
      </c>
      <c r="AU194" s="23" t="s">
        <v>138</v>
      </c>
      <c r="AY194" s="23" t="s">
        <v>159</v>
      </c>
      <c r="BE194" s="137">
        <f>IF(U194="základná",N194,0)</f>
        <v>0</v>
      </c>
      <c r="BF194" s="137">
        <f>IF(U194="znížená",N194,0)</f>
        <v>0</v>
      </c>
      <c r="BG194" s="137">
        <f>IF(U194="zákl. prenesená",N194,0)</f>
        <v>0</v>
      </c>
      <c r="BH194" s="137">
        <f>IF(U194="zníž. prenesená",N194,0)</f>
        <v>0</v>
      </c>
      <c r="BI194" s="137">
        <f>IF(U194="nulová",N194,0)</f>
        <v>0</v>
      </c>
      <c r="BJ194" s="23" t="s">
        <v>138</v>
      </c>
      <c r="BK194" s="223">
        <f>ROUND(L194*K194,3)</f>
        <v>0</v>
      </c>
      <c r="BL194" s="23" t="s">
        <v>277</v>
      </c>
      <c r="BM194" s="23" t="s">
        <v>799</v>
      </c>
    </row>
    <row r="195" s="1" customFormat="1" ht="25.5" customHeight="1">
      <c r="B195" s="178"/>
      <c r="C195" s="264" t="s">
        <v>595</v>
      </c>
      <c r="D195" s="264" t="s">
        <v>317</v>
      </c>
      <c r="E195" s="265" t="s">
        <v>800</v>
      </c>
      <c r="F195" s="266" t="s">
        <v>801</v>
      </c>
      <c r="G195" s="266"/>
      <c r="H195" s="266"/>
      <c r="I195" s="266"/>
      <c r="J195" s="267" t="s">
        <v>457</v>
      </c>
      <c r="K195" s="268">
        <v>34</v>
      </c>
      <c r="L195" s="269">
        <v>0</v>
      </c>
      <c r="M195" s="269"/>
      <c r="N195" s="268">
        <f>ROUND(L195*K195,3)</f>
        <v>0</v>
      </c>
      <c r="O195" s="218"/>
      <c r="P195" s="218"/>
      <c r="Q195" s="218"/>
      <c r="R195" s="182"/>
      <c r="T195" s="220" t="s">
        <v>5</v>
      </c>
      <c r="U195" s="57" t="s">
        <v>43</v>
      </c>
      <c r="V195" s="48"/>
      <c r="W195" s="221">
        <f>V195*K195</f>
        <v>0</v>
      </c>
      <c r="X195" s="221">
        <v>0</v>
      </c>
      <c r="Y195" s="221">
        <f>X195*K195</f>
        <v>0</v>
      </c>
      <c r="Z195" s="221">
        <v>0</v>
      </c>
      <c r="AA195" s="222">
        <f>Z195*K195</f>
        <v>0</v>
      </c>
      <c r="AR195" s="23" t="s">
        <v>593</v>
      </c>
      <c r="AT195" s="23" t="s">
        <v>317</v>
      </c>
      <c r="AU195" s="23" t="s">
        <v>138</v>
      </c>
      <c r="AY195" s="23" t="s">
        <v>159</v>
      </c>
      <c r="BE195" s="137">
        <f>IF(U195="základná",N195,0)</f>
        <v>0</v>
      </c>
      <c r="BF195" s="137">
        <f>IF(U195="znížená",N195,0)</f>
        <v>0</v>
      </c>
      <c r="BG195" s="137">
        <f>IF(U195="zákl. prenesená",N195,0)</f>
        <v>0</v>
      </c>
      <c r="BH195" s="137">
        <f>IF(U195="zníž. prenesená",N195,0)</f>
        <v>0</v>
      </c>
      <c r="BI195" s="137">
        <f>IF(U195="nulová",N195,0)</f>
        <v>0</v>
      </c>
      <c r="BJ195" s="23" t="s">
        <v>138</v>
      </c>
      <c r="BK195" s="223">
        <f>ROUND(L195*K195,3)</f>
        <v>0</v>
      </c>
      <c r="BL195" s="23" t="s">
        <v>277</v>
      </c>
      <c r="BM195" s="23" t="s">
        <v>802</v>
      </c>
    </row>
    <row r="196" s="1" customFormat="1" ht="25.5" customHeight="1">
      <c r="B196" s="178"/>
      <c r="C196" s="264" t="s">
        <v>599</v>
      </c>
      <c r="D196" s="264" t="s">
        <v>317</v>
      </c>
      <c r="E196" s="265" t="s">
        <v>803</v>
      </c>
      <c r="F196" s="266" t="s">
        <v>804</v>
      </c>
      <c r="G196" s="266"/>
      <c r="H196" s="266"/>
      <c r="I196" s="266"/>
      <c r="J196" s="267" t="s">
        <v>457</v>
      </c>
      <c r="K196" s="268">
        <v>12</v>
      </c>
      <c r="L196" s="269">
        <v>0</v>
      </c>
      <c r="M196" s="269"/>
      <c r="N196" s="268">
        <f>ROUND(L196*K196,3)</f>
        <v>0</v>
      </c>
      <c r="O196" s="218"/>
      <c r="P196" s="218"/>
      <c r="Q196" s="218"/>
      <c r="R196" s="182"/>
      <c r="T196" s="220" t="s">
        <v>5</v>
      </c>
      <c r="U196" s="57" t="s">
        <v>43</v>
      </c>
      <c r="V196" s="48"/>
      <c r="W196" s="221">
        <f>V196*K196</f>
        <v>0</v>
      </c>
      <c r="X196" s="221">
        <v>0</v>
      </c>
      <c r="Y196" s="221">
        <f>X196*K196</f>
        <v>0</v>
      </c>
      <c r="Z196" s="221">
        <v>0</v>
      </c>
      <c r="AA196" s="222">
        <f>Z196*K196</f>
        <v>0</v>
      </c>
      <c r="AR196" s="23" t="s">
        <v>593</v>
      </c>
      <c r="AT196" s="23" t="s">
        <v>317</v>
      </c>
      <c r="AU196" s="23" t="s">
        <v>138</v>
      </c>
      <c r="AY196" s="23" t="s">
        <v>159</v>
      </c>
      <c r="BE196" s="137">
        <f>IF(U196="základná",N196,0)</f>
        <v>0</v>
      </c>
      <c r="BF196" s="137">
        <f>IF(U196="znížená",N196,0)</f>
        <v>0</v>
      </c>
      <c r="BG196" s="137">
        <f>IF(U196="zákl. prenesená",N196,0)</f>
        <v>0</v>
      </c>
      <c r="BH196" s="137">
        <f>IF(U196="zníž. prenesená",N196,0)</f>
        <v>0</v>
      </c>
      <c r="BI196" s="137">
        <f>IF(U196="nulová",N196,0)</f>
        <v>0</v>
      </c>
      <c r="BJ196" s="23" t="s">
        <v>138</v>
      </c>
      <c r="BK196" s="223">
        <f>ROUND(L196*K196,3)</f>
        <v>0</v>
      </c>
      <c r="BL196" s="23" t="s">
        <v>277</v>
      </c>
      <c r="BM196" s="23" t="s">
        <v>805</v>
      </c>
    </row>
    <row r="197" s="1" customFormat="1" ht="25.5" customHeight="1">
      <c r="B197" s="178"/>
      <c r="C197" s="264" t="s">
        <v>603</v>
      </c>
      <c r="D197" s="264" t="s">
        <v>317</v>
      </c>
      <c r="E197" s="265" t="s">
        <v>806</v>
      </c>
      <c r="F197" s="266" t="s">
        <v>807</v>
      </c>
      <c r="G197" s="266"/>
      <c r="H197" s="266"/>
      <c r="I197" s="266"/>
      <c r="J197" s="267" t="s">
        <v>457</v>
      </c>
      <c r="K197" s="268">
        <v>80</v>
      </c>
      <c r="L197" s="269">
        <v>0</v>
      </c>
      <c r="M197" s="269"/>
      <c r="N197" s="268">
        <f>ROUND(L197*K197,3)</f>
        <v>0</v>
      </c>
      <c r="O197" s="218"/>
      <c r="P197" s="218"/>
      <c r="Q197" s="218"/>
      <c r="R197" s="182"/>
      <c r="T197" s="220" t="s">
        <v>5</v>
      </c>
      <c r="U197" s="57" t="s">
        <v>43</v>
      </c>
      <c r="V197" s="48"/>
      <c r="W197" s="221">
        <f>V197*K197</f>
        <v>0</v>
      </c>
      <c r="X197" s="221">
        <v>0</v>
      </c>
      <c r="Y197" s="221">
        <f>X197*K197</f>
        <v>0</v>
      </c>
      <c r="Z197" s="221">
        <v>0</v>
      </c>
      <c r="AA197" s="222">
        <f>Z197*K197</f>
        <v>0</v>
      </c>
      <c r="AR197" s="23" t="s">
        <v>593</v>
      </c>
      <c r="AT197" s="23" t="s">
        <v>317</v>
      </c>
      <c r="AU197" s="23" t="s">
        <v>138</v>
      </c>
      <c r="AY197" s="23" t="s">
        <v>159</v>
      </c>
      <c r="BE197" s="137">
        <f>IF(U197="základná",N197,0)</f>
        <v>0</v>
      </c>
      <c r="BF197" s="137">
        <f>IF(U197="znížená",N197,0)</f>
        <v>0</v>
      </c>
      <c r="BG197" s="137">
        <f>IF(U197="zákl. prenesená",N197,0)</f>
        <v>0</v>
      </c>
      <c r="BH197" s="137">
        <f>IF(U197="zníž. prenesená",N197,0)</f>
        <v>0</v>
      </c>
      <c r="BI197" s="137">
        <f>IF(U197="nulová",N197,0)</f>
        <v>0</v>
      </c>
      <c r="BJ197" s="23" t="s">
        <v>138</v>
      </c>
      <c r="BK197" s="223">
        <f>ROUND(L197*K197,3)</f>
        <v>0</v>
      </c>
      <c r="BL197" s="23" t="s">
        <v>277</v>
      </c>
      <c r="BM197" s="23" t="s">
        <v>808</v>
      </c>
    </row>
    <row r="198" s="1" customFormat="1" ht="25.5" customHeight="1">
      <c r="B198" s="178"/>
      <c r="C198" s="214" t="s">
        <v>607</v>
      </c>
      <c r="D198" s="214" t="s">
        <v>160</v>
      </c>
      <c r="E198" s="215" t="s">
        <v>809</v>
      </c>
      <c r="F198" s="216" t="s">
        <v>810</v>
      </c>
      <c r="G198" s="216"/>
      <c r="H198" s="216"/>
      <c r="I198" s="216"/>
      <c r="J198" s="217" t="s">
        <v>457</v>
      </c>
      <c r="K198" s="218">
        <v>12</v>
      </c>
      <c r="L198" s="219">
        <v>0</v>
      </c>
      <c r="M198" s="219"/>
      <c r="N198" s="218">
        <f>ROUND(L198*K198,3)</f>
        <v>0</v>
      </c>
      <c r="O198" s="218"/>
      <c r="P198" s="218"/>
      <c r="Q198" s="218"/>
      <c r="R198" s="182"/>
      <c r="T198" s="220" t="s">
        <v>5</v>
      </c>
      <c r="U198" s="57" t="s">
        <v>43</v>
      </c>
      <c r="V198" s="48"/>
      <c r="W198" s="221">
        <f>V198*K198</f>
        <v>0</v>
      </c>
      <c r="X198" s="221">
        <v>0</v>
      </c>
      <c r="Y198" s="221">
        <f>X198*K198</f>
        <v>0</v>
      </c>
      <c r="Z198" s="221">
        <v>0</v>
      </c>
      <c r="AA198" s="222">
        <f>Z198*K198</f>
        <v>0</v>
      </c>
      <c r="AR198" s="23" t="s">
        <v>277</v>
      </c>
      <c r="AT198" s="23" t="s">
        <v>160</v>
      </c>
      <c r="AU198" s="23" t="s">
        <v>138</v>
      </c>
      <c r="AY198" s="23" t="s">
        <v>159</v>
      </c>
      <c r="BE198" s="137">
        <f>IF(U198="základná",N198,0)</f>
        <v>0</v>
      </c>
      <c r="BF198" s="137">
        <f>IF(U198="znížená",N198,0)</f>
        <v>0</v>
      </c>
      <c r="BG198" s="137">
        <f>IF(U198="zákl. prenesená",N198,0)</f>
        <v>0</v>
      </c>
      <c r="BH198" s="137">
        <f>IF(U198="zníž. prenesená",N198,0)</f>
        <v>0</v>
      </c>
      <c r="BI198" s="137">
        <f>IF(U198="nulová",N198,0)</f>
        <v>0</v>
      </c>
      <c r="BJ198" s="23" t="s">
        <v>138</v>
      </c>
      <c r="BK198" s="223">
        <f>ROUND(L198*K198,3)</f>
        <v>0</v>
      </c>
      <c r="BL198" s="23" t="s">
        <v>277</v>
      </c>
      <c r="BM198" s="23" t="s">
        <v>811</v>
      </c>
    </row>
    <row r="199" s="1" customFormat="1" ht="25.5" customHeight="1">
      <c r="B199" s="178"/>
      <c r="C199" s="214" t="s">
        <v>611</v>
      </c>
      <c r="D199" s="214" t="s">
        <v>160</v>
      </c>
      <c r="E199" s="215" t="s">
        <v>812</v>
      </c>
      <c r="F199" s="216" t="s">
        <v>813</v>
      </c>
      <c r="G199" s="216"/>
      <c r="H199" s="216"/>
      <c r="I199" s="216"/>
      <c r="J199" s="217" t="s">
        <v>457</v>
      </c>
      <c r="K199" s="218">
        <v>80</v>
      </c>
      <c r="L199" s="219">
        <v>0</v>
      </c>
      <c r="M199" s="219"/>
      <c r="N199" s="218">
        <f>ROUND(L199*K199,3)</f>
        <v>0</v>
      </c>
      <c r="O199" s="218"/>
      <c r="P199" s="218"/>
      <c r="Q199" s="218"/>
      <c r="R199" s="182"/>
      <c r="T199" s="220" t="s">
        <v>5</v>
      </c>
      <c r="U199" s="57" t="s">
        <v>43</v>
      </c>
      <c r="V199" s="48"/>
      <c r="W199" s="221">
        <f>V199*K199</f>
        <v>0</v>
      </c>
      <c r="X199" s="221">
        <v>0</v>
      </c>
      <c r="Y199" s="221">
        <f>X199*K199</f>
        <v>0</v>
      </c>
      <c r="Z199" s="221">
        <v>0</v>
      </c>
      <c r="AA199" s="222">
        <f>Z199*K199</f>
        <v>0</v>
      </c>
      <c r="AR199" s="23" t="s">
        <v>277</v>
      </c>
      <c r="AT199" s="23" t="s">
        <v>160</v>
      </c>
      <c r="AU199" s="23" t="s">
        <v>138</v>
      </c>
      <c r="AY199" s="23" t="s">
        <v>159</v>
      </c>
      <c r="BE199" s="137">
        <f>IF(U199="základná",N199,0)</f>
        <v>0</v>
      </c>
      <c r="BF199" s="137">
        <f>IF(U199="znížená",N199,0)</f>
        <v>0</v>
      </c>
      <c r="BG199" s="137">
        <f>IF(U199="zákl. prenesená",N199,0)</f>
        <v>0</v>
      </c>
      <c r="BH199" s="137">
        <f>IF(U199="zníž. prenesená",N199,0)</f>
        <v>0</v>
      </c>
      <c r="BI199" s="137">
        <f>IF(U199="nulová",N199,0)</f>
        <v>0</v>
      </c>
      <c r="BJ199" s="23" t="s">
        <v>138</v>
      </c>
      <c r="BK199" s="223">
        <f>ROUND(L199*K199,3)</f>
        <v>0</v>
      </c>
      <c r="BL199" s="23" t="s">
        <v>277</v>
      </c>
      <c r="BM199" s="23" t="s">
        <v>814</v>
      </c>
    </row>
    <row r="200" s="1" customFormat="1" ht="25.5" customHeight="1">
      <c r="B200" s="178"/>
      <c r="C200" s="214" t="s">
        <v>616</v>
      </c>
      <c r="D200" s="214" t="s">
        <v>160</v>
      </c>
      <c r="E200" s="215" t="s">
        <v>815</v>
      </c>
      <c r="F200" s="216" t="s">
        <v>816</v>
      </c>
      <c r="G200" s="216"/>
      <c r="H200" s="216"/>
      <c r="I200" s="216"/>
      <c r="J200" s="217" t="s">
        <v>457</v>
      </c>
      <c r="K200" s="218">
        <v>80</v>
      </c>
      <c r="L200" s="219">
        <v>0</v>
      </c>
      <c r="M200" s="219"/>
      <c r="N200" s="218">
        <f>ROUND(L200*K200,3)</f>
        <v>0</v>
      </c>
      <c r="O200" s="218"/>
      <c r="P200" s="218"/>
      <c r="Q200" s="218"/>
      <c r="R200" s="182"/>
      <c r="T200" s="220" t="s">
        <v>5</v>
      </c>
      <c r="U200" s="57" t="s">
        <v>43</v>
      </c>
      <c r="V200" s="48"/>
      <c r="W200" s="221">
        <f>V200*K200</f>
        <v>0</v>
      </c>
      <c r="X200" s="221">
        <v>0</v>
      </c>
      <c r="Y200" s="221">
        <f>X200*K200</f>
        <v>0</v>
      </c>
      <c r="Z200" s="221">
        <v>0</v>
      </c>
      <c r="AA200" s="222">
        <f>Z200*K200</f>
        <v>0</v>
      </c>
      <c r="AR200" s="23" t="s">
        <v>277</v>
      </c>
      <c r="AT200" s="23" t="s">
        <v>160</v>
      </c>
      <c r="AU200" s="23" t="s">
        <v>138</v>
      </c>
      <c r="AY200" s="23" t="s">
        <v>159</v>
      </c>
      <c r="BE200" s="137">
        <f>IF(U200="základná",N200,0)</f>
        <v>0</v>
      </c>
      <c r="BF200" s="137">
        <f>IF(U200="znížená",N200,0)</f>
        <v>0</v>
      </c>
      <c r="BG200" s="137">
        <f>IF(U200="zákl. prenesená",N200,0)</f>
        <v>0</v>
      </c>
      <c r="BH200" s="137">
        <f>IF(U200="zníž. prenesená",N200,0)</f>
        <v>0</v>
      </c>
      <c r="BI200" s="137">
        <f>IF(U200="nulová",N200,0)</f>
        <v>0</v>
      </c>
      <c r="BJ200" s="23" t="s">
        <v>138</v>
      </c>
      <c r="BK200" s="223">
        <f>ROUND(L200*K200,3)</f>
        <v>0</v>
      </c>
      <c r="BL200" s="23" t="s">
        <v>277</v>
      </c>
      <c r="BM200" s="23" t="s">
        <v>817</v>
      </c>
    </row>
    <row r="201" s="1" customFormat="1" ht="16.5" customHeight="1">
      <c r="B201" s="178"/>
      <c r="C201" s="264" t="s">
        <v>818</v>
      </c>
      <c r="D201" s="264" t="s">
        <v>317</v>
      </c>
      <c r="E201" s="265" t="s">
        <v>819</v>
      </c>
      <c r="F201" s="266" t="s">
        <v>820</v>
      </c>
      <c r="G201" s="266"/>
      <c r="H201" s="266"/>
      <c r="I201" s="266"/>
      <c r="J201" s="267" t="s">
        <v>457</v>
      </c>
      <c r="K201" s="268">
        <v>80</v>
      </c>
      <c r="L201" s="269">
        <v>0</v>
      </c>
      <c r="M201" s="269"/>
      <c r="N201" s="268">
        <f>ROUND(L201*K201,3)</f>
        <v>0</v>
      </c>
      <c r="O201" s="218"/>
      <c r="P201" s="218"/>
      <c r="Q201" s="218"/>
      <c r="R201" s="182"/>
      <c r="T201" s="220" t="s">
        <v>5</v>
      </c>
      <c r="U201" s="57" t="s">
        <v>43</v>
      </c>
      <c r="V201" s="48"/>
      <c r="W201" s="221">
        <f>V201*K201</f>
        <v>0</v>
      </c>
      <c r="X201" s="221">
        <v>0</v>
      </c>
      <c r="Y201" s="221">
        <f>X201*K201</f>
        <v>0</v>
      </c>
      <c r="Z201" s="221">
        <v>0</v>
      </c>
      <c r="AA201" s="222">
        <f>Z201*K201</f>
        <v>0</v>
      </c>
      <c r="AR201" s="23" t="s">
        <v>593</v>
      </c>
      <c r="AT201" s="23" t="s">
        <v>317</v>
      </c>
      <c r="AU201" s="23" t="s">
        <v>138</v>
      </c>
      <c r="AY201" s="23" t="s">
        <v>159</v>
      </c>
      <c r="BE201" s="137">
        <f>IF(U201="základná",N201,0)</f>
        <v>0</v>
      </c>
      <c r="BF201" s="137">
        <f>IF(U201="znížená",N201,0)</f>
        <v>0</v>
      </c>
      <c r="BG201" s="137">
        <f>IF(U201="zákl. prenesená",N201,0)</f>
        <v>0</v>
      </c>
      <c r="BH201" s="137">
        <f>IF(U201="zníž. prenesená",N201,0)</f>
        <v>0</v>
      </c>
      <c r="BI201" s="137">
        <f>IF(U201="nulová",N201,0)</f>
        <v>0</v>
      </c>
      <c r="BJ201" s="23" t="s">
        <v>138</v>
      </c>
      <c r="BK201" s="223">
        <f>ROUND(L201*K201,3)</f>
        <v>0</v>
      </c>
      <c r="BL201" s="23" t="s">
        <v>277</v>
      </c>
      <c r="BM201" s="23" t="s">
        <v>821</v>
      </c>
    </row>
    <row r="202" s="1" customFormat="1" ht="38.25" customHeight="1">
      <c r="B202" s="178"/>
      <c r="C202" s="214" t="s">
        <v>705</v>
      </c>
      <c r="D202" s="214" t="s">
        <v>160</v>
      </c>
      <c r="E202" s="215" t="s">
        <v>822</v>
      </c>
      <c r="F202" s="216" t="s">
        <v>823</v>
      </c>
      <c r="G202" s="216"/>
      <c r="H202" s="216"/>
      <c r="I202" s="216"/>
      <c r="J202" s="217" t="s">
        <v>457</v>
      </c>
      <c r="K202" s="218">
        <v>320</v>
      </c>
      <c r="L202" s="219">
        <v>0</v>
      </c>
      <c r="M202" s="219"/>
      <c r="N202" s="218">
        <f>ROUND(L202*K202,3)</f>
        <v>0</v>
      </c>
      <c r="O202" s="218"/>
      <c r="P202" s="218"/>
      <c r="Q202" s="218"/>
      <c r="R202" s="182"/>
      <c r="T202" s="220" t="s">
        <v>5</v>
      </c>
      <c r="U202" s="57" t="s">
        <v>43</v>
      </c>
      <c r="V202" s="48"/>
      <c r="W202" s="221">
        <f>V202*K202</f>
        <v>0</v>
      </c>
      <c r="X202" s="221">
        <v>0</v>
      </c>
      <c r="Y202" s="221">
        <f>X202*K202</f>
        <v>0</v>
      </c>
      <c r="Z202" s="221">
        <v>0</v>
      </c>
      <c r="AA202" s="222">
        <f>Z202*K202</f>
        <v>0</v>
      </c>
      <c r="AR202" s="23" t="s">
        <v>277</v>
      </c>
      <c r="AT202" s="23" t="s">
        <v>160</v>
      </c>
      <c r="AU202" s="23" t="s">
        <v>138</v>
      </c>
      <c r="AY202" s="23" t="s">
        <v>159</v>
      </c>
      <c r="BE202" s="137">
        <f>IF(U202="základná",N202,0)</f>
        <v>0</v>
      </c>
      <c r="BF202" s="137">
        <f>IF(U202="znížená",N202,0)</f>
        <v>0</v>
      </c>
      <c r="BG202" s="137">
        <f>IF(U202="zákl. prenesená",N202,0)</f>
        <v>0</v>
      </c>
      <c r="BH202" s="137">
        <f>IF(U202="zníž. prenesená",N202,0)</f>
        <v>0</v>
      </c>
      <c r="BI202" s="137">
        <f>IF(U202="nulová",N202,0)</f>
        <v>0</v>
      </c>
      <c r="BJ202" s="23" t="s">
        <v>138</v>
      </c>
      <c r="BK202" s="223">
        <f>ROUND(L202*K202,3)</f>
        <v>0</v>
      </c>
      <c r="BL202" s="23" t="s">
        <v>277</v>
      </c>
      <c r="BM202" s="23" t="s">
        <v>824</v>
      </c>
    </row>
    <row r="203" s="1" customFormat="1" ht="25.5" customHeight="1">
      <c r="B203" s="178"/>
      <c r="C203" s="264" t="s">
        <v>825</v>
      </c>
      <c r="D203" s="264" t="s">
        <v>317</v>
      </c>
      <c r="E203" s="265" t="s">
        <v>826</v>
      </c>
      <c r="F203" s="266" t="s">
        <v>827</v>
      </c>
      <c r="G203" s="266"/>
      <c r="H203" s="266"/>
      <c r="I203" s="266"/>
      <c r="J203" s="267" t="s">
        <v>457</v>
      </c>
      <c r="K203" s="268">
        <v>320</v>
      </c>
      <c r="L203" s="269">
        <v>0</v>
      </c>
      <c r="M203" s="269"/>
      <c r="N203" s="268">
        <f>ROUND(L203*K203,3)</f>
        <v>0</v>
      </c>
      <c r="O203" s="218"/>
      <c r="P203" s="218"/>
      <c r="Q203" s="218"/>
      <c r="R203" s="182"/>
      <c r="T203" s="220" t="s">
        <v>5</v>
      </c>
      <c r="U203" s="57" t="s">
        <v>43</v>
      </c>
      <c r="V203" s="48"/>
      <c r="W203" s="221">
        <f>V203*K203</f>
        <v>0</v>
      </c>
      <c r="X203" s="221">
        <v>0</v>
      </c>
      <c r="Y203" s="221">
        <f>X203*K203</f>
        <v>0</v>
      </c>
      <c r="Z203" s="221">
        <v>0</v>
      </c>
      <c r="AA203" s="222">
        <f>Z203*K203</f>
        <v>0</v>
      </c>
      <c r="AR203" s="23" t="s">
        <v>593</v>
      </c>
      <c r="AT203" s="23" t="s">
        <v>317</v>
      </c>
      <c r="AU203" s="23" t="s">
        <v>138</v>
      </c>
      <c r="AY203" s="23" t="s">
        <v>159</v>
      </c>
      <c r="BE203" s="137">
        <f>IF(U203="základná",N203,0)</f>
        <v>0</v>
      </c>
      <c r="BF203" s="137">
        <f>IF(U203="znížená",N203,0)</f>
        <v>0</v>
      </c>
      <c r="BG203" s="137">
        <f>IF(U203="zákl. prenesená",N203,0)</f>
        <v>0</v>
      </c>
      <c r="BH203" s="137">
        <f>IF(U203="zníž. prenesená",N203,0)</f>
        <v>0</v>
      </c>
      <c r="BI203" s="137">
        <f>IF(U203="nulová",N203,0)</f>
        <v>0</v>
      </c>
      <c r="BJ203" s="23" t="s">
        <v>138</v>
      </c>
      <c r="BK203" s="223">
        <f>ROUND(L203*K203,3)</f>
        <v>0</v>
      </c>
      <c r="BL203" s="23" t="s">
        <v>277</v>
      </c>
      <c r="BM203" s="23" t="s">
        <v>828</v>
      </c>
    </row>
    <row r="204" s="1" customFormat="1" ht="38.25" customHeight="1">
      <c r="B204" s="178"/>
      <c r="C204" s="214" t="s">
        <v>708</v>
      </c>
      <c r="D204" s="214" t="s">
        <v>160</v>
      </c>
      <c r="E204" s="215" t="s">
        <v>829</v>
      </c>
      <c r="F204" s="216" t="s">
        <v>830</v>
      </c>
      <c r="G204" s="216"/>
      <c r="H204" s="216"/>
      <c r="I204" s="216"/>
      <c r="J204" s="217" t="s">
        <v>177</v>
      </c>
      <c r="K204" s="218">
        <v>400</v>
      </c>
      <c r="L204" s="219">
        <v>0</v>
      </c>
      <c r="M204" s="219"/>
      <c r="N204" s="218">
        <f>ROUND(L204*K204,3)</f>
        <v>0</v>
      </c>
      <c r="O204" s="218"/>
      <c r="P204" s="218"/>
      <c r="Q204" s="218"/>
      <c r="R204" s="182"/>
      <c r="T204" s="220" t="s">
        <v>5</v>
      </c>
      <c r="U204" s="57" t="s">
        <v>43</v>
      </c>
      <c r="V204" s="48"/>
      <c r="W204" s="221">
        <f>V204*K204</f>
        <v>0</v>
      </c>
      <c r="X204" s="221">
        <v>0</v>
      </c>
      <c r="Y204" s="221">
        <f>X204*K204</f>
        <v>0</v>
      </c>
      <c r="Z204" s="221">
        <v>0</v>
      </c>
      <c r="AA204" s="222">
        <f>Z204*K204</f>
        <v>0</v>
      </c>
      <c r="AR204" s="23" t="s">
        <v>277</v>
      </c>
      <c r="AT204" s="23" t="s">
        <v>160</v>
      </c>
      <c r="AU204" s="23" t="s">
        <v>138</v>
      </c>
      <c r="AY204" s="23" t="s">
        <v>159</v>
      </c>
      <c r="BE204" s="137">
        <f>IF(U204="základná",N204,0)</f>
        <v>0</v>
      </c>
      <c r="BF204" s="137">
        <f>IF(U204="znížená",N204,0)</f>
        <v>0</v>
      </c>
      <c r="BG204" s="137">
        <f>IF(U204="zákl. prenesená",N204,0)</f>
        <v>0</v>
      </c>
      <c r="BH204" s="137">
        <f>IF(U204="zníž. prenesená",N204,0)</f>
        <v>0</v>
      </c>
      <c r="BI204" s="137">
        <f>IF(U204="nulová",N204,0)</f>
        <v>0</v>
      </c>
      <c r="BJ204" s="23" t="s">
        <v>138</v>
      </c>
      <c r="BK204" s="223">
        <f>ROUND(L204*K204,3)</f>
        <v>0</v>
      </c>
      <c r="BL204" s="23" t="s">
        <v>277</v>
      </c>
      <c r="BM204" s="23" t="s">
        <v>831</v>
      </c>
    </row>
    <row r="205" s="1" customFormat="1" ht="25.5" customHeight="1">
      <c r="B205" s="178"/>
      <c r="C205" s="264" t="s">
        <v>832</v>
      </c>
      <c r="D205" s="264" t="s">
        <v>317</v>
      </c>
      <c r="E205" s="265" t="s">
        <v>833</v>
      </c>
      <c r="F205" s="266" t="s">
        <v>834</v>
      </c>
      <c r="G205" s="266"/>
      <c r="H205" s="266"/>
      <c r="I205" s="266"/>
      <c r="J205" s="267" t="s">
        <v>177</v>
      </c>
      <c r="K205" s="268">
        <v>400</v>
      </c>
      <c r="L205" s="269">
        <v>0</v>
      </c>
      <c r="M205" s="269"/>
      <c r="N205" s="268">
        <f>ROUND(L205*K205,3)</f>
        <v>0</v>
      </c>
      <c r="O205" s="218"/>
      <c r="P205" s="218"/>
      <c r="Q205" s="218"/>
      <c r="R205" s="182"/>
      <c r="T205" s="220" t="s">
        <v>5</v>
      </c>
      <c r="U205" s="57" t="s">
        <v>43</v>
      </c>
      <c r="V205" s="48"/>
      <c r="W205" s="221">
        <f>V205*K205</f>
        <v>0</v>
      </c>
      <c r="X205" s="221">
        <v>0</v>
      </c>
      <c r="Y205" s="221">
        <f>X205*K205</f>
        <v>0</v>
      </c>
      <c r="Z205" s="221">
        <v>0</v>
      </c>
      <c r="AA205" s="222">
        <f>Z205*K205</f>
        <v>0</v>
      </c>
      <c r="AR205" s="23" t="s">
        <v>593</v>
      </c>
      <c r="AT205" s="23" t="s">
        <v>317</v>
      </c>
      <c r="AU205" s="23" t="s">
        <v>138</v>
      </c>
      <c r="AY205" s="23" t="s">
        <v>159</v>
      </c>
      <c r="BE205" s="137">
        <f>IF(U205="základná",N205,0)</f>
        <v>0</v>
      </c>
      <c r="BF205" s="137">
        <f>IF(U205="znížená",N205,0)</f>
        <v>0</v>
      </c>
      <c r="BG205" s="137">
        <f>IF(U205="zákl. prenesená",N205,0)</f>
        <v>0</v>
      </c>
      <c r="BH205" s="137">
        <f>IF(U205="zníž. prenesená",N205,0)</f>
        <v>0</v>
      </c>
      <c r="BI205" s="137">
        <f>IF(U205="nulová",N205,0)</f>
        <v>0</v>
      </c>
      <c r="BJ205" s="23" t="s">
        <v>138</v>
      </c>
      <c r="BK205" s="223">
        <f>ROUND(L205*K205,3)</f>
        <v>0</v>
      </c>
      <c r="BL205" s="23" t="s">
        <v>277</v>
      </c>
      <c r="BM205" s="23" t="s">
        <v>835</v>
      </c>
    </row>
    <row r="206" s="1" customFormat="1" ht="38.25" customHeight="1">
      <c r="B206" s="178"/>
      <c r="C206" s="214" t="s">
        <v>711</v>
      </c>
      <c r="D206" s="214" t="s">
        <v>160</v>
      </c>
      <c r="E206" s="215" t="s">
        <v>836</v>
      </c>
      <c r="F206" s="216" t="s">
        <v>837</v>
      </c>
      <c r="G206" s="216"/>
      <c r="H206" s="216"/>
      <c r="I206" s="216"/>
      <c r="J206" s="217" t="s">
        <v>177</v>
      </c>
      <c r="K206" s="218">
        <v>60</v>
      </c>
      <c r="L206" s="219">
        <v>0</v>
      </c>
      <c r="M206" s="219"/>
      <c r="N206" s="218">
        <f>ROUND(L206*K206,3)</f>
        <v>0</v>
      </c>
      <c r="O206" s="218"/>
      <c r="P206" s="218"/>
      <c r="Q206" s="218"/>
      <c r="R206" s="182"/>
      <c r="T206" s="220" t="s">
        <v>5</v>
      </c>
      <c r="U206" s="57" t="s">
        <v>43</v>
      </c>
      <c r="V206" s="48"/>
      <c r="W206" s="221">
        <f>V206*K206</f>
        <v>0</v>
      </c>
      <c r="X206" s="221">
        <v>0</v>
      </c>
      <c r="Y206" s="221">
        <f>X206*K206</f>
        <v>0</v>
      </c>
      <c r="Z206" s="221">
        <v>0</v>
      </c>
      <c r="AA206" s="222">
        <f>Z206*K206</f>
        <v>0</v>
      </c>
      <c r="AR206" s="23" t="s">
        <v>277</v>
      </c>
      <c r="AT206" s="23" t="s">
        <v>160</v>
      </c>
      <c r="AU206" s="23" t="s">
        <v>138</v>
      </c>
      <c r="AY206" s="23" t="s">
        <v>159</v>
      </c>
      <c r="BE206" s="137">
        <f>IF(U206="základná",N206,0)</f>
        <v>0</v>
      </c>
      <c r="BF206" s="137">
        <f>IF(U206="znížená",N206,0)</f>
        <v>0</v>
      </c>
      <c r="BG206" s="137">
        <f>IF(U206="zákl. prenesená",N206,0)</f>
        <v>0</v>
      </c>
      <c r="BH206" s="137">
        <f>IF(U206="zníž. prenesená",N206,0)</f>
        <v>0</v>
      </c>
      <c r="BI206" s="137">
        <f>IF(U206="nulová",N206,0)</f>
        <v>0</v>
      </c>
      <c r="BJ206" s="23" t="s">
        <v>138</v>
      </c>
      <c r="BK206" s="223">
        <f>ROUND(L206*K206,3)</f>
        <v>0</v>
      </c>
      <c r="BL206" s="23" t="s">
        <v>277</v>
      </c>
      <c r="BM206" s="23" t="s">
        <v>838</v>
      </c>
    </row>
    <row r="207" s="1" customFormat="1" ht="25.5" customHeight="1">
      <c r="B207" s="178"/>
      <c r="C207" s="264" t="s">
        <v>839</v>
      </c>
      <c r="D207" s="264" t="s">
        <v>317</v>
      </c>
      <c r="E207" s="265" t="s">
        <v>840</v>
      </c>
      <c r="F207" s="266" t="s">
        <v>841</v>
      </c>
      <c r="G207" s="266"/>
      <c r="H207" s="266"/>
      <c r="I207" s="266"/>
      <c r="J207" s="267" t="s">
        <v>177</v>
      </c>
      <c r="K207" s="268">
        <v>60</v>
      </c>
      <c r="L207" s="269">
        <v>0</v>
      </c>
      <c r="M207" s="269"/>
      <c r="N207" s="268">
        <f>ROUND(L207*K207,3)</f>
        <v>0</v>
      </c>
      <c r="O207" s="218"/>
      <c r="P207" s="218"/>
      <c r="Q207" s="218"/>
      <c r="R207" s="182"/>
      <c r="T207" s="220" t="s">
        <v>5</v>
      </c>
      <c r="U207" s="57" t="s">
        <v>43</v>
      </c>
      <c r="V207" s="48"/>
      <c r="W207" s="221">
        <f>V207*K207</f>
        <v>0</v>
      </c>
      <c r="X207" s="221">
        <v>0</v>
      </c>
      <c r="Y207" s="221">
        <f>X207*K207</f>
        <v>0</v>
      </c>
      <c r="Z207" s="221">
        <v>0</v>
      </c>
      <c r="AA207" s="222">
        <f>Z207*K207</f>
        <v>0</v>
      </c>
      <c r="AR207" s="23" t="s">
        <v>593</v>
      </c>
      <c r="AT207" s="23" t="s">
        <v>317</v>
      </c>
      <c r="AU207" s="23" t="s">
        <v>138</v>
      </c>
      <c r="AY207" s="23" t="s">
        <v>159</v>
      </c>
      <c r="BE207" s="137">
        <f>IF(U207="základná",N207,0)</f>
        <v>0</v>
      </c>
      <c r="BF207" s="137">
        <f>IF(U207="znížená",N207,0)</f>
        <v>0</v>
      </c>
      <c r="BG207" s="137">
        <f>IF(U207="zákl. prenesená",N207,0)</f>
        <v>0</v>
      </c>
      <c r="BH207" s="137">
        <f>IF(U207="zníž. prenesená",N207,0)</f>
        <v>0</v>
      </c>
      <c r="BI207" s="137">
        <f>IF(U207="nulová",N207,0)</f>
        <v>0</v>
      </c>
      <c r="BJ207" s="23" t="s">
        <v>138</v>
      </c>
      <c r="BK207" s="223">
        <f>ROUND(L207*K207,3)</f>
        <v>0</v>
      </c>
      <c r="BL207" s="23" t="s">
        <v>277</v>
      </c>
      <c r="BM207" s="23" t="s">
        <v>842</v>
      </c>
    </row>
    <row r="208" s="1" customFormat="1" ht="16.5" customHeight="1">
      <c r="B208" s="178"/>
      <c r="C208" s="214" t="s">
        <v>714</v>
      </c>
      <c r="D208" s="214" t="s">
        <v>160</v>
      </c>
      <c r="E208" s="215" t="s">
        <v>843</v>
      </c>
      <c r="F208" s="216" t="s">
        <v>844</v>
      </c>
      <c r="G208" s="216"/>
      <c r="H208" s="216"/>
      <c r="I208" s="216"/>
      <c r="J208" s="217" t="s">
        <v>619</v>
      </c>
      <c r="K208" s="218">
        <v>24</v>
      </c>
      <c r="L208" s="219">
        <v>0</v>
      </c>
      <c r="M208" s="219"/>
      <c r="N208" s="218">
        <f>ROUND(L208*K208,3)</f>
        <v>0</v>
      </c>
      <c r="O208" s="218"/>
      <c r="P208" s="218"/>
      <c r="Q208" s="218"/>
      <c r="R208" s="182"/>
      <c r="T208" s="220" t="s">
        <v>5</v>
      </c>
      <c r="U208" s="57" t="s">
        <v>43</v>
      </c>
      <c r="V208" s="48"/>
      <c r="W208" s="221">
        <f>V208*K208</f>
        <v>0</v>
      </c>
      <c r="X208" s="221">
        <v>0</v>
      </c>
      <c r="Y208" s="221">
        <f>X208*K208</f>
        <v>0</v>
      </c>
      <c r="Z208" s="221">
        <v>0</v>
      </c>
      <c r="AA208" s="222">
        <f>Z208*K208</f>
        <v>0</v>
      </c>
      <c r="AR208" s="23" t="s">
        <v>277</v>
      </c>
      <c r="AT208" s="23" t="s">
        <v>160</v>
      </c>
      <c r="AU208" s="23" t="s">
        <v>138</v>
      </c>
      <c r="AY208" s="23" t="s">
        <v>159</v>
      </c>
      <c r="BE208" s="137">
        <f>IF(U208="základná",N208,0)</f>
        <v>0</v>
      </c>
      <c r="BF208" s="137">
        <f>IF(U208="znížená",N208,0)</f>
        <v>0</v>
      </c>
      <c r="BG208" s="137">
        <f>IF(U208="zákl. prenesená",N208,0)</f>
        <v>0</v>
      </c>
      <c r="BH208" s="137">
        <f>IF(U208="zníž. prenesená",N208,0)</f>
        <v>0</v>
      </c>
      <c r="BI208" s="137">
        <f>IF(U208="nulová",N208,0)</f>
        <v>0</v>
      </c>
      <c r="BJ208" s="23" t="s">
        <v>138</v>
      </c>
      <c r="BK208" s="223">
        <f>ROUND(L208*K208,3)</f>
        <v>0</v>
      </c>
      <c r="BL208" s="23" t="s">
        <v>277</v>
      </c>
      <c r="BM208" s="23" t="s">
        <v>845</v>
      </c>
    </row>
    <row r="209" s="1" customFormat="1" ht="16.5" customHeight="1">
      <c r="B209" s="178"/>
      <c r="C209" s="214" t="s">
        <v>846</v>
      </c>
      <c r="D209" s="214" t="s">
        <v>160</v>
      </c>
      <c r="E209" s="215" t="s">
        <v>847</v>
      </c>
      <c r="F209" s="216" t="s">
        <v>848</v>
      </c>
      <c r="G209" s="216"/>
      <c r="H209" s="216"/>
      <c r="I209" s="216"/>
      <c r="J209" s="217" t="s">
        <v>619</v>
      </c>
      <c r="K209" s="218">
        <v>8</v>
      </c>
      <c r="L209" s="219">
        <v>0</v>
      </c>
      <c r="M209" s="219"/>
      <c r="N209" s="218">
        <f>ROUND(L209*K209,3)</f>
        <v>0</v>
      </c>
      <c r="O209" s="218"/>
      <c r="P209" s="218"/>
      <c r="Q209" s="218"/>
      <c r="R209" s="182"/>
      <c r="T209" s="220" t="s">
        <v>5</v>
      </c>
      <c r="U209" s="57" t="s">
        <v>43</v>
      </c>
      <c r="V209" s="48"/>
      <c r="W209" s="221">
        <f>V209*K209</f>
        <v>0</v>
      </c>
      <c r="X209" s="221">
        <v>0</v>
      </c>
      <c r="Y209" s="221">
        <f>X209*K209</f>
        <v>0</v>
      </c>
      <c r="Z209" s="221">
        <v>0</v>
      </c>
      <c r="AA209" s="222">
        <f>Z209*K209</f>
        <v>0</v>
      </c>
      <c r="AR209" s="23" t="s">
        <v>277</v>
      </c>
      <c r="AT209" s="23" t="s">
        <v>160</v>
      </c>
      <c r="AU209" s="23" t="s">
        <v>138</v>
      </c>
      <c r="AY209" s="23" t="s">
        <v>159</v>
      </c>
      <c r="BE209" s="137">
        <f>IF(U209="základná",N209,0)</f>
        <v>0</v>
      </c>
      <c r="BF209" s="137">
        <f>IF(U209="znížená",N209,0)</f>
        <v>0</v>
      </c>
      <c r="BG209" s="137">
        <f>IF(U209="zákl. prenesená",N209,0)</f>
        <v>0</v>
      </c>
      <c r="BH209" s="137">
        <f>IF(U209="zníž. prenesená",N209,0)</f>
        <v>0</v>
      </c>
      <c r="BI209" s="137">
        <f>IF(U209="nulová",N209,0)</f>
        <v>0</v>
      </c>
      <c r="BJ209" s="23" t="s">
        <v>138</v>
      </c>
      <c r="BK209" s="223">
        <f>ROUND(L209*K209,3)</f>
        <v>0</v>
      </c>
      <c r="BL209" s="23" t="s">
        <v>277</v>
      </c>
      <c r="BM209" s="23" t="s">
        <v>849</v>
      </c>
    </row>
    <row r="210" s="1" customFormat="1" ht="51" customHeight="1">
      <c r="B210" s="178"/>
      <c r="C210" s="214" t="s">
        <v>717</v>
      </c>
      <c r="D210" s="214" t="s">
        <v>160</v>
      </c>
      <c r="E210" s="215" t="s">
        <v>850</v>
      </c>
      <c r="F210" s="216" t="s">
        <v>851</v>
      </c>
      <c r="G210" s="216"/>
      <c r="H210" s="216"/>
      <c r="I210" s="216"/>
      <c r="J210" s="217" t="s">
        <v>619</v>
      </c>
      <c r="K210" s="218">
        <v>24</v>
      </c>
      <c r="L210" s="219">
        <v>0</v>
      </c>
      <c r="M210" s="219"/>
      <c r="N210" s="218">
        <f>ROUND(L210*K210,3)</f>
        <v>0</v>
      </c>
      <c r="O210" s="218"/>
      <c r="P210" s="218"/>
      <c r="Q210" s="218"/>
      <c r="R210" s="182"/>
      <c r="T210" s="220" t="s">
        <v>5</v>
      </c>
      <c r="U210" s="57" t="s">
        <v>43</v>
      </c>
      <c r="V210" s="48"/>
      <c r="W210" s="221">
        <f>V210*K210</f>
        <v>0</v>
      </c>
      <c r="X210" s="221">
        <v>0</v>
      </c>
      <c r="Y210" s="221">
        <f>X210*K210</f>
        <v>0</v>
      </c>
      <c r="Z210" s="221">
        <v>0</v>
      </c>
      <c r="AA210" s="222">
        <f>Z210*K210</f>
        <v>0</v>
      </c>
      <c r="AR210" s="23" t="s">
        <v>277</v>
      </c>
      <c r="AT210" s="23" t="s">
        <v>160</v>
      </c>
      <c r="AU210" s="23" t="s">
        <v>138</v>
      </c>
      <c r="AY210" s="23" t="s">
        <v>159</v>
      </c>
      <c r="BE210" s="137">
        <f>IF(U210="základná",N210,0)</f>
        <v>0</v>
      </c>
      <c r="BF210" s="137">
        <f>IF(U210="znížená",N210,0)</f>
        <v>0</v>
      </c>
      <c r="BG210" s="137">
        <f>IF(U210="zákl. prenesená",N210,0)</f>
        <v>0</v>
      </c>
      <c r="BH210" s="137">
        <f>IF(U210="zníž. prenesená",N210,0)</f>
        <v>0</v>
      </c>
      <c r="BI210" s="137">
        <f>IF(U210="nulová",N210,0)</f>
        <v>0</v>
      </c>
      <c r="BJ210" s="23" t="s">
        <v>138</v>
      </c>
      <c r="BK210" s="223">
        <f>ROUND(L210*K210,3)</f>
        <v>0</v>
      </c>
      <c r="BL210" s="23" t="s">
        <v>277</v>
      </c>
      <c r="BM210" s="23" t="s">
        <v>852</v>
      </c>
    </row>
    <row r="211" s="1" customFormat="1" ht="16.5" customHeight="1">
      <c r="B211" s="178"/>
      <c r="C211" s="214" t="s">
        <v>853</v>
      </c>
      <c r="D211" s="214" t="s">
        <v>160</v>
      </c>
      <c r="E211" s="215" t="s">
        <v>854</v>
      </c>
      <c r="F211" s="216" t="s">
        <v>855</v>
      </c>
      <c r="G211" s="216"/>
      <c r="H211" s="216"/>
      <c r="I211" s="216"/>
      <c r="J211" s="217" t="s">
        <v>452</v>
      </c>
      <c r="K211" s="219">
        <v>0</v>
      </c>
      <c r="L211" s="219">
        <v>0</v>
      </c>
      <c r="M211" s="219"/>
      <c r="N211" s="218">
        <f>ROUND(L211*K211,3)</f>
        <v>0</v>
      </c>
      <c r="O211" s="218"/>
      <c r="P211" s="218"/>
      <c r="Q211" s="218"/>
      <c r="R211" s="182"/>
      <c r="T211" s="220" t="s">
        <v>5</v>
      </c>
      <c r="U211" s="57" t="s">
        <v>43</v>
      </c>
      <c r="V211" s="48"/>
      <c r="W211" s="221">
        <f>V211*K211</f>
        <v>0</v>
      </c>
      <c r="X211" s="221">
        <v>0</v>
      </c>
      <c r="Y211" s="221">
        <f>X211*K211</f>
        <v>0</v>
      </c>
      <c r="Z211" s="221">
        <v>0</v>
      </c>
      <c r="AA211" s="222">
        <f>Z211*K211</f>
        <v>0</v>
      </c>
      <c r="AR211" s="23" t="s">
        <v>277</v>
      </c>
      <c r="AT211" s="23" t="s">
        <v>160</v>
      </c>
      <c r="AU211" s="23" t="s">
        <v>138</v>
      </c>
      <c r="AY211" s="23" t="s">
        <v>159</v>
      </c>
      <c r="BE211" s="137">
        <f>IF(U211="základná",N211,0)</f>
        <v>0</v>
      </c>
      <c r="BF211" s="137">
        <f>IF(U211="znížená",N211,0)</f>
        <v>0</v>
      </c>
      <c r="BG211" s="137">
        <f>IF(U211="zákl. prenesená",N211,0)</f>
        <v>0</v>
      </c>
      <c r="BH211" s="137">
        <f>IF(U211="zníž. prenesená",N211,0)</f>
        <v>0</v>
      </c>
      <c r="BI211" s="137">
        <f>IF(U211="nulová",N211,0)</f>
        <v>0</v>
      </c>
      <c r="BJ211" s="23" t="s">
        <v>138</v>
      </c>
      <c r="BK211" s="223">
        <f>ROUND(L211*K211,3)</f>
        <v>0</v>
      </c>
      <c r="BL211" s="23" t="s">
        <v>277</v>
      </c>
      <c r="BM211" s="23" t="s">
        <v>856</v>
      </c>
    </row>
    <row r="212" s="1" customFormat="1" ht="16.5" customHeight="1">
      <c r="B212" s="178"/>
      <c r="C212" s="214" t="s">
        <v>720</v>
      </c>
      <c r="D212" s="214" t="s">
        <v>160</v>
      </c>
      <c r="E212" s="215" t="s">
        <v>857</v>
      </c>
      <c r="F212" s="216" t="s">
        <v>858</v>
      </c>
      <c r="G212" s="216"/>
      <c r="H212" s="216"/>
      <c r="I212" s="216"/>
      <c r="J212" s="217" t="s">
        <v>452</v>
      </c>
      <c r="K212" s="219">
        <v>0</v>
      </c>
      <c r="L212" s="219">
        <v>0</v>
      </c>
      <c r="M212" s="219"/>
      <c r="N212" s="218">
        <f>ROUND(L212*K212,3)</f>
        <v>0</v>
      </c>
      <c r="O212" s="218"/>
      <c r="P212" s="218"/>
      <c r="Q212" s="218"/>
      <c r="R212" s="182"/>
      <c r="T212" s="220" t="s">
        <v>5</v>
      </c>
      <c r="U212" s="57" t="s">
        <v>43</v>
      </c>
      <c r="V212" s="48"/>
      <c r="W212" s="221">
        <f>V212*K212</f>
        <v>0</v>
      </c>
      <c r="X212" s="221">
        <v>0</v>
      </c>
      <c r="Y212" s="221">
        <f>X212*K212</f>
        <v>0</v>
      </c>
      <c r="Z212" s="221">
        <v>0</v>
      </c>
      <c r="AA212" s="222">
        <f>Z212*K212</f>
        <v>0</v>
      </c>
      <c r="AR212" s="23" t="s">
        <v>277</v>
      </c>
      <c r="AT212" s="23" t="s">
        <v>160</v>
      </c>
      <c r="AU212" s="23" t="s">
        <v>138</v>
      </c>
      <c r="AY212" s="23" t="s">
        <v>159</v>
      </c>
      <c r="BE212" s="137">
        <f>IF(U212="základná",N212,0)</f>
        <v>0</v>
      </c>
      <c r="BF212" s="137">
        <f>IF(U212="znížená",N212,0)</f>
        <v>0</v>
      </c>
      <c r="BG212" s="137">
        <f>IF(U212="zákl. prenesená",N212,0)</f>
        <v>0</v>
      </c>
      <c r="BH212" s="137">
        <f>IF(U212="zníž. prenesená",N212,0)</f>
        <v>0</v>
      </c>
      <c r="BI212" s="137">
        <f>IF(U212="nulová",N212,0)</f>
        <v>0</v>
      </c>
      <c r="BJ212" s="23" t="s">
        <v>138</v>
      </c>
      <c r="BK212" s="223">
        <f>ROUND(L212*K212,3)</f>
        <v>0</v>
      </c>
      <c r="BL212" s="23" t="s">
        <v>277</v>
      </c>
      <c r="BM212" s="23" t="s">
        <v>859</v>
      </c>
    </row>
    <row r="213" s="1" customFormat="1" ht="16.5" customHeight="1">
      <c r="B213" s="178"/>
      <c r="C213" s="214" t="s">
        <v>860</v>
      </c>
      <c r="D213" s="214" t="s">
        <v>160</v>
      </c>
      <c r="E213" s="215" t="s">
        <v>861</v>
      </c>
      <c r="F213" s="216" t="s">
        <v>862</v>
      </c>
      <c r="G213" s="216"/>
      <c r="H213" s="216"/>
      <c r="I213" s="216"/>
      <c r="J213" s="217" t="s">
        <v>452</v>
      </c>
      <c r="K213" s="219">
        <v>0</v>
      </c>
      <c r="L213" s="219">
        <v>0</v>
      </c>
      <c r="M213" s="219"/>
      <c r="N213" s="218">
        <f>ROUND(L213*K213,3)</f>
        <v>0</v>
      </c>
      <c r="O213" s="218"/>
      <c r="P213" s="218"/>
      <c r="Q213" s="218"/>
      <c r="R213" s="182"/>
      <c r="T213" s="220" t="s">
        <v>5</v>
      </c>
      <c r="U213" s="57" t="s">
        <v>43</v>
      </c>
      <c r="V213" s="48"/>
      <c r="W213" s="221">
        <f>V213*K213</f>
        <v>0</v>
      </c>
      <c r="X213" s="221">
        <v>0</v>
      </c>
      <c r="Y213" s="221">
        <f>X213*K213</f>
        <v>0</v>
      </c>
      <c r="Z213" s="221">
        <v>0</v>
      </c>
      <c r="AA213" s="222">
        <f>Z213*K213</f>
        <v>0</v>
      </c>
      <c r="AR213" s="23" t="s">
        <v>277</v>
      </c>
      <c r="AT213" s="23" t="s">
        <v>160</v>
      </c>
      <c r="AU213" s="23" t="s">
        <v>138</v>
      </c>
      <c r="AY213" s="23" t="s">
        <v>159</v>
      </c>
      <c r="BE213" s="137">
        <f>IF(U213="základná",N213,0)</f>
        <v>0</v>
      </c>
      <c r="BF213" s="137">
        <f>IF(U213="znížená",N213,0)</f>
        <v>0</v>
      </c>
      <c r="BG213" s="137">
        <f>IF(U213="zákl. prenesená",N213,0)</f>
        <v>0</v>
      </c>
      <c r="BH213" s="137">
        <f>IF(U213="zníž. prenesená",N213,0)</f>
        <v>0</v>
      </c>
      <c r="BI213" s="137">
        <f>IF(U213="nulová",N213,0)</f>
        <v>0</v>
      </c>
      <c r="BJ213" s="23" t="s">
        <v>138</v>
      </c>
      <c r="BK213" s="223">
        <f>ROUND(L213*K213,3)</f>
        <v>0</v>
      </c>
      <c r="BL213" s="23" t="s">
        <v>277</v>
      </c>
      <c r="BM213" s="23" t="s">
        <v>863</v>
      </c>
    </row>
    <row r="214" s="1" customFormat="1" ht="16.5" customHeight="1">
      <c r="B214" s="178"/>
      <c r="C214" s="214" t="s">
        <v>723</v>
      </c>
      <c r="D214" s="214" t="s">
        <v>160</v>
      </c>
      <c r="E214" s="215" t="s">
        <v>864</v>
      </c>
      <c r="F214" s="216" t="s">
        <v>865</v>
      </c>
      <c r="G214" s="216"/>
      <c r="H214" s="216"/>
      <c r="I214" s="216"/>
      <c r="J214" s="217" t="s">
        <v>452</v>
      </c>
      <c r="K214" s="219">
        <v>0</v>
      </c>
      <c r="L214" s="219">
        <v>0</v>
      </c>
      <c r="M214" s="219"/>
      <c r="N214" s="218">
        <f>ROUND(L214*K214,3)</f>
        <v>0</v>
      </c>
      <c r="O214" s="218"/>
      <c r="P214" s="218"/>
      <c r="Q214" s="218"/>
      <c r="R214" s="182"/>
      <c r="T214" s="220" t="s">
        <v>5</v>
      </c>
      <c r="U214" s="57" t="s">
        <v>43</v>
      </c>
      <c r="V214" s="48"/>
      <c r="W214" s="221">
        <f>V214*K214</f>
        <v>0</v>
      </c>
      <c r="X214" s="221">
        <v>0</v>
      </c>
      <c r="Y214" s="221">
        <f>X214*K214</f>
        <v>0</v>
      </c>
      <c r="Z214" s="221">
        <v>0</v>
      </c>
      <c r="AA214" s="222">
        <f>Z214*K214</f>
        <v>0</v>
      </c>
      <c r="AR214" s="23" t="s">
        <v>277</v>
      </c>
      <c r="AT214" s="23" t="s">
        <v>160</v>
      </c>
      <c r="AU214" s="23" t="s">
        <v>138</v>
      </c>
      <c r="AY214" s="23" t="s">
        <v>159</v>
      </c>
      <c r="BE214" s="137">
        <f>IF(U214="základná",N214,0)</f>
        <v>0</v>
      </c>
      <c r="BF214" s="137">
        <f>IF(U214="znížená",N214,0)</f>
        <v>0</v>
      </c>
      <c r="BG214" s="137">
        <f>IF(U214="zákl. prenesená",N214,0)</f>
        <v>0</v>
      </c>
      <c r="BH214" s="137">
        <f>IF(U214="zníž. prenesená",N214,0)</f>
        <v>0</v>
      </c>
      <c r="BI214" s="137">
        <f>IF(U214="nulová",N214,0)</f>
        <v>0</v>
      </c>
      <c r="BJ214" s="23" t="s">
        <v>138</v>
      </c>
      <c r="BK214" s="223">
        <f>ROUND(L214*K214,3)</f>
        <v>0</v>
      </c>
      <c r="BL214" s="23" t="s">
        <v>277</v>
      </c>
      <c r="BM214" s="23" t="s">
        <v>866</v>
      </c>
    </row>
    <row r="215" s="9" customFormat="1" ht="29.88" customHeight="1">
      <c r="B215" s="200"/>
      <c r="C215" s="201"/>
      <c r="D215" s="211" t="s">
        <v>133</v>
      </c>
      <c r="E215" s="211"/>
      <c r="F215" s="211"/>
      <c r="G215" s="211"/>
      <c r="H215" s="211"/>
      <c r="I215" s="211"/>
      <c r="J215" s="211"/>
      <c r="K215" s="211"/>
      <c r="L215" s="211"/>
      <c r="M215" s="211"/>
      <c r="N215" s="253">
        <f>BK215</f>
        <v>0</v>
      </c>
      <c r="O215" s="254"/>
      <c r="P215" s="254"/>
      <c r="Q215" s="254"/>
      <c r="R215" s="204"/>
      <c r="T215" s="205"/>
      <c r="U215" s="201"/>
      <c r="V215" s="201"/>
      <c r="W215" s="206">
        <f>SUM(W216:W225)</f>
        <v>0</v>
      </c>
      <c r="X215" s="201"/>
      <c r="Y215" s="206">
        <f>SUM(Y216:Y225)</f>
        <v>0</v>
      </c>
      <c r="Z215" s="201"/>
      <c r="AA215" s="207">
        <f>SUM(AA216:AA225)</f>
        <v>0</v>
      </c>
      <c r="AR215" s="208" t="s">
        <v>84</v>
      </c>
      <c r="AT215" s="209" t="s">
        <v>75</v>
      </c>
      <c r="AU215" s="209" t="s">
        <v>84</v>
      </c>
      <c r="AY215" s="208" t="s">
        <v>159</v>
      </c>
      <c r="BK215" s="210">
        <f>SUM(BK216:BK225)</f>
        <v>0</v>
      </c>
    </row>
    <row r="216" s="1" customFormat="1" ht="25.5" customHeight="1">
      <c r="B216" s="178"/>
      <c r="C216" s="214" t="s">
        <v>867</v>
      </c>
      <c r="D216" s="214" t="s">
        <v>160</v>
      </c>
      <c r="E216" s="215" t="s">
        <v>868</v>
      </c>
      <c r="F216" s="216" t="s">
        <v>869</v>
      </c>
      <c r="G216" s="216"/>
      <c r="H216" s="216"/>
      <c r="I216" s="216"/>
      <c r="J216" s="217" t="s">
        <v>457</v>
      </c>
      <c r="K216" s="218">
        <v>800</v>
      </c>
      <c r="L216" s="219">
        <v>0</v>
      </c>
      <c r="M216" s="219"/>
      <c r="N216" s="218">
        <f>ROUND(L216*K216,3)</f>
        <v>0</v>
      </c>
      <c r="O216" s="218"/>
      <c r="P216" s="218"/>
      <c r="Q216" s="218"/>
      <c r="R216" s="182"/>
      <c r="T216" s="220" t="s">
        <v>5</v>
      </c>
      <c r="U216" s="57" t="s">
        <v>43</v>
      </c>
      <c r="V216" s="48"/>
      <c r="W216" s="221">
        <f>V216*K216</f>
        <v>0</v>
      </c>
      <c r="X216" s="221">
        <v>0</v>
      </c>
      <c r="Y216" s="221">
        <f>X216*K216</f>
        <v>0</v>
      </c>
      <c r="Z216" s="221">
        <v>0</v>
      </c>
      <c r="AA216" s="222">
        <f>Z216*K216</f>
        <v>0</v>
      </c>
      <c r="AR216" s="23" t="s">
        <v>277</v>
      </c>
      <c r="AT216" s="23" t="s">
        <v>160</v>
      </c>
      <c r="AU216" s="23" t="s">
        <v>138</v>
      </c>
      <c r="AY216" s="23" t="s">
        <v>159</v>
      </c>
      <c r="BE216" s="137">
        <f>IF(U216="základná",N216,0)</f>
        <v>0</v>
      </c>
      <c r="BF216" s="137">
        <f>IF(U216="znížená",N216,0)</f>
        <v>0</v>
      </c>
      <c r="BG216" s="137">
        <f>IF(U216="zákl. prenesená",N216,0)</f>
        <v>0</v>
      </c>
      <c r="BH216" s="137">
        <f>IF(U216="zníž. prenesená",N216,0)</f>
        <v>0</v>
      </c>
      <c r="BI216" s="137">
        <f>IF(U216="nulová",N216,0)</f>
        <v>0</v>
      </c>
      <c r="BJ216" s="23" t="s">
        <v>138</v>
      </c>
      <c r="BK216" s="223">
        <f>ROUND(L216*K216,3)</f>
        <v>0</v>
      </c>
      <c r="BL216" s="23" t="s">
        <v>277</v>
      </c>
      <c r="BM216" s="23" t="s">
        <v>870</v>
      </c>
    </row>
    <row r="217" s="1" customFormat="1" ht="25.5" customHeight="1">
      <c r="B217" s="178"/>
      <c r="C217" s="264" t="s">
        <v>726</v>
      </c>
      <c r="D217" s="264" t="s">
        <v>317</v>
      </c>
      <c r="E217" s="265" t="s">
        <v>871</v>
      </c>
      <c r="F217" s="266" t="s">
        <v>872</v>
      </c>
      <c r="G217" s="266"/>
      <c r="H217" s="266"/>
      <c r="I217" s="266"/>
      <c r="J217" s="267" t="s">
        <v>457</v>
      </c>
      <c r="K217" s="268">
        <v>800</v>
      </c>
      <c r="L217" s="269">
        <v>0</v>
      </c>
      <c r="M217" s="269"/>
      <c r="N217" s="268">
        <f>ROUND(L217*K217,3)</f>
        <v>0</v>
      </c>
      <c r="O217" s="218"/>
      <c r="P217" s="218"/>
      <c r="Q217" s="218"/>
      <c r="R217" s="182"/>
      <c r="T217" s="220" t="s">
        <v>5</v>
      </c>
      <c r="U217" s="57" t="s">
        <v>43</v>
      </c>
      <c r="V217" s="48"/>
      <c r="W217" s="221">
        <f>V217*K217</f>
        <v>0</v>
      </c>
      <c r="X217" s="221">
        <v>0</v>
      </c>
      <c r="Y217" s="221">
        <f>X217*K217</f>
        <v>0</v>
      </c>
      <c r="Z217" s="221">
        <v>0</v>
      </c>
      <c r="AA217" s="222">
        <f>Z217*K217</f>
        <v>0</v>
      </c>
      <c r="AR217" s="23" t="s">
        <v>593</v>
      </c>
      <c r="AT217" s="23" t="s">
        <v>317</v>
      </c>
      <c r="AU217" s="23" t="s">
        <v>138</v>
      </c>
      <c r="AY217" s="23" t="s">
        <v>159</v>
      </c>
      <c r="BE217" s="137">
        <f>IF(U217="základná",N217,0)</f>
        <v>0</v>
      </c>
      <c r="BF217" s="137">
        <f>IF(U217="znížená",N217,0)</f>
        <v>0</v>
      </c>
      <c r="BG217" s="137">
        <f>IF(U217="zákl. prenesená",N217,0)</f>
        <v>0</v>
      </c>
      <c r="BH217" s="137">
        <f>IF(U217="zníž. prenesená",N217,0)</f>
        <v>0</v>
      </c>
      <c r="BI217" s="137">
        <f>IF(U217="nulová",N217,0)</f>
        <v>0</v>
      </c>
      <c r="BJ217" s="23" t="s">
        <v>138</v>
      </c>
      <c r="BK217" s="223">
        <f>ROUND(L217*K217,3)</f>
        <v>0</v>
      </c>
      <c r="BL217" s="23" t="s">
        <v>277</v>
      </c>
      <c r="BM217" s="23" t="s">
        <v>873</v>
      </c>
    </row>
    <row r="218" s="1" customFormat="1" ht="25.5" customHeight="1">
      <c r="B218" s="178"/>
      <c r="C218" s="214" t="s">
        <v>874</v>
      </c>
      <c r="D218" s="214" t="s">
        <v>160</v>
      </c>
      <c r="E218" s="215" t="s">
        <v>875</v>
      </c>
      <c r="F218" s="216" t="s">
        <v>876</v>
      </c>
      <c r="G218" s="216"/>
      <c r="H218" s="216"/>
      <c r="I218" s="216"/>
      <c r="J218" s="217" t="s">
        <v>692</v>
      </c>
      <c r="K218" s="218">
        <v>24</v>
      </c>
      <c r="L218" s="219">
        <v>0</v>
      </c>
      <c r="M218" s="219"/>
      <c r="N218" s="218">
        <f>ROUND(L218*K218,3)</f>
        <v>0</v>
      </c>
      <c r="O218" s="218"/>
      <c r="P218" s="218"/>
      <c r="Q218" s="218"/>
      <c r="R218" s="182"/>
      <c r="T218" s="220" t="s">
        <v>5</v>
      </c>
      <c r="U218" s="57" t="s">
        <v>43</v>
      </c>
      <c r="V218" s="48"/>
      <c r="W218" s="221">
        <f>V218*K218</f>
        <v>0</v>
      </c>
      <c r="X218" s="221">
        <v>0</v>
      </c>
      <c r="Y218" s="221">
        <f>X218*K218</f>
        <v>0</v>
      </c>
      <c r="Z218" s="221">
        <v>0</v>
      </c>
      <c r="AA218" s="222">
        <f>Z218*K218</f>
        <v>0</v>
      </c>
      <c r="AR218" s="23" t="s">
        <v>277</v>
      </c>
      <c r="AT218" s="23" t="s">
        <v>160</v>
      </c>
      <c r="AU218" s="23" t="s">
        <v>138</v>
      </c>
      <c r="AY218" s="23" t="s">
        <v>159</v>
      </c>
      <c r="BE218" s="137">
        <f>IF(U218="základná",N218,0)</f>
        <v>0</v>
      </c>
      <c r="BF218" s="137">
        <f>IF(U218="znížená",N218,0)</f>
        <v>0</v>
      </c>
      <c r="BG218" s="137">
        <f>IF(U218="zákl. prenesená",N218,0)</f>
        <v>0</v>
      </c>
      <c r="BH218" s="137">
        <f>IF(U218="zníž. prenesená",N218,0)</f>
        <v>0</v>
      </c>
      <c r="BI218" s="137">
        <f>IF(U218="nulová",N218,0)</f>
        <v>0</v>
      </c>
      <c r="BJ218" s="23" t="s">
        <v>138</v>
      </c>
      <c r="BK218" s="223">
        <f>ROUND(L218*K218,3)</f>
        <v>0</v>
      </c>
      <c r="BL218" s="23" t="s">
        <v>277</v>
      </c>
      <c r="BM218" s="23" t="s">
        <v>877</v>
      </c>
    </row>
    <row r="219" s="1" customFormat="1" ht="16.5" customHeight="1">
      <c r="B219" s="178"/>
      <c r="C219" s="214" t="s">
        <v>729</v>
      </c>
      <c r="D219" s="214" t="s">
        <v>160</v>
      </c>
      <c r="E219" s="215" t="s">
        <v>878</v>
      </c>
      <c r="F219" s="216" t="s">
        <v>879</v>
      </c>
      <c r="G219" s="216"/>
      <c r="H219" s="216"/>
      <c r="I219" s="216"/>
      <c r="J219" s="217" t="s">
        <v>692</v>
      </c>
      <c r="K219" s="218">
        <v>6</v>
      </c>
      <c r="L219" s="219">
        <v>0</v>
      </c>
      <c r="M219" s="219"/>
      <c r="N219" s="218">
        <f>ROUND(L219*K219,3)</f>
        <v>0</v>
      </c>
      <c r="O219" s="218"/>
      <c r="P219" s="218"/>
      <c r="Q219" s="218"/>
      <c r="R219" s="182"/>
      <c r="T219" s="220" t="s">
        <v>5</v>
      </c>
      <c r="U219" s="57" t="s">
        <v>43</v>
      </c>
      <c r="V219" s="48"/>
      <c r="W219" s="221">
        <f>V219*K219</f>
        <v>0</v>
      </c>
      <c r="X219" s="221">
        <v>0</v>
      </c>
      <c r="Y219" s="221">
        <f>X219*K219</f>
        <v>0</v>
      </c>
      <c r="Z219" s="221">
        <v>0</v>
      </c>
      <c r="AA219" s="222">
        <f>Z219*K219</f>
        <v>0</v>
      </c>
      <c r="AR219" s="23" t="s">
        <v>277</v>
      </c>
      <c r="AT219" s="23" t="s">
        <v>160</v>
      </c>
      <c r="AU219" s="23" t="s">
        <v>138</v>
      </c>
      <c r="AY219" s="23" t="s">
        <v>159</v>
      </c>
      <c r="BE219" s="137">
        <f>IF(U219="základná",N219,0)</f>
        <v>0</v>
      </c>
      <c r="BF219" s="137">
        <f>IF(U219="znížená",N219,0)</f>
        <v>0</v>
      </c>
      <c r="BG219" s="137">
        <f>IF(U219="zákl. prenesená",N219,0)</f>
        <v>0</v>
      </c>
      <c r="BH219" s="137">
        <f>IF(U219="zníž. prenesená",N219,0)</f>
        <v>0</v>
      </c>
      <c r="BI219" s="137">
        <f>IF(U219="nulová",N219,0)</f>
        <v>0</v>
      </c>
      <c r="BJ219" s="23" t="s">
        <v>138</v>
      </c>
      <c r="BK219" s="223">
        <f>ROUND(L219*K219,3)</f>
        <v>0</v>
      </c>
      <c r="BL219" s="23" t="s">
        <v>277</v>
      </c>
      <c r="BM219" s="23" t="s">
        <v>880</v>
      </c>
    </row>
    <row r="220" s="1" customFormat="1" ht="25.5" customHeight="1">
      <c r="B220" s="178"/>
      <c r="C220" s="264" t="s">
        <v>881</v>
      </c>
      <c r="D220" s="264" t="s">
        <v>317</v>
      </c>
      <c r="E220" s="265" t="s">
        <v>882</v>
      </c>
      <c r="F220" s="266" t="s">
        <v>883</v>
      </c>
      <c r="G220" s="266"/>
      <c r="H220" s="266"/>
      <c r="I220" s="266"/>
      <c r="J220" s="267" t="s">
        <v>177</v>
      </c>
      <c r="K220" s="268">
        <v>6</v>
      </c>
      <c r="L220" s="269">
        <v>0</v>
      </c>
      <c r="M220" s="269"/>
      <c r="N220" s="268">
        <f>ROUND(L220*K220,3)</f>
        <v>0</v>
      </c>
      <c r="O220" s="218"/>
      <c r="P220" s="218"/>
      <c r="Q220" s="218"/>
      <c r="R220" s="182"/>
      <c r="T220" s="220" t="s">
        <v>5</v>
      </c>
      <c r="U220" s="57" t="s">
        <v>43</v>
      </c>
      <c r="V220" s="48"/>
      <c r="W220" s="221">
        <f>V220*K220</f>
        <v>0</v>
      </c>
      <c r="X220" s="221">
        <v>0</v>
      </c>
      <c r="Y220" s="221">
        <f>X220*K220</f>
        <v>0</v>
      </c>
      <c r="Z220" s="221">
        <v>0</v>
      </c>
      <c r="AA220" s="222">
        <f>Z220*K220</f>
        <v>0</v>
      </c>
      <c r="AR220" s="23" t="s">
        <v>593</v>
      </c>
      <c r="AT220" s="23" t="s">
        <v>317</v>
      </c>
      <c r="AU220" s="23" t="s">
        <v>138</v>
      </c>
      <c r="AY220" s="23" t="s">
        <v>159</v>
      </c>
      <c r="BE220" s="137">
        <f>IF(U220="základná",N220,0)</f>
        <v>0</v>
      </c>
      <c r="BF220" s="137">
        <f>IF(U220="znížená",N220,0)</f>
        <v>0</v>
      </c>
      <c r="BG220" s="137">
        <f>IF(U220="zákl. prenesená",N220,0)</f>
        <v>0</v>
      </c>
      <c r="BH220" s="137">
        <f>IF(U220="zníž. prenesená",N220,0)</f>
        <v>0</v>
      </c>
      <c r="BI220" s="137">
        <f>IF(U220="nulová",N220,0)</f>
        <v>0</v>
      </c>
      <c r="BJ220" s="23" t="s">
        <v>138</v>
      </c>
      <c r="BK220" s="223">
        <f>ROUND(L220*K220,3)</f>
        <v>0</v>
      </c>
      <c r="BL220" s="23" t="s">
        <v>277</v>
      </c>
      <c r="BM220" s="23" t="s">
        <v>884</v>
      </c>
    </row>
    <row r="221" s="1" customFormat="1" ht="16.5" customHeight="1">
      <c r="B221" s="178"/>
      <c r="C221" s="214" t="s">
        <v>732</v>
      </c>
      <c r="D221" s="214" t="s">
        <v>160</v>
      </c>
      <c r="E221" s="215" t="s">
        <v>885</v>
      </c>
      <c r="F221" s="216" t="s">
        <v>886</v>
      </c>
      <c r="G221" s="216"/>
      <c r="H221" s="216"/>
      <c r="I221" s="216"/>
      <c r="J221" s="217" t="s">
        <v>692</v>
      </c>
      <c r="K221" s="218">
        <v>14</v>
      </c>
      <c r="L221" s="219">
        <v>0</v>
      </c>
      <c r="M221" s="219"/>
      <c r="N221" s="218">
        <f>ROUND(L221*K221,3)</f>
        <v>0</v>
      </c>
      <c r="O221" s="218"/>
      <c r="P221" s="218"/>
      <c r="Q221" s="218"/>
      <c r="R221" s="182"/>
      <c r="T221" s="220" t="s">
        <v>5</v>
      </c>
      <c r="U221" s="57" t="s">
        <v>43</v>
      </c>
      <c r="V221" s="48"/>
      <c r="W221" s="221">
        <f>V221*K221</f>
        <v>0</v>
      </c>
      <c r="X221" s="221">
        <v>0</v>
      </c>
      <c r="Y221" s="221">
        <f>X221*K221</f>
        <v>0</v>
      </c>
      <c r="Z221" s="221">
        <v>0</v>
      </c>
      <c r="AA221" s="222">
        <f>Z221*K221</f>
        <v>0</v>
      </c>
      <c r="AR221" s="23" t="s">
        <v>277</v>
      </c>
      <c r="AT221" s="23" t="s">
        <v>160</v>
      </c>
      <c r="AU221" s="23" t="s">
        <v>138</v>
      </c>
      <c r="AY221" s="23" t="s">
        <v>159</v>
      </c>
      <c r="BE221" s="137">
        <f>IF(U221="základná",N221,0)</f>
        <v>0</v>
      </c>
      <c r="BF221" s="137">
        <f>IF(U221="znížená",N221,0)</f>
        <v>0</v>
      </c>
      <c r="BG221" s="137">
        <f>IF(U221="zákl. prenesená",N221,0)</f>
        <v>0</v>
      </c>
      <c r="BH221" s="137">
        <f>IF(U221="zníž. prenesená",N221,0)</f>
        <v>0</v>
      </c>
      <c r="BI221" s="137">
        <f>IF(U221="nulová",N221,0)</f>
        <v>0</v>
      </c>
      <c r="BJ221" s="23" t="s">
        <v>138</v>
      </c>
      <c r="BK221" s="223">
        <f>ROUND(L221*K221,3)</f>
        <v>0</v>
      </c>
      <c r="BL221" s="23" t="s">
        <v>277</v>
      </c>
      <c r="BM221" s="23" t="s">
        <v>887</v>
      </c>
    </row>
    <row r="222" s="1" customFormat="1" ht="25.5" customHeight="1">
      <c r="B222" s="178"/>
      <c r="C222" s="214" t="s">
        <v>888</v>
      </c>
      <c r="D222" s="214" t="s">
        <v>160</v>
      </c>
      <c r="E222" s="215" t="s">
        <v>889</v>
      </c>
      <c r="F222" s="216" t="s">
        <v>890</v>
      </c>
      <c r="G222" s="216"/>
      <c r="H222" s="216"/>
      <c r="I222" s="216"/>
      <c r="J222" s="217" t="s">
        <v>692</v>
      </c>
      <c r="K222" s="218">
        <v>14</v>
      </c>
      <c r="L222" s="219">
        <v>0</v>
      </c>
      <c r="M222" s="219"/>
      <c r="N222" s="218">
        <f>ROUND(L222*K222,3)</f>
        <v>0</v>
      </c>
      <c r="O222" s="218"/>
      <c r="P222" s="218"/>
      <c r="Q222" s="218"/>
      <c r="R222" s="182"/>
      <c r="T222" s="220" t="s">
        <v>5</v>
      </c>
      <c r="U222" s="57" t="s">
        <v>43</v>
      </c>
      <c r="V222" s="48"/>
      <c r="W222" s="221">
        <f>V222*K222</f>
        <v>0</v>
      </c>
      <c r="X222" s="221">
        <v>0</v>
      </c>
      <c r="Y222" s="221">
        <f>X222*K222</f>
        <v>0</v>
      </c>
      <c r="Z222" s="221">
        <v>0</v>
      </c>
      <c r="AA222" s="222">
        <f>Z222*K222</f>
        <v>0</v>
      </c>
      <c r="AR222" s="23" t="s">
        <v>277</v>
      </c>
      <c r="AT222" s="23" t="s">
        <v>160</v>
      </c>
      <c r="AU222" s="23" t="s">
        <v>138</v>
      </c>
      <c r="AY222" s="23" t="s">
        <v>159</v>
      </c>
      <c r="BE222" s="137">
        <f>IF(U222="základná",N222,0)</f>
        <v>0</v>
      </c>
      <c r="BF222" s="137">
        <f>IF(U222="znížená",N222,0)</f>
        <v>0</v>
      </c>
      <c r="BG222" s="137">
        <f>IF(U222="zákl. prenesená",N222,0)</f>
        <v>0</v>
      </c>
      <c r="BH222" s="137">
        <f>IF(U222="zníž. prenesená",N222,0)</f>
        <v>0</v>
      </c>
      <c r="BI222" s="137">
        <f>IF(U222="nulová",N222,0)</f>
        <v>0</v>
      </c>
      <c r="BJ222" s="23" t="s">
        <v>138</v>
      </c>
      <c r="BK222" s="223">
        <f>ROUND(L222*K222,3)</f>
        <v>0</v>
      </c>
      <c r="BL222" s="23" t="s">
        <v>277</v>
      </c>
      <c r="BM222" s="23" t="s">
        <v>891</v>
      </c>
    </row>
    <row r="223" s="1" customFormat="1" ht="16.5" customHeight="1">
      <c r="B223" s="178"/>
      <c r="C223" s="214" t="s">
        <v>735</v>
      </c>
      <c r="D223" s="214" t="s">
        <v>160</v>
      </c>
      <c r="E223" s="215" t="s">
        <v>892</v>
      </c>
      <c r="F223" s="216" t="s">
        <v>893</v>
      </c>
      <c r="G223" s="216"/>
      <c r="H223" s="216"/>
      <c r="I223" s="216"/>
      <c r="J223" s="217" t="s">
        <v>692</v>
      </c>
      <c r="K223" s="218">
        <v>24</v>
      </c>
      <c r="L223" s="219">
        <v>0</v>
      </c>
      <c r="M223" s="219"/>
      <c r="N223" s="218">
        <f>ROUND(L223*K223,3)</f>
        <v>0</v>
      </c>
      <c r="O223" s="218"/>
      <c r="P223" s="218"/>
      <c r="Q223" s="218"/>
      <c r="R223" s="182"/>
      <c r="T223" s="220" t="s">
        <v>5</v>
      </c>
      <c r="U223" s="57" t="s">
        <v>43</v>
      </c>
      <c r="V223" s="48"/>
      <c r="W223" s="221">
        <f>V223*K223</f>
        <v>0</v>
      </c>
      <c r="X223" s="221">
        <v>0</v>
      </c>
      <c r="Y223" s="221">
        <f>X223*K223</f>
        <v>0</v>
      </c>
      <c r="Z223" s="221">
        <v>0</v>
      </c>
      <c r="AA223" s="222">
        <f>Z223*K223</f>
        <v>0</v>
      </c>
      <c r="AR223" s="23" t="s">
        <v>277</v>
      </c>
      <c r="AT223" s="23" t="s">
        <v>160</v>
      </c>
      <c r="AU223" s="23" t="s">
        <v>138</v>
      </c>
      <c r="AY223" s="23" t="s">
        <v>159</v>
      </c>
      <c r="BE223" s="137">
        <f>IF(U223="základná",N223,0)</f>
        <v>0</v>
      </c>
      <c r="BF223" s="137">
        <f>IF(U223="znížená",N223,0)</f>
        <v>0</v>
      </c>
      <c r="BG223" s="137">
        <f>IF(U223="zákl. prenesená",N223,0)</f>
        <v>0</v>
      </c>
      <c r="BH223" s="137">
        <f>IF(U223="zníž. prenesená",N223,0)</f>
        <v>0</v>
      </c>
      <c r="BI223" s="137">
        <f>IF(U223="nulová",N223,0)</f>
        <v>0</v>
      </c>
      <c r="BJ223" s="23" t="s">
        <v>138</v>
      </c>
      <c r="BK223" s="223">
        <f>ROUND(L223*K223,3)</f>
        <v>0</v>
      </c>
      <c r="BL223" s="23" t="s">
        <v>277</v>
      </c>
      <c r="BM223" s="23" t="s">
        <v>894</v>
      </c>
    </row>
    <row r="224" s="1" customFormat="1" ht="16.5" customHeight="1">
      <c r="B224" s="178"/>
      <c r="C224" s="214" t="s">
        <v>895</v>
      </c>
      <c r="D224" s="214" t="s">
        <v>160</v>
      </c>
      <c r="E224" s="215" t="s">
        <v>861</v>
      </c>
      <c r="F224" s="216" t="s">
        <v>862</v>
      </c>
      <c r="G224" s="216"/>
      <c r="H224" s="216"/>
      <c r="I224" s="216"/>
      <c r="J224" s="217" t="s">
        <v>452</v>
      </c>
      <c r="K224" s="219">
        <v>0</v>
      </c>
      <c r="L224" s="219">
        <v>0</v>
      </c>
      <c r="M224" s="219"/>
      <c r="N224" s="218">
        <f>ROUND(L224*K224,3)</f>
        <v>0</v>
      </c>
      <c r="O224" s="218"/>
      <c r="P224" s="218"/>
      <c r="Q224" s="218"/>
      <c r="R224" s="182"/>
      <c r="T224" s="220" t="s">
        <v>5</v>
      </c>
      <c r="U224" s="57" t="s">
        <v>43</v>
      </c>
      <c r="V224" s="48"/>
      <c r="W224" s="221">
        <f>V224*K224</f>
        <v>0</v>
      </c>
      <c r="X224" s="221">
        <v>0</v>
      </c>
      <c r="Y224" s="221">
        <f>X224*K224</f>
        <v>0</v>
      </c>
      <c r="Z224" s="221">
        <v>0</v>
      </c>
      <c r="AA224" s="222">
        <f>Z224*K224</f>
        <v>0</v>
      </c>
      <c r="AR224" s="23" t="s">
        <v>277</v>
      </c>
      <c r="AT224" s="23" t="s">
        <v>160</v>
      </c>
      <c r="AU224" s="23" t="s">
        <v>138</v>
      </c>
      <c r="AY224" s="23" t="s">
        <v>159</v>
      </c>
      <c r="BE224" s="137">
        <f>IF(U224="základná",N224,0)</f>
        <v>0</v>
      </c>
      <c r="BF224" s="137">
        <f>IF(U224="znížená",N224,0)</f>
        <v>0</v>
      </c>
      <c r="BG224" s="137">
        <f>IF(U224="zákl. prenesená",N224,0)</f>
        <v>0</v>
      </c>
      <c r="BH224" s="137">
        <f>IF(U224="zníž. prenesená",N224,0)</f>
        <v>0</v>
      </c>
      <c r="BI224" s="137">
        <f>IF(U224="nulová",N224,0)</f>
        <v>0</v>
      </c>
      <c r="BJ224" s="23" t="s">
        <v>138</v>
      </c>
      <c r="BK224" s="223">
        <f>ROUND(L224*K224,3)</f>
        <v>0</v>
      </c>
      <c r="BL224" s="23" t="s">
        <v>277</v>
      </c>
      <c r="BM224" s="23" t="s">
        <v>896</v>
      </c>
    </row>
    <row r="225" s="1" customFormat="1" ht="16.5" customHeight="1">
      <c r="B225" s="178"/>
      <c r="C225" s="214" t="s">
        <v>738</v>
      </c>
      <c r="D225" s="214" t="s">
        <v>160</v>
      </c>
      <c r="E225" s="215" t="s">
        <v>864</v>
      </c>
      <c r="F225" s="216" t="s">
        <v>865</v>
      </c>
      <c r="G225" s="216"/>
      <c r="H225" s="216"/>
      <c r="I225" s="216"/>
      <c r="J225" s="217" t="s">
        <v>452</v>
      </c>
      <c r="K225" s="219">
        <v>0</v>
      </c>
      <c r="L225" s="219">
        <v>0</v>
      </c>
      <c r="M225" s="219"/>
      <c r="N225" s="218">
        <f>ROUND(L225*K225,3)</f>
        <v>0</v>
      </c>
      <c r="O225" s="218"/>
      <c r="P225" s="218"/>
      <c r="Q225" s="218"/>
      <c r="R225" s="182"/>
      <c r="T225" s="220" t="s">
        <v>5</v>
      </c>
      <c r="U225" s="57" t="s">
        <v>43</v>
      </c>
      <c r="V225" s="48"/>
      <c r="W225" s="221">
        <f>V225*K225</f>
        <v>0</v>
      </c>
      <c r="X225" s="221">
        <v>0</v>
      </c>
      <c r="Y225" s="221">
        <f>X225*K225</f>
        <v>0</v>
      </c>
      <c r="Z225" s="221">
        <v>0</v>
      </c>
      <c r="AA225" s="222">
        <f>Z225*K225</f>
        <v>0</v>
      </c>
      <c r="AR225" s="23" t="s">
        <v>277</v>
      </c>
      <c r="AT225" s="23" t="s">
        <v>160</v>
      </c>
      <c r="AU225" s="23" t="s">
        <v>138</v>
      </c>
      <c r="AY225" s="23" t="s">
        <v>159</v>
      </c>
      <c r="BE225" s="137">
        <f>IF(U225="základná",N225,0)</f>
        <v>0</v>
      </c>
      <c r="BF225" s="137">
        <f>IF(U225="znížená",N225,0)</f>
        <v>0</v>
      </c>
      <c r="BG225" s="137">
        <f>IF(U225="zákl. prenesená",N225,0)</f>
        <v>0</v>
      </c>
      <c r="BH225" s="137">
        <f>IF(U225="zníž. prenesená",N225,0)</f>
        <v>0</v>
      </c>
      <c r="BI225" s="137">
        <f>IF(U225="nulová",N225,0)</f>
        <v>0</v>
      </c>
      <c r="BJ225" s="23" t="s">
        <v>138</v>
      </c>
      <c r="BK225" s="223">
        <f>ROUND(L225*K225,3)</f>
        <v>0</v>
      </c>
      <c r="BL225" s="23" t="s">
        <v>277</v>
      </c>
      <c r="BM225" s="23" t="s">
        <v>897</v>
      </c>
    </row>
    <row r="226" s="9" customFormat="1" ht="29.88" customHeight="1">
      <c r="B226" s="200"/>
      <c r="C226" s="201"/>
      <c r="D226" s="211" t="s">
        <v>623</v>
      </c>
      <c r="E226" s="211"/>
      <c r="F226" s="211"/>
      <c r="G226" s="211"/>
      <c r="H226" s="211"/>
      <c r="I226" s="211"/>
      <c r="J226" s="211"/>
      <c r="K226" s="211"/>
      <c r="L226" s="211"/>
      <c r="M226" s="211"/>
      <c r="N226" s="253">
        <f>BK226</f>
        <v>0</v>
      </c>
      <c r="O226" s="254"/>
      <c r="P226" s="254"/>
      <c r="Q226" s="254"/>
      <c r="R226" s="204"/>
      <c r="T226" s="205"/>
      <c r="U226" s="201"/>
      <c r="V226" s="201"/>
      <c r="W226" s="206">
        <f>SUM(W227:W229)</f>
        <v>0</v>
      </c>
      <c r="X226" s="201"/>
      <c r="Y226" s="206">
        <f>SUM(Y227:Y229)</f>
        <v>0</v>
      </c>
      <c r="Z226" s="201"/>
      <c r="AA226" s="207">
        <f>SUM(AA227:AA229)</f>
        <v>0</v>
      </c>
      <c r="AR226" s="208" t="s">
        <v>84</v>
      </c>
      <c r="AT226" s="209" t="s">
        <v>75</v>
      </c>
      <c r="AU226" s="209" t="s">
        <v>84</v>
      </c>
      <c r="AY226" s="208" t="s">
        <v>159</v>
      </c>
      <c r="BK226" s="210">
        <f>SUM(BK227:BK229)</f>
        <v>0</v>
      </c>
    </row>
    <row r="227" s="1" customFormat="1" ht="38.25" customHeight="1">
      <c r="B227" s="178"/>
      <c r="C227" s="214" t="s">
        <v>898</v>
      </c>
      <c r="D227" s="214" t="s">
        <v>160</v>
      </c>
      <c r="E227" s="215" t="s">
        <v>899</v>
      </c>
      <c r="F227" s="216" t="s">
        <v>900</v>
      </c>
      <c r="G227" s="216"/>
      <c r="H227" s="216"/>
      <c r="I227" s="216"/>
      <c r="J227" s="217" t="s">
        <v>177</v>
      </c>
      <c r="K227" s="218">
        <v>2</v>
      </c>
      <c r="L227" s="219">
        <v>0</v>
      </c>
      <c r="M227" s="219"/>
      <c r="N227" s="218">
        <f>ROUND(L227*K227,3)</f>
        <v>0</v>
      </c>
      <c r="O227" s="218"/>
      <c r="P227" s="218"/>
      <c r="Q227" s="218"/>
      <c r="R227" s="182"/>
      <c r="T227" s="220" t="s">
        <v>5</v>
      </c>
      <c r="U227" s="57" t="s">
        <v>43</v>
      </c>
      <c r="V227" s="48"/>
      <c r="W227" s="221">
        <f>V227*K227</f>
        <v>0</v>
      </c>
      <c r="X227" s="221">
        <v>0</v>
      </c>
      <c r="Y227" s="221">
        <f>X227*K227</f>
        <v>0</v>
      </c>
      <c r="Z227" s="221">
        <v>0</v>
      </c>
      <c r="AA227" s="222">
        <f>Z227*K227</f>
        <v>0</v>
      </c>
      <c r="AR227" s="23" t="s">
        <v>277</v>
      </c>
      <c r="AT227" s="23" t="s">
        <v>160</v>
      </c>
      <c r="AU227" s="23" t="s">
        <v>138</v>
      </c>
      <c r="AY227" s="23" t="s">
        <v>159</v>
      </c>
      <c r="BE227" s="137">
        <f>IF(U227="základná",N227,0)</f>
        <v>0</v>
      </c>
      <c r="BF227" s="137">
        <f>IF(U227="znížená",N227,0)</f>
        <v>0</v>
      </c>
      <c r="BG227" s="137">
        <f>IF(U227="zákl. prenesená",N227,0)</f>
        <v>0</v>
      </c>
      <c r="BH227" s="137">
        <f>IF(U227="zníž. prenesená",N227,0)</f>
        <v>0</v>
      </c>
      <c r="BI227" s="137">
        <f>IF(U227="nulová",N227,0)</f>
        <v>0</v>
      </c>
      <c r="BJ227" s="23" t="s">
        <v>138</v>
      </c>
      <c r="BK227" s="223">
        <f>ROUND(L227*K227,3)</f>
        <v>0</v>
      </c>
      <c r="BL227" s="23" t="s">
        <v>277</v>
      </c>
      <c r="BM227" s="23" t="s">
        <v>901</v>
      </c>
    </row>
    <row r="228" s="1" customFormat="1" ht="25.5" customHeight="1">
      <c r="B228" s="178"/>
      <c r="C228" s="264" t="s">
        <v>741</v>
      </c>
      <c r="D228" s="264" t="s">
        <v>317</v>
      </c>
      <c r="E228" s="265" t="s">
        <v>902</v>
      </c>
      <c r="F228" s="266" t="s">
        <v>903</v>
      </c>
      <c r="G228" s="266"/>
      <c r="H228" s="266"/>
      <c r="I228" s="266"/>
      <c r="J228" s="267" t="s">
        <v>163</v>
      </c>
      <c r="K228" s="268">
        <v>0.0089999999999999993</v>
      </c>
      <c r="L228" s="269">
        <v>0</v>
      </c>
      <c r="M228" s="269"/>
      <c r="N228" s="268">
        <f>ROUND(L228*K228,3)</f>
        <v>0</v>
      </c>
      <c r="O228" s="218"/>
      <c r="P228" s="218"/>
      <c r="Q228" s="218"/>
      <c r="R228" s="182"/>
      <c r="T228" s="220" t="s">
        <v>5</v>
      </c>
      <c r="U228" s="57" t="s">
        <v>43</v>
      </c>
      <c r="V228" s="48"/>
      <c r="W228" s="221">
        <f>V228*K228</f>
        <v>0</v>
      </c>
      <c r="X228" s="221">
        <v>0</v>
      </c>
      <c r="Y228" s="221">
        <f>X228*K228</f>
        <v>0</v>
      </c>
      <c r="Z228" s="221">
        <v>0</v>
      </c>
      <c r="AA228" s="222">
        <f>Z228*K228</f>
        <v>0</v>
      </c>
      <c r="AR228" s="23" t="s">
        <v>593</v>
      </c>
      <c r="AT228" s="23" t="s">
        <v>317</v>
      </c>
      <c r="AU228" s="23" t="s">
        <v>138</v>
      </c>
      <c r="AY228" s="23" t="s">
        <v>159</v>
      </c>
      <c r="BE228" s="137">
        <f>IF(U228="základná",N228,0)</f>
        <v>0</v>
      </c>
      <c r="BF228" s="137">
        <f>IF(U228="znížená",N228,0)</f>
        <v>0</v>
      </c>
      <c r="BG228" s="137">
        <f>IF(U228="zákl. prenesená",N228,0)</f>
        <v>0</v>
      </c>
      <c r="BH228" s="137">
        <f>IF(U228="zníž. prenesená",N228,0)</f>
        <v>0</v>
      </c>
      <c r="BI228" s="137">
        <f>IF(U228="nulová",N228,0)</f>
        <v>0</v>
      </c>
      <c r="BJ228" s="23" t="s">
        <v>138</v>
      </c>
      <c r="BK228" s="223">
        <f>ROUND(L228*K228,3)</f>
        <v>0</v>
      </c>
      <c r="BL228" s="23" t="s">
        <v>277</v>
      </c>
      <c r="BM228" s="23" t="s">
        <v>904</v>
      </c>
    </row>
    <row r="229" s="1" customFormat="1" ht="16.5" customHeight="1">
      <c r="B229" s="178"/>
      <c r="C229" s="214" t="s">
        <v>905</v>
      </c>
      <c r="D229" s="214" t="s">
        <v>160</v>
      </c>
      <c r="E229" s="215" t="s">
        <v>864</v>
      </c>
      <c r="F229" s="216" t="s">
        <v>865</v>
      </c>
      <c r="G229" s="216"/>
      <c r="H229" s="216"/>
      <c r="I229" s="216"/>
      <c r="J229" s="217" t="s">
        <v>452</v>
      </c>
      <c r="K229" s="219">
        <v>0</v>
      </c>
      <c r="L229" s="219">
        <v>0</v>
      </c>
      <c r="M229" s="219"/>
      <c r="N229" s="218">
        <f>ROUND(L229*K229,3)</f>
        <v>0</v>
      </c>
      <c r="O229" s="218"/>
      <c r="P229" s="218"/>
      <c r="Q229" s="218"/>
      <c r="R229" s="182"/>
      <c r="T229" s="220" t="s">
        <v>5</v>
      </c>
      <c r="U229" s="57" t="s">
        <v>43</v>
      </c>
      <c r="V229" s="48"/>
      <c r="W229" s="221">
        <f>V229*K229</f>
        <v>0</v>
      </c>
      <c r="X229" s="221">
        <v>0</v>
      </c>
      <c r="Y229" s="221">
        <f>X229*K229</f>
        <v>0</v>
      </c>
      <c r="Z229" s="221">
        <v>0</v>
      </c>
      <c r="AA229" s="222">
        <f>Z229*K229</f>
        <v>0</v>
      </c>
      <c r="AR229" s="23" t="s">
        <v>277</v>
      </c>
      <c r="AT229" s="23" t="s">
        <v>160</v>
      </c>
      <c r="AU229" s="23" t="s">
        <v>138</v>
      </c>
      <c r="AY229" s="23" t="s">
        <v>159</v>
      </c>
      <c r="BE229" s="137">
        <f>IF(U229="základná",N229,0)</f>
        <v>0</v>
      </c>
      <c r="BF229" s="137">
        <f>IF(U229="znížená",N229,0)</f>
        <v>0</v>
      </c>
      <c r="BG229" s="137">
        <f>IF(U229="zákl. prenesená",N229,0)</f>
        <v>0</v>
      </c>
      <c r="BH229" s="137">
        <f>IF(U229="zníž. prenesená",N229,0)</f>
        <v>0</v>
      </c>
      <c r="BI229" s="137">
        <f>IF(U229="nulová",N229,0)</f>
        <v>0</v>
      </c>
      <c r="BJ229" s="23" t="s">
        <v>138</v>
      </c>
      <c r="BK229" s="223">
        <f>ROUND(L229*K229,3)</f>
        <v>0</v>
      </c>
      <c r="BL229" s="23" t="s">
        <v>277</v>
      </c>
      <c r="BM229" s="23" t="s">
        <v>906</v>
      </c>
    </row>
    <row r="230" s="9" customFormat="1" ht="29.88" customHeight="1">
      <c r="B230" s="200"/>
      <c r="C230" s="201"/>
      <c r="D230" s="211" t="s">
        <v>624</v>
      </c>
      <c r="E230" s="211"/>
      <c r="F230" s="211"/>
      <c r="G230" s="211"/>
      <c r="H230" s="211"/>
      <c r="I230" s="211"/>
      <c r="J230" s="211"/>
      <c r="K230" s="211"/>
      <c r="L230" s="211"/>
      <c r="M230" s="211"/>
      <c r="N230" s="253">
        <f>BK230</f>
        <v>0</v>
      </c>
      <c r="O230" s="254"/>
      <c r="P230" s="254"/>
      <c r="Q230" s="254"/>
      <c r="R230" s="204"/>
      <c r="T230" s="205"/>
      <c r="U230" s="201"/>
      <c r="V230" s="201"/>
      <c r="W230" s="206">
        <f>SUM(W231:W233)</f>
        <v>0</v>
      </c>
      <c r="X230" s="201"/>
      <c r="Y230" s="206">
        <f>SUM(Y231:Y233)</f>
        <v>0</v>
      </c>
      <c r="Z230" s="201"/>
      <c r="AA230" s="207">
        <f>SUM(AA231:AA233)</f>
        <v>0</v>
      </c>
      <c r="AR230" s="208" t="s">
        <v>84</v>
      </c>
      <c r="AT230" s="209" t="s">
        <v>75</v>
      </c>
      <c r="AU230" s="209" t="s">
        <v>84</v>
      </c>
      <c r="AY230" s="208" t="s">
        <v>159</v>
      </c>
      <c r="BK230" s="210">
        <f>SUM(BK231:BK233)</f>
        <v>0</v>
      </c>
    </row>
    <row r="231" s="1" customFormat="1" ht="16.5" customHeight="1">
      <c r="B231" s="178"/>
      <c r="C231" s="214" t="s">
        <v>744</v>
      </c>
      <c r="D231" s="214" t="s">
        <v>160</v>
      </c>
      <c r="E231" s="215" t="s">
        <v>907</v>
      </c>
      <c r="F231" s="216" t="s">
        <v>908</v>
      </c>
      <c r="G231" s="216"/>
      <c r="H231" s="216"/>
      <c r="I231" s="216"/>
      <c r="J231" s="217" t="s">
        <v>619</v>
      </c>
      <c r="K231" s="218">
        <v>60</v>
      </c>
      <c r="L231" s="219">
        <v>0</v>
      </c>
      <c r="M231" s="219"/>
      <c r="N231" s="218">
        <f>ROUND(L231*K231,3)</f>
        <v>0</v>
      </c>
      <c r="O231" s="218"/>
      <c r="P231" s="218"/>
      <c r="Q231" s="218"/>
      <c r="R231" s="182"/>
      <c r="T231" s="220" t="s">
        <v>5</v>
      </c>
      <c r="U231" s="57" t="s">
        <v>43</v>
      </c>
      <c r="V231" s="48"/>
      <c r="W231" s="221">
        <f>V231*K231</f>
        <v>0</v>
      </c>
      <c r="X231" s="221">
        <v>0</v>
      </c>
      <c r="Y231" s="221">
        <f>X231*K231</f>
        <v>0</v>
      </c>
      <c r="Z231" s="221">
        <v>0</v>
      </c>
      <c r="AA231" s="222">
        <f>Z231*K231</f>
        <v>0</v>
      </c>
      <c r="AR231" s="23" t="s">
        <v>277</v>
      </c>
      <c r="AT231" s="23" t="s">
        <v>160</v>
      </c>
      <c r="AU231" s="23" t="s">
        <v>138</v>
      </c>
      <c r="AY231" s="23" t="s">
        <v>159</v>
      </c>
      <c r="BE231" s="137">
        <f>IF(U231="základná",N231,0)</f>
        <v>0</v>
      </c>
      <c r="BF231" s="137">
        <f>IF(U231="znížená",N231,0)</f>
        <v>0</v>
      </c>
      <c r="BG231" s="137">
        <f>IF(U231="zákl. prenesená",N231,0)</f>
        <v>0</v>
      </c>
      <c r="BH231" s="137">
        <f>IF(U231="zníž. prenesená",N231,0)</f>
        <v>0</v>
      </c>
      <c r="BI231" s="137">
        <f>IF(U231="nulová",N231,0)</f>
        <v>0</v>
      </c>
      <c r="BJ231" s="23" t="s">
        <v>138</v>
      </c>
      <c r="BK231" s="223">
        <f>ROUND(L231*K231,3)</f>
        <v>0</v>
      </c>
      <c r="BL231" s="23" t="s">
        <v>277</v>
      </c>
      <c r="BM231" s="23" t="s">
        <v>909</v>
      </c>
    </row>
    <row r="232" s="1" customFormat="1" ht="25.5" customHeight="1">
      <c r="B232" s="178"/>
      <c r="C232" s="214" t="s">
        <v>910</v>
      </c>
      <c r="D232" s="214" t="s">
        <v>160</v>
      </c>
      <c r="E232" s="215" t="s">
        <v>911</v>
      </c>
      <c r="F232" s="216" t="s">
        <v>912</v>
      </c>
      <c r="G232" s="216"/>
      <c r="H232" s="216"/>
      <c r="I232" s="216"/>
      <c r="J232" s="217" t="s">
        <v>619</v>
      </c>
      <c r="K232" s="218">
        <v>3</v>
      </c>
      <c r="L232" s="219">
        <v>0</v>
      </c>
      <c r="M232" s="219"/>
      <c r="N232" s="218">
        <f>ROUND(L232*K232,3)</f>
        <v>0</v>
      </c>
      <c r="O232" s="218"/>
      <c r="P232" s="218"/>
      <c r="Q232" s="218"/>
      <c r="R232" s="182"/>
      <c r="T232" s="220" t="s">
        <v>5</v>
      </c>
      <c r="U232" s="57" t="s">
        <v>43</v>
      </c>
      <c r="V232" s="48"/>
      <c r="W232" s="221">
        <f>V232*K232</f>
        <v>0</v>
      </c>
      <c r="X232" s="221">
        <v>0</v>
      </c>
      <c r="Y232" s="221">
        <f>X232*K232</f>
        <v>0</v>
      </c>
      <c r="Z232" s="221">
        <v>0</v>
      </c>
      <c r="AA232" s="222">
        <f>Z232*K232</f>
        <v>0</v>
      </c>
      <c r="AR232" s="23" t="s">
        <v>277</v>
      </c>
      <c r="AT232" s="23" t="s">
        <v>160</v>
      </c>
      <c r="AU232" s="23" t="s">
        <v>138</v>
      </c>
      <c r="AY232" s="23" t="s">
        <v>159</v>
      </c>
      <c r="BE232" s="137">
        <f>IF(U232="základná",N232,0)</f>
        <v>0</v>
      </c>
      <c r="BF232" s="137">
        <f>IF(U232="znížená",N232,0)</f>
        <v>0</v>
      </c>
      <c r="BG232" s="137">
        <f>IF(U232="zákl. prenesená",N232,0)</f>
        <v>0</v>
      </c>
      <c r="BH232" s="137">
        <f>IF(U232="zníž. prenesená",N232,0)</f>
        <v>0</v>
      </c>
      <c r="BI232" s="137">
        <f>IF(U232="nulová",N232,0)</f>
        <v>0</v>
      </c>
      <c r="BJ232" s="23" t="s">
        <v>138</v>
      </c>
      <c r="BK232" s="223">
        <f>ROUND(L232*K232,3)</f>
        <v>0</v>
      </c>
      <c r="BL232" s="23" t="s">
        <v>277</v>
      </c>
      <c r="BM232" s="23" t="s">
        <v>913</v>
      </c>
    </row>
    <row r="233" s="1" customFormat="1" ht="25.5" customHeight="1">
      <c r="B233" s="178"/>
      <c r="C233" s="214" t="s">
        <v>747</v>
      </c>
      <c r="D233" s="214" t="s">
        <v>160</v>
      </c>
      <c r="E233" s="215" t="s">
        <v>914</v>
      </c>
      <c r="F233" s="216" t="s">
        <v>915</v>
      </c>
      <c r="G233" s="216"/>
      <c r="H233" s="216"/>
      <c r="I233" s="216"/>
      <c r="J233" s="217" t="s">
        <v>619</v>
      </c>
      <c r="K233" s="218">
        <v>8</v>
      </c>
      <c r="L233" s="219">
        <v>0</v>
      </c>
      <c r="M233" s="219"/>
      <c r="N233" s="218">
        <f>ROUND(L233*K233,3)</f>
        <v>0</v>
      </c>
      <c r="O233" s="218"/>
      <c r="P233" s="218"/>
      <c r="Q233" s="218"/>
      <c r="R233" s="182"/>
      <c r="T233" s="220" t="s">
        <v>5</v>
      </c>
      <c r="U233" s="57" t="s">
        <v>43</v>
      </c>
      <c r="V233" s="48"/>
      <c r="W233" s="221">
        <f>V233*K233</f>
        <v>0</v>
      </c>
      <c r="X233" s="221">
        <v>0</v>
      </c>
      <c r="Y233" s="221">
        <f>X233*K233</f>
        <v>0</v>
      </c>
      <c r="Z233" s="221">
        <v>0</v>
      </c>
      <c r="AA233" s="222">
        <f>Z233*K233</f>
        <v>0</v>
      </c>
      <c r="AR233" s="23" t="s">
        <v>277</v>
      </c>
      <c r="AT233" s="23" t="s">
        <v>160</v>
      </c>
      <c r="AU233" s="23" t="s">
        <v>138</v>
      </c>
      <c r="AY233" s="23" t="s">
        <v>159</v>
      </c>
      <c r="BE233" s="137">
        <f>IF(U233="základná",N233,0)</f>
        <v>0</v>
      </c>
      <c r="BF233" s="137">
        <f>IF(U233="znížená",N233,0)</f>
        <v>0</v>
      </c>
      <c r="BG233" s="137">
        <f>IF(U233="zákl. prenesená",N233,0)</f>
        <v>0</v>
      </c>
      <c r="BH233" s="137">
        <f>IF(U233="zníž. prenesená",N233,0)</f>
        <v>0</v>
      </c>
      <c r="BI233" s="137">
        <f>IF(U233="nulová",N233,0)</f>
        <v>0</v>
      </c>
      <c r="BJ233" s="23" t="s">
        <v>138</v>
      </c>
      <c r="BK233" s="223">
        <f>ROUND(L233*K233,3)</f>
        <v>0</v>
      </c>
      <c r="BL233" s="23" t="s">
        <v>277</v>
      </c>
      <c r="BM233" s="23" t="s">
        <v>916</v>
      </c>
    </row>
    <row r="234" s="9" customFormat="1" ht="37.44" customHeight="1">
      <c r="B234" s="200"/>
      <c r="C234" s="201"/>
      <c r="D234" s="202" t="s">
        <v>625</v>
      </c>
      <c r="E234" s="202"/>
      <c r="F234" s="202"/>
      <c r="G234" s="202"/>
      <c r="H234" s="202"/>
      <c r="I234" s="202"/>
      <c r="J234" s="202"/>
      <c r="K234" s="202"/>
      <c r="L234" s="202"/>
      <c r="M234" s="202"/>
      <c r="N234" s="255">
        <f>BK234</f>
        <v>0</v>
      </c>
      <c r="O234" s="256"/>
      <c r="P234" s="256"/>
      <c r="Q234" s="256"/>
      <c r="R234" s="204"/>
      <c r="T234" s="205"/>
      <c r="U234" s="201"/>
      <c r="V234" s="201"/>
      <c r="W234" s="206">
        <f>SUM(W235:W238)</f>
        <v>0</v>
      </c>
      <c r="X234" s="201"/>
      <c r="Y234" s="206">
        <f>SUM(Y235:Y238)</f>
        <v>0</v>
      </c>
      <c r="Z234" s="201"/>
      <c r="AA234" s="207">
        <f>SUM(AA235:AA238)</f>
        <v>0</v>
      </c>
      <c r="AR234" s="208" t="s">
        <v>84</v>
      </c>
      <c r="AT234" s="209" t="s">
        <v>75</v>
      </c>
      <c r="AU234" s="209" t="s">
        <v>76</v>
      </c>
      <c r="AY234" s="208" t="s">
        <v>159</v>
      </c>
      <c r="BK234" s="210">
        <f>SUM(BK235:BK238)</f>
        <v>0</v>
      </c>
    </row>
    <row r="235" s="1" customFormat="1" ht="16.5" customHeight="1">
      <c r="B235" s="178"/>
      <c r="C235" s="214" t="s">
        <v>917</v>
      </c>
      <c r="D235" s="214" t="s">
        <v>160</v>
      </c>
      <c r="E235" s="215" t="s">
        <v>918</v>
      </c>
      <c r="F235" s="216" t="s">
        <v>919</v>
      </c>
      <c r="G235" s="216"/>
      <c r="H235" s="216"/>
      <c r="I235" s="216"/>
      <c r="J235" s="217" t="s">
        <v>619</v>
      </c>
      <c r="K235" s="218">
        <v>50</v>
      </c>
      <c r="L235" s="219">
        <v>0</v>
      </c>
      <c r="M235" s="219"/>
      <c r="N235" s="218">
        <f>ROUND(L235*K235,3)</f>
        <v>0</v>
      </c>
      <c r="O235" s="218"/>
      <c r="P235" s="218"/>
      <c r="Q235" s="218"/>
      <c r="R235" s="182"/>
      <c r="T235" s="220" t="s">
        <v>5</v>
      </c>
      <c r="U235" s="57" t="s">
        <v>43</v>
      </c>
      <c r="V235" s="48"/>
      <c r="W235" s="221">
        <f>V235*K235</f>
        <v>0</v>
      </c>
      <c r="X235" s="221">
        <v>0</v>
      </c>
      <c r="Y235" s="221">
        <f>X235*K235</f>
        <v>0</v>
      </c>
      <c r="Z235" s="221">
        <v>0</v>
      </c>
      <c r="AA235" s="222">
        <f>Z235*K235</f>
        <v>0</v>
      </c>
      <c r="AR235" s="23" t="s">
        <v>620</v>
      </c>
      <c r="AT235" s="23" t="s">
        <v>160</v>
      </c>
      <c r="AU235" s="23" t="s">
        <v>84</v>
      </c>
      <c r="AY235" s="23" t="s">
        <v>159</v>
      </c>
      <c r="BE235" s="137">
        <f>IF(U235="základná",N235,0)</f>
        <v>0</v>
      </c>
      <c r="BF235" s="137">
        <f>IF(U235="znížená",N235,0)</f>
        <v>0</v>
      </c>
      <c r="BG235" s="137">
        <f>IF(U235="zákl. prenesená",N235,0)</f>
        <v>0</v>
      </c>
      <c r="BH235" s="137">
        <f>IF(U235="zníž. prenesená",N235,0)</f>
        <v>0</v>
      </c>
      <c r="BI235" s="137">
        <f>IF(U235="nulová",N235,0)</f>
        <v>0</v>
      </c>
      <c r="BJ235" s="23" t="s">
        <v>138</v>
      </c>
      <c r="BK235" s="223">
        <f>ROUND(L235*K235,3)</f>
        <v>0</v>
      </c>
      <c r="BL235" s="23" t="s">
        <v>620</v>
      </c>
      <c r="BM235" s="23" t="s">
        <v>920</v>
      </c>
    </row>
    <row r="236" s="1" customFormat="1" ht="16.5" customHeight="1">
      <c r="B236" s="178"/>
      <c r="C236" s="214" t="s">
        <v>750</v>
      </c>
      <c r="D236" s="214" t="s">
        <v>160</v>
      </c>
      <c r="E236" s="215" t="s">
        <v>921</v>
      </c>
      <c r="F236" s="216" t="s">
        <v>922</v>
      </c>
      <c r="G236" s="216"/>
      <c r="H236" s="216"/>
      <c r="I236" s="216"/>
      <c r="J236" s="217" t="s">
        <v>619</v>
      </c>
      <c r="K236" s="218">
        <v>5</v>
      </c>
      <c r="L236" s="219">
        <v>0</v>
      </c>
      <c r="M236" s="219"/>
      <c r="N236" s="218">
        <f>ROUND(L236*K236,3)</f>
        <v>0</v>
      </c>
      <c r="O236" s="218"/>
      <c r="P236" s="218"/>
      <c r="Q236" s="218"/>
      <c r="R236" s="182"/>
      <c r="T236" s="220" t="s">
        <v>5</v>
      </c>
      <c r="U236" s="57" t="s">
        <v>43</v>
      </c>
      <c r="V236" s="48"/>
      <c r="W236" s="221">
        <f>V236*K236</f>
        <v>0</v>
      </c>
      <c r="X236" s="221">
        <v>0</v>
      </c>
      <c r="Y236" s="221">
        <f>X236*K236</f>
        <v>0</v>
      </c>
      <c r="Z236" s="221">
        <v>0</v>
      </c>
      <c r="AA236" s="222">
        <f>Z236*K236</f>
        <v>0</v>
      </c>
      <c r="AR236" s="23" t="s">
        <v>620</v>
      </c>
      <c r="AT236" s="23" t="s">
        <v>160</v>
      </c>
      <c r="AU236" s="23" t="s">
        <v>84</v>
      </c>
      <c r="AY236" s="23" t="s">
        <v>159</v>
      </c>
      <c r="BE236" s="137">
        <f>IF(U236="základná",N236,0)</f>
        <v>0</v>
      </c>
      <c r="BF236" s="137">
        <f>IF(U236="znížená",N236,0)</f>
        <v>0</v>
      </c>
      <c r="BG236" s="137">
        <f>IF(U236="zákl. prenesená",N236,0)</f>
        <v>0</v>
      </c>
      <c r="BH236" s="137">
        <f>IF(U236="zníž. prenesená",N236,0)</f>
        <v>0</v>
      </c>
      <c r="BI236" s="137">
        <f>IF(U236="nulová",N236,0)</f>
        <v>0</v>
      </c>
      <c r="BJ236" s="23" t="s">
        <v>138</v>
      </c>
      <c r="BK236" s="223">
        <f>ROUND(L236*K236,3)</f>
        <v>0</v>
      </c>
      <c r="BL236" s="23" t="s">
        <v>620</v>
      </c>
      <c r="BM236" s="23" t="s">
        <v>923</v>
      </c>
    </row>
    <row r="237" s="1" customFormat="1" ht="16.5" customHeight="1">
      <c r="B237" s="178"/>
      <c r="C237" s="214" t="s">
        <v>924</v>
      </c>
      <c r="D237" s="214" t="s">
        <v>160</v>
      </c>
      <c r="E237" s="215" t="s">
        <v>925</v>
      </c>
      <c r="F237" s="216" t="s">
        <v>926</v>
      </c>
      <c r="G237" s="216"/>
      <c r="H237" s="216"/>
      <c r="I237" s="216"/>
      <c r="J237" s="217" t="s">
        <v>619</v>
      </c>
      <c r="K237" s="218">
        <v>5</v>
      </c>
      <c r="L237" s="219">
        <v>0</v>
      </c>
      <c r="M237" s="219"/>
      <c r="N237" s="218">
        <f>ROUND(L237*K237,3)</f>
        <v>0</v>
      </c>
      <c r="O237" s="218"/>
      <c r="P237" s="218"/>
      <c r="Q237" s="218"/>
      <c r="R237" s="182"/>
      <c r="T237" s="220" t="s">
        <v>5</v>
      </c>
      <c r="U237" s="57" t="s">
        <v>43</v>
      </c>
      <c r="V237" s="48"/>
      <c r="W237" s="221">
        <f>V237*K237</f>
        <v>0</v>
      </c>
      <c r="X237" s="221">
        <v>0</v>
      </c>
      <c r="Y237" s="221">
        <f>X237*K237</f>
        <v>0</v>
      </c>
      <c r="Z237" s="221">
        <v>0</v>
      </c>
      <c r="AA237" s="222">
        <f>Z237*K237</f>
        <v>0</v>
      </c>
      <c r="AR237" s="23" t="s">
        <v>620</v>
      </c>
      <c r="AT237" s="23" t="s">
        <v>160</v>
      </c>
      <c r="AU237" s="23" t="s">
        <v>84</v>
      </c>
      <c r="AY237" s="23" t="s">
        <v>159</v>
      </c>
      <c r="BE237" s="137">
        <f>IF(U237="základná",N237,0)</f>
        <v>0</v>
      </c>
      <c r="BF237" s="137">
        <f>IF(U237="znížená",N237,0)</f>
        <v>0</v>
      </c>
      <c r="BG237" s="137">
        <f>IF(U237="zákl. prenesená",N237,0)</f>
        <v>0</v>
      </c>
      <c r="BH237" s="137">
        <f>IF(U237="zníž. prenesená",N237,0)</f>
        <v>0</v>
      </c>
      <c r="BI237" s="137">
        <f>IF(U237="nulová",N237,0)</f>
        <v>0</v>
      </c>
      <c r="BJ237" s="23" t="s">
        <v>138</v>
      </c>
      <c r="BK237" s="223">
        <f>ROUND(L237*K237,3)</f>
        <v>0</v>
      </c>
      <c r="BL237" s="23" t="s">
        <v>620</v>
      </c>
      <c r="BM237" s="23" t="s">
        <v>927</v>
      </c>
    </row>
    <row r="238" s="1" customFormat="1" ht="16.5" customHeight="1">
      <c r="B238" s="178"/>
      <c r="C238" s="214" t="s">
        <v>753</v>
      </c>
      <c r="D238" s="214" t="s">
        <v>160</v>
      </c>
      <c r="E238" s="215" t="s">
        <v>928</v>
      </c>
      <c r="F238" s="216" t="s">
        <v>929</v>
      </c>
      <c r="G238" s="216"/>
      <c r="H238" s="216"/>
      <c r="I238" s="216"/>
      <c r="J238" s="217" t="s">
        <v>619</v>
      </c>
      <c r="K238" s="218">
        <v>16</v>
      </c>
      <c r="L238" s="219">
        <v>0</v>
      </c>
      <c r="M238" s="219"/>
      <c r="N238" s="218">
        <f>ROUND(L238*K238,3)</f>
        <v>0</v>
      </c>
      <c r="O238" s="218"/>
      <c r="P238" s="218"/>
      <c r="Q238" s="218"/>
      <c r="R238" s="182"/>
      <c r="T238" s="220" t="s">
        <v>5</v>
      </c>
      <c r="U238" s="57" t="s">
        <v>43</v>
      </c>
      <c r="V238" s="48"/>
      <c r="W238" s="221">
        <f>V238*K238</f>
        <v>0</v>
      </c>
      <c r="X238" s="221">
        <v>0</v>
      </c>
      <c r="Y238" s="221">
        <f>X238*K238</f>
        <v>0</v>
      </c>
      <c r="Z238" s="221">
        <v>0</v>
      </c>
      <c r="AA238" s="222">
        <f>Z238*K238</f>
        <v>0</v>
      </c>
      <c r="AR238" s="23" t="s">
        <v>620</v>
      </c>
      <c r="AT238" s="23" t="s">
        <v>160</v>
      </c>
      <c r="AU238" s="23" t="s">
        <v>84</v>
      </c>
      <c r="AY238" s="23" t="s">
        <v>159</v>
      </c>
      <c r="BE238" s="137">
        <f>IF(U238="základná",N238,0)</f>
        <v>0</v>
      </c>
      <c r="BF238" s="137">
        <f>IF(U238="znížená",N238,0)</f>
        <v>0</v>
      </c>
      <c r="BG238" s="137">
        <f>IF(U238="zákl. prenesená",N238,0)</f>
        <v>0</v>
      </c>
      <c r="BH238" s="137">
        <f>IF(U238="zníž. prenesená",N238,0)</f>
        <v>0</v>
      </c>
      <c r="BI238" s="137">
        <f>IF(U238="nulová",N238,0)</f>
        <v>0</v>
      </c>
      <c r="BJ238" s="23" t="s">
        <v>138</v>
      </c>
      <c r="BK238" s="223">
        <f>ROUND(L238*K238,3)</f>
        <v>0</v>
      </c>
      <c r="BL238" s="23" t="s">
        <v>620</v>
      </c>
      <c r="BM238" s="23" t="s">
        <v>930</v>
      </c>
    </row>
    <row r="239" s="1" customFormat="1" ht="49.92" customHeight="1">
      <c r="B239" s="47"/>
      <c r="C239" s="48"/>
      <c r="D239" s="202" t="s">
        <v>284</v>
      </c>
      <c r="E239" s="48"/>
      <c r="F239" s="48"/>
      <c r="G239" s="48"/>
      <c r="H239" s="48"/>
      <c r="I239" s="48"/>
      <c r="J239" s="48"/>
      <c r="K239" s="48"/>
      <c r="L239" s="48"/>
      <c r="M239" s="48"/>
      <c r="N239" s="255">
        <f>BK239</f>
        <v>0</v>
      </c>
      <c r="O239" s="256"/>
      <c r="P239" s="256"/>
      <c r="Q239" s="256"/>
      <c r="R239" s="49"/>
      <c r="T239" s="257"/>
      <c r="U239" s="48"/>
      <c r="V239" s="48"/>
      <c r="W239" s="48"/>
      <c r="X239" s="48"/>
      <c r="Y239" s="48"/>
      <c r="Z239" s="48"/>
      <c r="AA239" s="95"/>
      <c r="AT239" s="23" t="s">
        <v>75</v>
      </c>
      <c r="AU239" s="23" t="s">
        <v>76</v>
      </c>
      <c r="AY239" s="23" t="s">
        <v>285</v>
      </c>
      <c r="BK239" s="223">
        <f>SUM(BK240:BK244)</f>
        <v>0</v>
      </c>
    </row>
    <row r="240" s="1" customFormat="1" ht="22.32" customHeight="1">
      <c r="B240" s="47"/>
      <c r="C240" s="258" t="s">
        <v>5</v>
      </c>
      <c r="D240" s="258" t="s">
        <v>160</v>
      </c>
      <c r="E240" s="259" t="s">
        <v>5</v>
      </c>
      <c r="F240" s="260" t="s">
        <v>5</v>
      </c>
      <c r="G240" s="260"/>
      <c r="H240" s="260"/>
      <c r="I240" s="260"/>
      <c r="J240" s="261" t="s">
        <v>5</v>
      </c>
      <c r="K240" s="219"/>
      <c r="L240" s="219"/>
      <c r="M240" s="262"/>
      <c r="N240" s="262">
        <f>BK240</f>
        <v>0</v>
      </c>
      <c r="O240" s="262"/>
      <c r="P240" s="262"/>
      <c r="Q240" s="262"/>
      <c r="R240" s="49"/>
      <c r="T240" s="220" t="s">
        <v>5</v>
      </c>
      <c r="U240" s="263" t="s">
        <v>43</v>
      </c>
      <c r="V240" s="48"/>
      <c r="W240" s="48"/>
      <c r="X240" s="48"/>
      <c r="Y240" s="48"/>
      <c r="Z240" s="48"/>
      <c r="AA240" s="95"/>
      <c r="AT240" s="23" t="s">
        <v>285</v>
      </c>
      <c r="AU240" s="23" t="s">
        <v>84</v>
      </c>
      <c r="AY240" s="23" t="s">
        <v>285</v>
      </c>
      <c r="BE240" s="137">
        <f>IF(U240="základná",N240,0)</f>
        <v>0</v>
      </c>
      <c r="BF240" s="137">
        <f>IF(U240="znížená",N240,0)</f>
        <v>0</v>
      </c>
      <c r="BG240" s="137">
        <f>IF(U240="zákl. prenesená",N240,0)</f>
        <v>0</v>
      </c>
      <c r="BH240" s="137">
        <f>IF(U240="zníž. prenesená",N240,0)</f>
        <v>0</v>
      </c>
      <c r="BI240" s="137">
        <f>IF(U240="nulová",N240,0)</f>
        <v>0</v>
      </c>
      <c r="BJ240" s="23" t="s">
        <v>138</v>
      </c>
      <c r="BK240" s="223">
        <f>L240*K240</f>
        <v>0</v>
      </c>
    </row>
    <row r="241" s="1" customFormat="1" ht="22.32" customHeight="1">
      <c r="B241" s="47"/>
      <c r="C241" s="258" t="s">
        <v>5</v>
      </c>
      <c r="D241" s="258" t="s">
        <v>160</v>
      </c>
      <c r="E241" s="259" t="s">
        <v>5</v>
      </c>
      <c r="F241" s="260" t="s">
        <v>5</v>
      </c>
      <c r="G241" s="260"/>
      <c r="H241" s="260"/>
      <c r="I241" s="260"/>
      <c r="J241" s="261" t="s">
        <v>5</v>
      </c>
      <c r="K241" s="219"/>
      <c r="L241" s="219"/>
      <c r="M241" s="262"/>
      <c r="N241" s="262">
        <f>BK241</f>
        <v>0</v>
      </c>
      <c r="O241" s="262"/>
      <c r="P241" s="262"/>
      <c r="Q241" s="262"/>
      <c r="R241" s="49"/>
      <c r="T241" s="220" t="s">
        <v>5</v>
      </c>
      <c r="U241" s="263" t="s">
        <v>43</v>
      </c>
      <c r="V241" s="48"/>
      <c r="W241" s="48"/>
      <c r="X241" s="48"/>
      <c r="Y241" s="48"/>
      <c r="Z241" s="48"/>
      <c r="AA241" s="95"/>
      <c r="AT241" s="23" t="s">
        <v>285</v>
      </c>
      <c r="AU241" s="23" t="s">
        <v>84</v>
      </c>
      <c r="AY241" s="23" t="s">
        <v>285</v>
      </c>
      <c r="BE241" s="137">
        <f>IF(U241="základná",N241,0)</f>
        <v>0</v>
      </c>
      <c r="BF241" s="137">
        <f>IF(U241="znížená",N241,0)</f>
        <v>0</v>
      </c>
      <c r="BG241" s="137">
        <f>IF(U241="zákl. prenesená",N241,0)</f>
        <v>0</v>
      </c>
      <c r="BH241" s="137">
        <f>IF(U241="zníž. prenesená",N241,0)</f>
        <v>0</v>
      </c>
      <c r="BI241" s="137">
        <f>IF(U241="nulová",N241,0)</f>
        <v>0</v>
      </c>
      <c r="BJ241" s="23" t="s">
        <v>138</v>
      </c>
      <c r="BK241" s="223">
        <f>L241*K241</f>
        <v>0</v>
      </c>
    </row>
    <row r="242" s="1" customFormat="1" ht="22.32" customHeight="1">
      <c r="B242" s="47"/>
      <c r="C242" s="258" t="s">
        <v>5</v>
      </c>
      <c r="D242" s="258" t="s">
        <v>160</v>
      </c>
      <c r="E242" s="259" t="s">
        <v>5</v>
      </c>
      <c r="F242" s="260" t="s">
        <v>5</v>
      </c>
      <c r="G242" s="260"/>
      <c r="H242" s="260"/>
      <c r="I242" s="260"/>
      <c r="J242" s="261" t="s">
        <v>5</v>
      </c>
      <c r="K242" s="219"/>
      <c r="L242" s="219"/>
      <c r="M242" s="262"/>
      <c r="N242" s="262">
        <f>BK242</f>
        <v>0</v>
      </c>
      <c r="O242" s="262"/>
      <c r="P242" s="262"/>
      <c r="Q242" s="262"/>
      <c r="R242" s="49"/>
      <c r="T242" s="220" t="s">
        <v>5</v>
      </c>
      <c r="U242" s="263" t="s">
        <v>43</v>
      </c>
      <c r="V242" s="48"/>
      <c r="W242" s="48"/>
      <c r="X242" s="48"/>
      <c r="Y242" s="48"/>
      <c r="Z242" s="48"/>
      <c r="AA242" s="95"/>
      <c r="AT242" s="23" t="s">
        <v>285</v>
      </c>
      <c r="AU242" s="23" t="s">
        <v>84</v>
      </c>
      <c r="AY242" s="23" t="s">
        <v>285</v>
      </c>
      <c r="BE242" s="137">
        <f>IF(U242="základná",N242,0)</f>
        <v>0</v>
      </c>
      <c r="BF242" s="137">
        <f>IF(U242="znížená",N242,0)</f>
        <v>0</v>
      </c>
      <c r="BG242" s="137">
        <f>IF(U242="zákl. prenesená",N242,0)</f>
        <v>0</v>
      </c>
      <c r="BH242" s="137">
        <f>IF(U242="zníž. prenesená",N242,0)</f>
        <v>0</v>
      </c>
      <c r="BI242" s="137">
        <f>IF(U242="nulová",N242,0)</f>
        <v>0</v>
      </c>
      <c r="BJ242" s="23" t="s">
        <v>138</v>
      </c>
      <c r="BK242" s="223">
        <f>L242*K242</f>
        <v>0</v>
      </c>
    </row>
    <row r="243" s="1" customFormat="1" ht="22.32" customHeight="1">
      <c r="B243" s="47"/>
      <c r="C243" s="258" t="s">
        <v>5</v>
      </c>
      <c r="D243" s="258" t="s">
        <v>160</v>
      </c>
      <c r="E243" s="259" t="s">
        <v>5</v>
      </c>
      <c r="F243" s="260" t="s">
        <v>5</v>
      </c>
      <c r="G243" s="260"/>
      <c r="H243" s="260"/>
      <c r="I243" s="260"/>
      <c r="J243" s="261" t="s">
        <v>5</v>
      </c>
      <c r="K243" s="219"/>
      <c r="L243" s="219"/>
      <c r="M243" s="262"/>
      <c r="N243" s="262">
        <f>BK243</f>
        <v>0</v>
      </c>
      <c r="O243" s="262"/>
      <c r="P243" s="262"/>
      <c r="Q243" s="262"/>
      <c r="R243" s="49"/>
      <c r="T243" s="220" t="s">
        <v>5</v>
      </c>
      <c r="U243" s="263" t="s">
        <v>43</v>
      </c>
      <c r="V243" s="48"/>
      <c r="W243" s="48"/>
      <c r="X243" s="48"/>
      <c r="Y243" s="48"/>
      <c r="Z243" s="48"/>
      <c r="AA243" s="95"/>
      <c r="AT243" s="23" t="s">
        <v>285</v>
      </c>
      <c r="AU243" s="23" t="s">
        <v>84</v>
      </c>
      <c r="AY243" s="23" t="s">
        <v>285</v>
      </c>
      <c r="BE243" s="137">
        <f>IF(U243="základná",N243,0)</f>
        <v>0</v>
      </c>
      <c r="BF243" s="137">
        <f>IF(U243="znížená",N243,0)</f>
        <v>0</v>
      </c>
      <c r="BG243" s="137">
        <f>IF(U243="zákl. prenesená",N243,0)</f>
        <v>0</v>
      </c>
      <c r="BH243" s="137">
        <f>IF(U243="zníž. prenesená",N243,0)</f>
        <v>0</v>
      </c>
      <c r="BI243" s="137">
        <f>IF(U243="nulová",N243,0)</f>
        <v>0</v>
      </c>
      <c r="BJ243" s="23" t="s">
        <v>138</v>
      </c>
      <c r="BK243" s="223">
        <f>L243*K243</f>
        <v>0</v>
      </c>
    </row>
    <row r="244" s="1" customFormat="1" ht="22.32" customHeight="1">
      <c r="B244" s="47"/>
      <c r="C244" s="258" t="s">
        <v>5</v>
      </c>
      <c r="D244" s="258" t="s">
        <v>160</v>
      </c>
      <c r="E244" s="259" t="s">
        <v>5</v>
      </c>
      <c r="F244" s="260" t="s">
        <v>5</v>
      </c>
      <c r="G244" s="260"/>
      <c r="H244" s="260"/>
      <c r="I244" s="260"/>
      <c r="J244" s="261" t="s">
        <v>5</v>
      </c>
      <c r="K244" s="219"/>
      <c r="L244" s="219"/>
      <c r="M244" s="262"/>
      <c r="N244" s="262">
        <f>BK244</f>
        <v>0</v>
      </c>
      <c r="O244" s="262"/>
      <c r="P244" s="262"/>
      <c r="Q244" s="262"/>
      <c r="R244" s="49"/>
      <c r="T244" s="220" t="s">
        <v>5</v>
      </c>
      <c r="U244" s="263" t="s">
        <v>43</v>
      </c>
      <c r="V244" s="73"/>
      <c r="W244" s="73"/>
      <c r="X244" s="73"/>
      <c r="Y244" s="73"/>
      <c r="Z244" s="73"/>
      <c r="AA244" s="75"/>
      <c r="AT244" s="23" t="s">
        <v>285</v>
      </c>
      <c r="AU244" s="23" t="s">
        <v>84</v>
      </c>
      <c r="AY244" s="23" t="s">
        <v>285</v>
      </c>
      <c r="BE244" s="137">
        <f>IF(U244="základná",N244,0)</f>
        <v>0</v>
      </c>
      <c r="BF244" s="137">
        <f>IF(U244="znížená",N244,0)</f>
        <v>0</v>
      </c>
      <c r="BG244" s="137">
        <f>IF(U244="zákl. prenesená",N244,0)</f>
        <v>0</v>
      </c>
      <c r="BH244" s="137">
        <f>IF(U244="zníž. prenesená",N244,0)</f>
        <v>0</v>
      </c>
      <c r="BI244" s="137">
        <f>IF(U244="nulová",N244,0)</f>
        <v>0</v>
      </c>
      <c r="BJ244" s="23" t="s">
        <v>138</v>
      </c>
      <c r="BK244" s="223">
        <f>L244*K244</f>
        <v>0</v>
      </c>
    </row>
    <row r="245" s="1" customFormat="1" ht="6.96" customHeight="1">
      <c r="B245" s="76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8"/>
    </row>
  </sheetData>
  <mergeCells count="422"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N89:Q89"/>
    <mergeCell ref="N90:Q90"/>
    <mergeCell ref="N91:Q91"/>
    <mergeCell ref="N92:Q92"/>
    <mergeCell ref="N93:Q93"/>
    <mergeCell ref="N94:Q94"/>
    <mergeCell ref="N95:Q95"/>
    <mergeCell ref="N97:Q97"/>
    <mergeCell ref="D98:H98"/>
    <mergeCell ref="N98:Q98"/>
    <mergeCell ref="D99:H99"/>
    <mergeCell ref="N99:Q99"/>
    <mergeCell ref="D100:H100"/>
    <mergeCell ref="N100:Q100"/>
    <mergeCell ref="D101:H101"/>
    <mergeCell ref="N101:Q101"/>
    <mergeCell ref="D102:H102"/>
    <mergeCell ref="N102:Q102"/>
    <mergeCell ref="N103:Q103"/>
    <mergeCell ref="L105:Q105"/>
    <mergeCell ref="C111:Q111"/>
    <mergeCell ref="F113:P113"/>
    <mergeCell ref="F114:P114"/>
    <mergeCell ref="M116:P116"/>
    <mergeCell ref="M118:Q118"/>
    <mergeCell ref="M119:Q119"/>
    <mergeCell ref="F121:I121"/>
    <mergeCell ref="L121:M121"/>
    <mergeCell ref="N121:Q121"/>
    <mergeCell ref="F125:I125"/>
    <mergeCell ref="L125:M125"/>
    <mergeCell ref="N125:Q125"/>
    <mergeCell ref="F126:I126"/>
    <mergeCell ref="L126:M126"/>
    <mergeCell ref="N126:Q126"/>
    <mergeCell ref="F127:I127"/>
    <mergeCell ref="L127:M127"/>
    <mergeCell ref="N127:Q127"/>
    <mergeCell ref="F128:I128"/>
    <mergeCell ref="L128:M128"/>
    <mergeCell ref="N128:Q128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53:I153"/>
    <mergeCell ref="L153:M153"/>
    <mergeCell ref="N153:Q153"/>
    <mergeCell ref="F154:I154"/>
    <mergeCell ref="L154:M154"/>
    <mergeCell ref="N154:Q154"/>
    <mergeCell ref="F155:I155"/>
    <mergeCell ref="L155:M155"/>
    <mergeCell ref="N155:Q155"/>
    <mergeCell ref="F156:I156"/>
    <mergeCell ref="L156:M156"/>
    <mergeCell ref="N156:Q156"/>
    <mergeCell ref="F157:I157"/>
    <mergeCell ref="L157:M157"/>
    <mergeCell ref="N157:Q157"/>
    <mergeCell ref="F158:I158"/>
    <mergeCell ref="L158:M158"/>
    <mergeCell ref="N158:Q158"/>
    <mergeCell ref="F159:I159"/>
    <mergeCell ref="L159:M159"/>
    <mergeCell ref="N159:Q159"/>
    <mergeCell ref="F160:I160"/>
    <mergeCell ref="L160:M160"/>
    <mergeCell ref="N160:Q160"/>
    <mergeCell ref="F161:I161"/>
    <mergeCell ref="L161:M161"/>
    <mergeCell ref="N161:Q161"/>
    <mergeCell ref="F162:I162"/>
    <mergeCell ref="L162:M162"/>
    <mergeCell ref="N162:Q162"/>
    <mergeCell ref="F163:I163"/>
    <mergeCell ref="L163:M163"/>
    <mergeCell ref="N163:Q163"/>
    <mergeCell ref="F164:I164"/>
    <mergeCell ref="L164:M164"/>
    <mergeCell ref="N164:Q164"/>
    <mergeCell ref="F165:I165"/>
    <mergeCell ref="L165:M165"/>
    <mergeCell ref="N165:Q165"/>
    <mergeCell ref="F166:I166"/>
    <mergeCell ref="L166:M166"/>
    <mergeCell ref="N166:Q166"/>
    <mergeCell ref="F167:I167"/>
    <mergeCell ref="L167:M167"/>
    <mergeCell ref="N167:Q167"/>
    <mergeCell ref="F168:I168"/>
    <mergeCell ref="L168:M168"/>
    <mergeCell ref="N168:Q168"/>
    <mergeCell ref="F169:I169"/>
    <mergeCell ref="L169:M169"/>
    <mergeCell ref="N169:Q169"/>
    <mergeCell ref="F170:I170"/>
    <mergeCell ref="L170:M170"/>
    <mergeCell ref="N170:Q170"/>
    <mergeCell ref="F171:I171"/>
    <mergeCell ref="L171:M171"/>
    <mergeCell ref="N171:Q171"/>
    <mergeCell ref="F172:I172"/>
    <mergeCell ref="L172:M172"/>
    <mergeCell ref="N172:Q172"/>
    <mergeCell ref="F173:I173"/>
    <mergeCell ref="L173:M173"/>
    <mergeCell ref="N173:Q173"/>
    <mergeCell ref="F174:I174"/>
    <mergeCell ref="L174:M174"/>
    <mergeCell ref="N174:Q174"/>
    <mergeCell ref="F175:I175"/>
    <mergeCell ref="L175:M175"/>
    <mergeCell ref="N175:Q175"/>
    <mergeCell ref="F176:I176"/>
    <mergeCell ref="L176:M176"/>
    <mergeCell ref="N176:Q176"/>
    <mergeCell ref="F177:I177"/>
    <mergeCell ref="L177:M177"/>
    <mergeCell ref="N177:Q177"/>
    <mergeCell ref="F178:I178"/>
    <mergeCell ref="L178:M178"/>
    <mergeCell ref="N178:Q178"/>
    <mergeCell ref="F179:I179"/>
    <mergeCell ref="L179:M179"/>
    <mergeCell ref="N179:Q179"/>
    <mergeCell ref="F180:I180"/>
    <mergeCell ref="L180:M180"/>
    <mergeCell ref="N180:Q180"/>
    <mergeCell ref="F181:I181"/>
    <mergeCell ref="L181:M181"/>
    <mergeCell ref="N181:Q181"/>
    <mergeCell ref="F182:I182"/>
    <mergeCell ref="L182:M182"/>
    <mergeCell ref="N182:Q182"/>
    <mergeCell ref="F183:I183"/>
    <mergeCell ref="L183:M183"/>
    <mergeCell ref="N183:Q183"/>
    <mergeCell ref="F184:I184"/>
    <mergeCell ref="L184:M184"/>
    <mergeCell ref="N184:Q184"/>
    <mergeCell ref="F185:I185"/>
    <mergeCell ref="L185:M185"/>
    <mergeCell ref="N185:Q185"/>
    <mergeCell ref="F186:I186"/>
    <mergeCell ref="L186:M186"/>
    <mergeCell ref="N186:Q186"/>
    <mergeCell ref="F187:I187"/>
    <mergeCell ref="L187:M187"/>
    <mergeCell ref="N187:Q187"/>
    <mergeCell ref="F188:I188"/>
    <mergeCell ref="L188:M188"/>
    <mergeCell ref="N188:Q188"/>
    <mergeCell ref="F189:I189"/>
    <mergeCell ref="L189:M189"/>
    <mergeCell ref="N189:Q189"/>
    <mergeCell ref="F190:I190"/>
    <mergeCell ref="L190:M190"/>
    <mergeCell ref="N190:Q190"/>
    <mergeCell ref="F191:I191"/>
    <mergeCell ref="L191:M191"/>
    <mergeCell ref="N191:Q191"/>
    <mergeCell ref="F192:I192"/>
    <mergeCell ref="L192:M192"/>
    <mergeCell ref="N192:Q192"/>
    <mergeCell ref="F193:I193"/>
    <mergeCell ref="L193:M193"/>
    <mergeCell ref="N193:Q193"/>
    <mergeCell ref="F194:I194"/>
    <mergeCell ref="L194:M194"/>
    <mergeCell ref="N194:Q194"/>
    <mergeCell ref="F195:I195"/>
    <mergeCell ref="L195:M195"/>
    <mergeCell ref="N195:Q195"/>
    <mergeCell ref="F196:I196"/>
    <mergeCell ref="L196:M196"/>
    <mergeCell ref="N196:Q196"/>
    <mergeCell ref="F197:I197"/>
    <mergeCell ref="L197:M197"/>
    <mergeCell ref="N197:Q197"/>
    <mergeCell ref="F198:I198"/>
    <mergeCell ref="L198:M198"/>
    <mergeCell ref="N198:Q198"/>
    <mergeCell ref="F199:I199"/>
    <mergeCell ref="L199:M199"/>
    <mergeCell ref="N199:Q199"/>
    <mergeCell ref="F200:I200"/>
    <mergeCell ref="L200:M200"/>
    <mergeCell ref="N200:Q200"/>
    <mergeCell ref="F201:I201"/>
    <mergeCell ref="L201:M201"/>
    <mergeCell ref="N201:Q201"/>
    <mergeCell ref="F202:I202"/>
    <mergeCell ref="L202:M202"/>
    <mergeCell ref="N202:Q202"/>
    <mergeCell ref="F203:I203"/>
    <mergeCell ref="L203:M203"/>
    <mergeCell ref="N203:Q203"/>
    <mergeCell ref="F204:I204"/>
    <mergeCell ref="L204:M204"/>
    <mergeCell ref="N204:Q204"/>
    <mergeCell ref="F205:I205"/>
    <mergeCell ref="L205:M205"/>
    <mergeCell ref="N205:Q205"/>
    <mergeCell ref="F206:I206"/>
    <mergeCell ref="L206:M206"/>
    <mergeCell ref="N206:Q206"/>
    <mergeCell ref="F207:I207"/>
    <mergeCell ref="L207:M207"/>
    <mergeCell ref="N207:Q207"/>
    <mergeCell ref="F208:I208"/>
    <mergeCell ref="L208:M208"/>
    <mergeCell ref="N208:Q208"/>
    <mergeCell ref="F209:I209"/>
    <mergeCell ref="L209:M209"/>
    <mergeCell ref="N209:Q209"/>
    <mergeCell ref="F210:I210"/>
    <mergeCell ref="L210:M210"/>
    <mergeCell ref="N210:Q210"/>
    <mergeCell ref="F211:I211"/>
    <mergeCell ref="L211:M211"/>
    <mergeCell ref="N211:Q211"/>
    <mergeCell ref="F212:I212"/>
    <mergeCell ref="L212:M212"/>
    <mergeCell ref="N212:Q212"/>
    <mergeCell ref="F213:I213"/>
    <mergeCell ref="L213:M213"/>
    <mergeCell ref="N213:Q213"/>
    <mergeCell ref="F214:I214"/>
    <mergeCell ref="L214:M214"/>
    <mergeCell ref="N214:Q214"/>
    <mergeCell ref="F216:I216"/>
    <mergeCell ref="L216:M216"/>
    <mergeCell ref="N216:Q216"/>
    <mergeCell ref="F217:I217"/>
    <mergeCell ref="L217:M217"/>
    <mergeCell ref="N217:Q217"/>
    <mergeCell ref="F218:I218"/>
    <mergeCell ref="L218:M218"/>
    <mergeCell ref="N218:Q218"/>
    <mergeCell ref="F219:I219"/>
    <mergeCell ref="L219:M219"/>
    <mergeCell ref="N219:Q219"/>
    <mergeCell ref="F220:I220"/>
    <mergeCell ref="L220:M220"/>
    <mergeCell ref="N220:Q220"/>
    <mergeCell ref="F221:I221"/>
    <mergeCell ref="L221:M221"/>
    <mergeCell ref="N221:Q221"/>
    <mergeCell ref="F222:I222"/>
    <mergeCell ref="L222:M222"/>
    <mergeCell ref="N222:Q222"/>
    <mergeCell ref="F223:I223"/>
    <mergeCell ref="L223:M223"/>
    <mergeCell ref="N223:Q223"/>
    <mergeCell ref="F224:I224"/>
    <mergeCell ref="L224:M224"/>
    <mergeCell ref="N224:Q224"/>
    <mergeCell ref="F225:I225"/>
    <mergeCell ref="L225:M225"/>
    <mergeCell ref="N225:Q225"/>
    <mergeCell ref="F227:I227"/>
    <mergeCell ref="L227:M227"/>
    <mergeCell ref="N227:Q227"/>
    <mergeCell ref="F228:I228"/>
    <mergeCell ref="L228:M228"/>
    <mergeCell ref="N228:Q228"/>
    <mergeCell ref="F229:I229"/>
    <mergeCell ref="L229:M229"/>
    <mergeCell ref="N229:Q229"/>
    <mergeCell ref="F231:I231"/>
    <mergeCell ref="L231:M231"/>
    <mergeCell ref="N231:Q231"/>
    <mergeCell ref="F232:I232"/>
    <mergeCell ref="L232:M232"/>
    <mergeCell ref="N232:Q232"/>
    <mergeCell ref="F233:I233"/>
    <mergeCell ref="L233:M233"/>
    <mergeCell ref="N233:Q233"/>
    <mergeCell ref="F235:I235"/>
    <mergeCell ref="L235:M235"/>
    <mergeCell ref="N235:Q235"/>
    <mergeCell ref="F236:I236"/>
    <mergeCell ref="L236:M236"/>
    <mergeCell ref="N236:Q236"/>
    <mergeCell ref="F237:I237"/>
    <mergeCell ref="L237:M237"/>
    <mergeCell ref="N237:Q237"/>
    <mergeCell ref="F238:I238"/>
    <mergeCell ref="L238:M238"/>
    <mergeCell ref="N238:Q238"/>
    <mergeCell ref="F240:I240"/>
    <mergeCell ref="L240:M240"/>
    <mergeCell ref="N240:Q240"/>
    <mergeCell ref="F241:I241"/>
    <mergeCell ref="L241:M241"/>
    <mergeCell ref="N241:Q241"/>
    <mergeCell ref="F242:I242"/>
    <mergeCell ref="L242:M242"/>
    <mergeCell ref="N242:Q242"/>
    <mergeCell ref="F243:I243"/>
    <mergeCell ref="L243:M243"/>
    <mergeCell ref="N243:Q243"/>
    <mergeCell ref="F244:I244"/>
    <mergeCell ref="L244:M244"/>
    <mergeCell ref="N244:Q244"/>
    <mergeCell ref="N122:Q122"/>
    <mergeCell ref="N123:Q123"/>
    <mergeCell ref="N124:Q124"/>
    <mergeCell ref="N215:Q215"/>
    <mergeCell ref="N226:Q226"/>
    <mergeCell ref="N230:Q230"/>
    <mergeCell ref="N234:Q234"/>
    <mergeCell ref="N239:Q239"/>
    <mergeCell ref="H1:K1"/>
    <mergeCell ref="S2:AC2"/>
  </mergeCells>
  <dataValidations count="2">
    <dataValidation type="list" allowBlank="1" showInputMessage="1" showErrorMessage="1" error="Povolené sú hodnoty K, M." sqref="D240:D245">
      <formula1>"K, M"</formula1>
    </dataValidation>
    <dataValidation type="list" allowBlank="1" showInputMessage="1" showErrorMessage="1" error="Povolené sú hodnoty základná, znížená, nulová." sqref="U240:U245">
      <formula1>"základná, znížená, nulová"</formula1>
    </dataValidation>
  </dataValidations>
  <hyperlinks>
    <hyperlink ref="F1:G1" location="C2" display="1) Krycí list rozpočtu"/>
    <hyperlink ref="H1:K1" location="C86" display="2) Rekapitulácia rozpočtu"/>
    <hyperlink ref="L1" location="C121" display="3) Rozpočet"/>
    <hyperlink ref="S1:T1" location="'Rekapitulácia stavby'!C2" display="Rekapitulácia stavby"/>
  </hyperlinks>
  <pageMargins left="0.5833333" right="0.5833333" top="0.5" bottom="0.4666667" header="0" footer="0"/>
  <pageSetup paperSize="9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>
      <pane activePane="bottomLeft" state="frozen" topLeftCell="A2" ySplit="1"/>
    </sheetView>
  </sheetViews>
  <cols>
    <col min="1" max="1" width="8.33" customWidth="1"/>
    <col min="2" max="2" width="1.67" customWidth="1"/>
    <col min="3" max="3" width="4.17" customWidth="1"/>
    <col min="4" max="4" width="4.33" customWidth="1"/>
    <col min="5" max="5" width="17.17" customWidth="1"/>
    <col min="6" max="6" width="11.17" customWidth="1"/>
    <col min="7" max="7" width="11.17" customWidth="1"/>
    <col min="8" max="8" width="12.5" customWidth="1"/>
    <col min="9" max="9" width="7" customWidth="1"/>
    <col min="10" max="10" width="5.17" customWidth="1"/>
    <col min="11" max="11" width="11.5" customWidth="1"/>
    <col min="12" max="12" width="12" customWidth="1"/>
    <col min="13" max="13" width="6" customWidth="1"/>
    <col min="14" max="14" width="6" customWidth="1"/>
    <col min="15" max="15" width="2" customWidth="1"/>
    <col min="16" max="16" width="12.5" customWidth="1"/>
    <col min="17" max="17" width="4.17" customWidth="1"/>
    <col min="18" max="18" width="1.67" customWidth="1"/>
    <col min="19" max="19" width="8.17" customWidth="1"/>
    <col min="20" max="20" width="29.67" hidden="1" customWidth="1"/>
    <col min="21" max="21" width="16.33" hidden="1" customWidth="1"/>
    <col min="22" max="22" width="12.33" hidden="1" customWidth="1"/>
    <col min="23" max="23" width="16.33" hidden="1" customWidth="1"/>
    <col min="24" max="24" width="12.17" hidden="1" customWidth="1"/>
    <col min="25" max="25" width="15" hidden="1" customWidth="1"/>
    <col min="26" max="26" width="11" hidden="1" customWidth="1"/>
    <col min="27" max="27" width="15" hidden="1" customWidth="1"/>
    <col min="28" max="28" width="16.33" hidden="1" customWidth="1"/>
    <col min="29" max="29" width="11" customWidth="1"/>
    <col min="30" max="30" width="15" customWidth="1"/>
    <col min="31" max="31" width="16.33" customWidth="1"/>
    <col min="44" max="44" width="9.33" hidden="1"/>
    <col min="45" max="45" width="9.33" hidden="1"/>
    <col min="46" max="46" width="9.33" hidden="1"/>
    <col min="47" max="47" width="9.33" hidden="1"/>
    <col min="48" max="48" width="9.33" hidden="1"/>
    <col min="49" max="49" width="9.33" hidden="1"/>
    <col min="50" max="50" width="9.33" hidden="1"/>
    <col min="51" max="51" width="9.33" hidden="1"/>
    <col min="52" max="52" width="9.33" hidden="1"/>
    <col min="53" max="53" width="9.33" hidden="1"/>
    <col min="54" max="54" width="9.33" hidden="1"/>
    <col min="55" max="55" width="9.33" hidden="1"/>
    <col min="56" max="56" width="9.33" hidden="1"/>
    <col min="57" max="57" width="9.33" hidden="1"/>
    <col min="58" max="58" width="9.33" hidden="1"/>
    <col min="59" max="59" width="9.33" hidden="1"/>
    <col min="60" max="60" width="9.33" hidden="1"/>
    <col min="61" max="61" width="9.33" hidden="1"/>
    <col min="62" max="62" width="9.33" hidden="1"/>
    <col min="63" max="63" width="9.33" hidden="1"/>
    <col min="64" max="64" width="9.33" hidden="1"/>
    <col min="65" max="65" width="9.33" hidden="1"/>
  </cols>
  <sheetData>
    <row r="1" ht="21.84" customHeight="1">
      <c r="A1" s="148"/>
      <c r="B1" s="14"/>
      <c r="C1" s="14"/>
      <c r="D1" s="15" t="s">
        <v>1</v>
      </c>
      <c r="E1" s="14"/>
      <c r="F1" s="16" t="s">
        <v>109</v>
      </c>
      <c r="G1" s="16"/>
      <c r="H1" s="149" t="s">
        <v>110</v>
      </c>
      <c r="I1" s="149"/>
      <c r="J1" s="149"/>
      <c r="K1" s="149"/>
      <c r="L1" s="16" t="s">
        <v>111</v>
      </c>
      <c r="M1" s="14"/>
      <c r="N1" s="14"/>
      <c r="O1" s="15" t="s">
        <v>112</v>
      </c>
      <c r="P1" s="14"/>
      <c r="Q1" s="14"/>
      <c r="R1" s="14"/>
      <c r="S1" s="16" t="s">
        <v>113</v>
      </c>
      <c r="T1" s="16"/>
      <c r="U1" s="148"/>
      <c r="V1" s="148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</row>
    <row r="2" ht="36.96" customHeight="1">
      <c r="C2" s="20" t="s">
        <v>7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S2" s="22" t="s">
        <v>8</v>
      </c>
      <c r="AT2" s="23" t="s">
        <v>93</v>
      </c>
    </row>
    <row r="3" ht="6.96" customHeight="1"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6"/>
      <c r="AT3" s="23" t="s">
        <v>76</v>
      </c>
    </row>
    <row r="4" ht="36.96" customHeight="1">
      <c r="B4" s="27"/>
      <c r="C4" s="28" t="s">
        <v>114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30"/>
      <c r="T4" s="21" t="s">
        <v>12</v>
      </c>
      <c r="AT4" s="23" t="s">
        <v>6</v>
      </c>
    </row>
    <row r="5" ht="6.96" customHeight="1">
      <c r="B5" s="27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0"/>
    </row>
    <row r="6" ht="25.44" customHeight="1">
      <c r="B6" s="27"/>
      <c r="C6" s="32"/>
      <c r="D6" s="39" t="s">
        <v>17</v>
      </c>
      <c r="E6" s="32"/>
      <c r="F6" s="150" t="str">
        <f>'Rekapitulácia stavby'!K6</f>
        <v>Stavebné úpravy a modernizácia prednáškovej miestnosti LAOP01</v>
      </c>
      <c r="G6" s="39"/>
      <c r="H6" s="39"/>
      <c r="I6" s="39"/>
      <c r="J6" s="39"/>
      <c r="K6" s="39"/>
      <c r="L6" s="39"/>
      <c r="M6" s="39"/>
      <c r="N6" s="39"/>
      <c r="O6" s="39"/>
      <c r="P6" s="39"/>
      <c r="Q6" s="32"/>
      <c r="R6" s="30"/>
    </row>
    <row r="7" s="1" customFormat="1" ht="32.88" customHeight="1">
      <c r="B7" s="47"/>
      <c r="C7" s="48"/>
      <c r="D7" s="36" t="s">
        <v>115</v>
      </c>
      <c r="E7" s="48"/>
      <c r="F7" s="37" t="s">
        <v>931</v>
      </c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9"/>
    </row>
    <row r="8" s="1" customFormat="1" ht="14.4" customHeight="1">
      <c r="B8" s="47"/>
      <c r="C8" s="48"/>
      <c r="D8" s="39" t="s">
        <v>19</v>
      </c>
      <c r="E8" s="48"/>
      <c r="F8" s="34" t="s">
        <v>5</v>
      </c>
      <c r="G8" s="48"/>
      <c r="H8" s="48"/>
      <c r="I8" s="48"/>
      <c r="J8" s="48"/>
      <c r="K8" s="48"/>
      <c r="L8" s="48"/>
      <c r="M8" s="39" t="s">
        <v>20</v>
      </c>
      <c r="N8" s="48"/>
      <c r="O8" s="34" t="s">
        <v>5</v>
      </c>
      <c r="P8" s="48"/>
      <c r="Q8" s="48"/>
      <c r="R8" s="49"/>
    </row>
    <row r="9" s="1" customFormat="1" ht="14.4" customHeight="1">
      <c r="B9" s="47"/>
      <c r="C9" s="48"/>
      <c r="D9" s="39" t="s">
        <v>21</v>
      </c>
      <c r="E9" s="48"/>
      <c r="F9" s="34" t="s">
        <v>22</v>
      </c>
      <c r="G9" s="48"/>
      <c r="H9" s="48"/>
      <c r="I9" s="48"/>
      <c r="J9" s="48"/>
      <c r="K9" s="48"/>
      <c r="L9" s="48"/>
      <c r="M9" s="39" t="s">
        <v>23</v>
      </c>
      <c r="N9" s="48"/>
      <c r="O9" s="151" t="str">
        <f>'Rekapitulácia stavby'!AN8</f>
        <v>14. 6. 2018</v>
      </c>
      <c r="P9" s="91"/>
      <c r="Q9" s="48"/>
      <c r="R9" s="49"/>
    </row>
    <row r="10" s="1" customFormat="1" ht="10.8" customHeight="1">
      <c r="B10" s="47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9"/>
    </row>
    <row r="11" s="1" customFormat="1" ht="14.4" customHeight="1">
      <c r="B11" s="47"/>
      <c r="C11" s="48"/>
      <c r="D11" s="39" t="s">
        <v>25</v>
      </c>
      <c r="E11" s="48"/>
      <c r="F11" s="48"/>
      <c r="G11" s="48"/>
      <c r="H11" s="48"/>
      <c r="I11" s="48"/>
      <c r="J11" s="48"/>
      <c r="K11" s="48"/>
      <c r="L11" s="48"/>
      <c r="M11" s="39" t="s">
        <v>26</v>
      </c>
      <c r="N11" s="48"/>
      <c r="O11" s="34" t="s">
        <v>5</v>
      </c>
      <c r="P11" s="34"/>
      <c r="Q11" s="48"/>
      <c r="R11" s="49"/>
    </row>
    <row r="12" s="1" customFormat="1" ht="18" customHeight="1">
      <c r="B12" s="47"/>
      <c r="C12" s="48"/>
      <c r="D12" s="48"/>
      <c r="E12" s="34" t="s">
        <v>27</v>
      </c>
      <c r="F12" s="48"/>
      <c r="G12" s="48"/>
      <c r="H12" s="48"/>
      <c r="I12" s="48"/>
      <c r="J12" s="48"/>
      <c r="K12" s="48"/>
      <c r="L12" s="48"/>
      <c r="M12" s="39" t="s">
        <v>28</v>
      </c>
      <c r="N12" s="48"/>
      <c r="O12" s="34" t="s">
        <v>5</v>
      </c>
      <c r="P12" s="34"/>
      <c r="Q12" s="48"/>
      <c r="R12" s="49"/>
    </row>
    <row r="13" s="1" customFormat="1" ht="6.96" customHeight="1">
      <c r="B13" s="47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9"/>
    </row>
    <row r="14" s="1" customFormat="1" ht="14.4" customHeight="1">
      <c r="B14" s="47"/>
      <c r="C14" s="48"/>
      <c r="D14" s="39" t="s">
        <v>29</v>
      </c>
      <c r="E14" s="48"/>
      <c r="F14" s="48"/>
      <c r="G14" s="48"/>
      <c r="H14" s="48"/>
      <c r="I14" s="48"/>
      <c r="J14" s="48"/>
      <c r="K14" s="48"/>
      <c r="L14" s="48"/>
      <c r="M14" s="39" t="s">
        <v>26</v>
      </c>
      <c r="N14" s="48"/>
      <c r="O14" s="40" t="str">
        <f>IF('Rekapitulácia stavby'!AN13="","",'Rekapitulácia stavby'!AN13)</f>
        <v>Vyplň údaj</v>
      </c>
      <c r="P14" s="34"/>
      <c r="Q14" s="48"/>
      <c r="R14" s="49"/>
    </row>
    <row r="15" s="1" customFormat="1" ht="18" customHeight="1">
      <c r="B15" s="47"/>
      <c r="C15" s="48"/>
      <c r="D15" s="48"/>
      <c r="E15" s="40" t="str">
        <f>IF('Rekapitulácia stavby'!E14="","",'Rekapitulácia stavby'!E14)</f>
        <v>Vyplň údaj</v>
      </c>
      <c r="F15" s="152"/>
      <c r="G15" s="152"/>
      <c r="H15" s="152"/>
      <c r="I15" s="152"/>
      <c r="J15" s="152"/>
      <c r="K15" s="152"/>
      <c r="L15" s="152"/>
      <c r="M15" s="39" t="s">
        <v>28</v>
      </c>
      <c r="N15" s="48"/>
      <c r="O15" s="40" t="str">
        <f>IF('Rekapitulácia stavby'!AN14="","",'Rekapitulácia stavby'!AN14)</f>
        <v>Vyplň údaj</v>
      </c>
      <c r="P15" s="34"/>
      <c r="Q15" s="48"/>
      <c r="R15" s="49"/>
    </row>
    <row r="16" s="1" customFormat="1" ht="6.96" customHeight="1">
      <c r="B16" s="47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9"/>
    </row>
    <row r="17" s="1" customFormat="1" ht="14.4" customHeight="1">
      <c r="B17" s="47"/>
      <c r="C17" s="48"/>
      <c r="D17" s="39" t="s">
        <v>31</v>
      </c>
      <c r="E17" s="48"/>
      <c r="F17" s="48"/>
      <c r="G17" s="48"/>
      <c r="H17" s="48"/>
      <c r="I17" s="48"/>
      <c r="J17" s="48"/>
      <c r="K17" s="48"/>
      <c r="L17" s="48"/>
      <c r="M17" s="39" t="s">
        <v>26</v>
      </c>
      <c r="N17" s="48"/>
      <c r="O17" s="34" t="s">
        <v>5</v>
      </c>
      <c r="P17" s="34"/>
      <c r="Q17" s="48"/>
      <c r="R17" s="49"/>
    </row>
    <row r="18" s="1" customFormat="1" ht="18" customHeight="1">
      <c r="B18" s="47"/>
      <c r="C18" s="48"/>
      <c r="D18" s="48"/>
      <c r="E18" s="34" t="s">
        <v>32</v>
      </c>
      <c r="F18" s="48"/>
      <c r="G18" s="48"/>
      <c r="H18" s="48"/>
      <c r="I18" s="48"/>
      <c r="J18" s="48"/>
      <c r="K18" s="48"/>
      <c r="L18" s="48"/>
      <c r="M18" s="39" t="s">
        <v>28</v>
      </c>
      <c r="N18" s="48"/>
      <c r="O18" s="34" t="s">
        <v>5</v>
      </c>
      <c r="P18" s="34"/>
      <c r="Q18" s="48"/>
      <c r="R18" s="49"/>
    </row>
    <row r="19" s="1" customFormat="1" ht="6.96" customHeight="1">
      <c r="B19" s="47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9"/>
    </row>
    <row r="20" s="1" customFormat="1" ht="14.4" customHeight="1">
      <c r="B20" s="47"/>
      <c r="C20" s="48"/>
      <c r="D20" s="39" t="s">
        <v>35</v>
      </c>
      <c r="E20" s="48"/>
      <c r="F20" s="48"/>
      <c r="G20" s="48"/>
      <c r="H20" s="48"/>
      <c r="I20" s="48"/>
      <c r="J20" s="48"/>
      <c r="K20" s="48"/>
      <c r="L20" s="48"/>
      <c r="M20" s="39" t="s">
        <v>26</v>
      </c>
      <c r="N20" s="48"/>
      <c r="O20" s="34" t="str">
        <f>IF('Rekapitulácia stavby'!AN19="","",'Rekapitulácia stavby'!AN19)</f>
        <v/>
      </c>
      <c r="P20" s="34"/>
      <c r="Q20" s="48"/>
      <c r="R20" s="49"/>
    </row>
    <row r="21" s="1" customFormat="1" ht="18" customHeight="1">
      <c r="B21" s="47"/>
      <c r="C21" s="48"/>
      <c r="D21" s="48"/>
      <c r="E21" s="34" t="str">
        <f>IF('Rekapitulácia stavby'!E20="","",'Rekapitulácia stavby'!E20)</f>
        <v xml:space="preserve"> </v>
      </c>
      <c r="F21" s="48"/>
      <c r="G21" s="48"/>
      <c r="H21" s="48"/>
      <c r="I21" s="48"/>
      <c r="J21" s="48"/>
      <c r="K21" s="48"/>
      <c r="L21" s="48"/>
      <c r="M21" s="39" t="s">
        <v>28</v>
      </c>
      <c r="N21" s="48"/>
      <c r="O21" s="34" t="str">
        <f>IF('Rekapitulácia stavby'!AN20="","",'Rekapitulácia stavby'!AN20)</f>
        <v/>
      </c>
      <c r="P21" s="34"/>
      <c r="Q21" s="48"/>
      <c r="R21" s="49"/>
    </row>
    <row r="22" s="1" customFormat="1" ht="6.96" customHeight="1">
      <c r="B22" s="47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9"/>
    </row>
    <row r="23" s="1" customFormat="1" ht="14.4" customHeight="1">
      <c r="B23" s="47"/>
      <c r="C23" s="48"/>
      <c r="D23" s="39" t="s">
        <v>36</v>
      </c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9"/>
    </row>
    <row r="24" s="1" customFormat="1" ht="16.5" customHeight="1">
      <c r="B24" s="47"/>
      <c r="C24" s="48"/>
      <c r="D24" s="48"/>
      <c r="E24" s="43" t="s">
        <v>5</v>
      </c>
      <c r="F24" s="43"/>
      <c r="G24" s="43"/>
      <c r="H24" s="43"/>
      <c r="I24" s="43"/>
      <c r="J24" s="43"/>
      <c r="K24" s="43"/>
      <c r="L24" s="43"/>
      <c r="M24" s="48"/>
      <c r="N24" s="48"/>
      <c r="O24" s="48"/>
      <c r="P24" s="48"/>
      <c r="Q24" s="48"/>
      <c r="R24" s="49"/>
    </row>
    <row r="25" s="1" customFormat="1" ht="6.96" customHeight="1">
      <c r="B25" s="47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9"/>
    </row>
    <row r="26" s="1" customFormat="1" ht="6.96" customHeight="1">
      <c r="B26" s="47"/>
      <c r="C26" s="4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48"/>
      <c r="R26" s="49"/>
    </row>
    <row r="27" s="1" customFormat="1" ht="14.4" customHeight="1">
      <c r="B27" s="47"/>
      <c r="C27" s="48"/>
      <c r="D27" s="153" t="s">
        <v>117</v>
      </c>
      <c r="E27" s="48"/>
      <c r="F27" s="48"/>
      <c r="G27" s="48"/>
      <c r="H27" s="48"/>
      <c r="I27" s="48"/>
      <c r="J27" s="48"/>
      <c r="K27" s="48"/>
      <c r="L27" s="48"/>
      <c r="M27" s="46">
        <f>N88</f>
        <v>0</v>
      </c>
      <c r="N27" s="46"/>
      <c r="O27" s="46"/>
      <c r="P27" s="46"/>
      <c r="Q27" s="48"/>
      <c r="R27" s="49"/>
    </row>
    <row r="28" s="1" customFormat="1" ht="14.4" customHeight="1">
      <c r="B28" s="47"/>
      <c r="C28" s="48"/>
      <c r="D28" s="45" t="s">
        <v>103</v>
      </c>
      <c r="E28" s="48"/>
      <c r="F28" s="48"/>
      <c r="G28" s="48"/>
      <c r="H28" s="48"/>
      <c r="I28" s="48"/>
      <c r="J28" s="48"/>
      <c r="K28" s="48"/>
      <c r="L28" s="48"/>
      <c r="M28" s="46">
        <f>N101</f>
        <v>0</v>
      </c>
      <c r="N28" s="46"/>
      <c r="O28" s="46"/>
      <c r="P28" s="46"/>
      <c r="Q28" s="48"/>
      <c r="R28" s="49"/>
    </row>
    <row r="29" s="1" customFormat="1" ht="6.96" customHeight="1">
      <c r="B29" s="47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9"/>
    </row>
    <row r="30" s="1" customFormat="1" ht="25.44" customHeight="1">
      <c r="B30" s="47"/>
      <c r="C30" s="48"/>
      <c r="D30" s="154" t="s">
        <v>39</v>
      </c>
      <c r="E30" s="48"/>
      <c r="F30" s="48"/>
      <c r="G30" s="48"/>
      <c r="H30" s="48"/>
      <c r="I30" s="48"/>
      <c r="J30" s="48"/>
      <c r="K30" s="48"/>
      <c r="L30" s="48"/>
      <c r="M30" s="155">
        <f>ROUND(M27+M28,2)</f>
        <v>0</v>
      </c>
      <c r="N30" s="48"/>
      <c r="O30" s="48"/>
      <c r="P30" s="48"/>
      <c r="Q30" s="48"/>
      <c r="R30" s="49"/>
    </row>
    <row r="31" s="1" customFormat="1" ht="6.96" customHeight="1">
      <c r="B31" s="47"/>
      <c r="C31" s="4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48"/>
      <c r="R31" s="49"/>
    </row>
    <row r="32" s="1" customFormat="1" ht="14.4" customHeight="1">
      <c r="B32" s="47"/>
      <c r="C32" s="48"/>
      <c r="D32" s="55" t="s">
        <v>40</v>
      </c>
      <c r="E32" s="55" t="s">
        <v>41</v>
      </c>
      <c r="F32" s="56">
        <v>0.20000000000000001</v>
      </c>
      <c r="G32" s="156" t="s">
        <v>42</v>
      </c>
      <c r="H32" s="157">
        <f>ROUND((((SUM(BE101:BE108)+SUM(BE126:BE242))+SUM(BE244:BE248))),2)</f>
        <v>0</v>
      </c>
      <c r="I32" s="48"/>
      <c r="J32" s="48"/>
      <c r="K32" s="48"/>
      <c r="L32" s="48"/>
      <c r="M32" s="157">
        <f>ROUND(((ROUND((SUM(BE101:BE108)+SUM(BE126:BE242)), 2)*F32)+SUM(BE244:BE248)*F32),2)</f>
        <v>0</v>
      </c>
      <c r="N32" s="48"/>
      <c r="O32" s="48"/>
      <c r="P32" s="48"/>
      <c r="Q32" s="48"/>
      <c r="R32" s="49"/>
    </row>
    <row r="33" s="1" customFormat="1" ht="14.4" customHeight="1">
      <c r="B33" s="47"/>
      <c r="C33" s="48"/>
      <c r="D33" s="48"/>
      <c r="E33" s="55" t="s">
        <v>43</v>
      </c>
      <c r="F33" s="56">
        <v>0.20000000000000001</v>
      </c>
      <c r="G33" s="156" t="s">
        <v>42</v>
      </c>
      <c r="H33" s="157">
        <f>ROUND((((SUM(BF101:BF108)+SUM(BF126:BF242))+SUM(BF244:BF248))),2)</f>
        <v>0</v>
      </c>
      <c r="I33" s="48"/>
      <c r="J33" s="48"/>
      <c r="K33" s="48"/>
      <c r="L33" s="48"/>
      <c r="M33" s="157">
        <f>ROUND(((ROUND((SUM(BF101:BF108)+SUM(BF126:BF242)), 2)*F33)+SUM(BF244:BF248)*F33),2)</f>
        <v>0</v>
      </c>
      <c r="N33" s="48"/>
      <c r="O33" s="48"/>
      <c r="P33" s="48"/>
      <c r="Q33" s="48"/>
      <c r="R33" s="49"/>
    </row>
    <row r="34" hidden="1" s="1" customFormat="1" ht="14.4" customHeight="1">
      <c r="B34" s="47"/>
      <c r="C34" s="48"/>
      <c r="D34" s="48"/>
      <c r="E34" s="55" t="s">
        <v>44</v>
      </c>
      <c r="F34" s="56">
        <v>0.20000000000000001</v>
      </c>
      <c r="G34" s="156" t="s">
        <v>42</v>
      </c>
      <c r="H34" s="157">
        <f>ROUND((((SUM(BG101:BG108)+SUM(BG126:BG242))+SUM(BG244:BG248))),2)</f>
        <v>0</v>
      </c>
      <c r="I34" s="48"/>
      <c r="J34" s="48"/>
      <c r="K34" s="48"/>
      <c r="L34" s="48"/>
      <c r="M34" s="157">
        <v>0</v>
      </c>
      <c r="N34" s="48"/>
      <c r="O34" s="48"/>
      <c r="P34" s="48"/>
      <c r="Q34" s="48"/>
      <c r="R34" s="49"/>
    </row>
    <row r="35" hidden="1" s="1" customFormat="1" ht="14.4" customHeight="1">
      <c r="B35" s="47"/>
      <c r="C35" s="48"/>
      <c r="D35" s="48"/>
      <c r="E35" s="55" t="s">
        <v>45</v>
      </c>
      <c r="F35" s="56">
        <v>0.20000000000000001</v>
      </c>
      <c r="G35" s="156" t="s">
        <v>42</v>
      </c>
      <c r="H35" s="157">
        <f>ROUND((((SUM(BH101:BH108)+SUM(BH126:BH242))+SUM(BH244:BH248))),2)</f>
        <v>0</v>
      </c>
      <c r="I35" s="48"/>
      <c r="J35" s="48"/>
      <c r="K35" s="48"/>
      <c r="L35" s="48"/>
      <c r="M35" s="157">
        <v>0</v>
      </c>
      <c r="N35" s="48"/>
      <c r="O35" s="48"/>
      <c r="P35" s="48"/>
      <c r="Q35" s="48"/>
      <c r="R35" s="49"/>
    </row>
    <row r="36" hidden="1" s="1" customFormat="1" ht="14.4" customHeight="1">
      <c r="B36" s="47"/>
      <c r="C36" s="48"/>
      <c r="D36" s="48"/>
      <c r="E36" s="55" t="s">
        <v>46</v>
      </c>
      <c r="F36" s="56">
        <v>0</v>
      </c>
      <c r="G36" s="156" t="s">
        <v>42</v>
      </c>
      <c r="H36" s="157">
        <f>ROUND((((SUM(BI101:BI108)+SUM(BI126:BI242))+SUM(BI244:BI248))),2)</f>
        <v>0</v>
      </c>
      <c r="I36" s="48"/>
      <c r="J36" s="48"/>
      <c r="K36" s="48"/>
      <c r="L36" s="48"/>
      <c r="M36" s="157">
        <v>0</v>
      </c>
      <c r="N36" s="48"/>
      <c r="O36" s="48"/>
      <c r="P36" s="48"/>
      <c r="Q36" s="48"/>
      <c r="R36" s="49"/>
    </row>
    <row r="37" s="1" customFormat="1" ht="6.96" customHeight="1">
      <c r="B37" s="47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9"/>
    </row>
    <row r="38" s="1" customFormat="1" ht="25.44" customHeight="1">
      <c r="B38" s="47"/>
      <c r="C38" s="146"/>
      <c r="D38" s="158" t="s">
        <v>47</v>
      </c>
      <c r="E38" s="98"/>
      <c r="F38" s="98"/>
      <c r="G38" s="159" t="s">
        <v>48</v>
      </c>
      <c r="H38" s="160" t="s">
        <v>49</v>
      </c>
      <c r="I38" s="98"/>
      <c r="J38" s="98"/>
      <c r="K38" s="98"/>
      <c r="L38" s="161">
        <f>SUM(M30:M36)</f>
        <v>0</v>
      </c>
      <c r="M38" s="161"/>
      <c r="N38" s="161"/>
      <c r="O38" s="161"/>
      <c r="P38" s="162"/>
      <c r="Q38" s="146"/>
      <c r="R38" s="49"/>
    </row>
    <row r="39" s="1" customFormat="1" ht="14.4" customHeight="1">
      <c r="B39" s="47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9"/>
    </row>
    <row r="40" s="1" customFormat="1" ht="14.4" customHeight="1">
      <c r="B40" s="47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9"/>
    </row>
    <row r="41">
      <c r="B41" s="27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0"/>
    </row>
    <row r="42">
      <c r="B42" s="27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0"/>
    </row>
    <row r="43">
      <c r="B43" s="27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0"/>
    </row>
    <row r="44">
      <c r="B44" s="27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0"/>
    </row>
    <row r="45">
      <c r="B45" s="27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0"/>
    </row>
    <row r="46">
      <c r="B46" s="27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0"/>
    </row>
    <row r="47">
      <c r="B47" s="27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0"/>
    </row>
    <row r="48">
      <c r="B48" s="27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0"/>
    </row>
    <row r="49">
      <c r="B49" s="27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0"/>
    </row>
    <row r="50" s="1" customFormat="1">
      <c r="B50" s="47"/>
      <c r="C50" s="48"/>
      <c r="D50" s="67" t="s">
        <v>50</v>
      </c>
      <c r="E50" s="68"/>
      <c r="F50" s="68"/>
      <c r="G50" s="68"/>
      <c r="H50" s="69"/>
      <c r="I50" s="48"/>
      <c r="J50" s="67" t="s">
        <v>51</v>
      </c>
      <c r="K50" s="68"/>
      <c r="L50" s="68"/>
      <c r="M50" s="68"/>
      <c r="N50" s="68"/>
      <c r="O50" s="68"/>
      <c r="P50" s="69"/>
      <c r="Q50" s="48"/>
      <c r="R50" s="49"/>
    </row>
    <row r="51">
      <c r="B51" s="27"/>
      <c r="C51" s="32"/>
      <c r="D51" s="70"/>
      <c r="E51" s="32"/>
      <c r="F51" s="32"/>
      <c r="G51" s="32"/>
      <c r="H51" s="71"/>
      <c r="I51" s="32"/>
      <c r="J51" s="70"/>
      <c r="K51" s="32"/>
      <c r="L51" s="32"/>
      <c r="M51" s="32"/>
      <c r="N51" s="32"/>
      <c r="O51" s="32"/>
      <c r="P51" s="71"/>
      <c r="Q51" s="32"/>
      <c r="R51" s="30"/>
    </row>
    <row r="52">
      <c r="B52" s="27"/>
      <c r="C52" s="32"/>
      <c r="D52" s="70"/>
      <c r="E52" s="32"/>
      <c r="F52" s="32"/>
      <c r="G52" s="32"/>
      <c r="H52" s="71"/>
      <c r="I52" s="32"/>
      <c r="J52" s="70"/>
      <c r="K52" s="32"/>
      <c r="L52" s="32"/>
      <c r="M52" s="32"/>
      <c r="N52" s="32"/>
      <c r="O52" s="32"/>
      <c r="P52" s="71"/>
      <c r="Q52" s="32"/>
      <c r="R52" s="30"/>
    </row>
    <row r="53">
      <c r="B53" s="27"/>
      <c r="C53" s="32"/>
      <c r="D53" s="70"/>
      <c r="E53" s="32"/>
      <c r="F53" s="32"/>
      <c r="G53" s="32"/>
      <c r="H53" s="71"/>
      <c r="I53" s="32"/>
      <c r="J53" s="70"/>
      <c r="K53" s="32"/>
      <c r="L53" s="32"/>
      <c r="M53" s="32"/>
      <c r="N53" s="32"/>
      <c r="O53" s="32"/>
      <c r="P53" s="71"/>
      <c r="Q53" s="32"/>
      <c r="R53" s="30"/>
    </row>
    <row r="54">
      <c r="B54" s="27"/>
      <c r="C54" s="32"/>
      <c r="D54" s="70"/>
      <c r="E54" s="32"/>
      <c r="F54" s="32"/>
      <c r="G54" s="32"/>
      <c r="H54" s="71"/>
      <c r="I54" s="32"/>
      <c r="J54" s="70"/>
      <c r="K54" s="32"/>
      <c r="L54" s="32"/>
      <c r="M54" s="32"/>
      <c r="N54" s="32"/>
      <c r="O54" s="32"/>
      <c r="P54" s="71"/>
      <c r="Q54" s="32"/>
      <c r="R54" s="30"/>
    </row>
    <row r="55">
      <c r="B55" s="27"/>
      <c r="C55" s="32"/>
      <c r="D55" s="70"/>
      <c r="E55" s="32"/>
      <c r="F55" s="32"/>
      <c r="G55" s="32"/>
      <c r="H55" s="71"/>
      <c r="I55" s="32"/>
      <c r="J55" s="70"/>
      <c r="K55" s="32"/>
      <c r="L55" s="32"/>
      <c r="M55" s="32"/>
      <c r="N55" s="32"/>
      <c r="O55" s="32"/>
      <c r="P55" s="71"/>
      <c r="Q55" s="32"/>
      <c r="R55" s="30"/>
    </row>
    <row r="56">
      <c r="B56" s="27"/>
      <c r="C56" s="32"/>
      <c r="D56" s="70"/>
      <c r="E56" s="32"/>
      <c r="F56" s="32"/>
      <c r="G56" s="32"/>
      <c r="H56" s="71"/>
      <c r="I56" s="32"/>
      <c r="J56" s="70"/>
      <c r="K56" s="32"/>
      <c r="L56" s="32"/>
      <c r="M56" s="32"/>
      <c r="N56" s="32"/>
      <c r="O56" s="32"/>
      <c r="P56" s="71"/>
      <c r="Q56" s="32"/>
      <c r="R56" s="30"/>
    </row>
    <row r="57">
      <c r="B57" s="27"/>
      <c r="C57" s="32"/>
      <c r="D57" s="70"/>
      <c r="E57" s="32"/>
      <c r="F57" s="32"/>
      <c r="G57" s="32"/>
      <c r="H57" s="71"/>
      <c r="I57" s="32"/>
      <c r="J57" s="70"/>
      <c r="K57" s="32"/>
      <c r="L57" s="32"/>
      <c r="M57" s="32"/>
      <c r="N57" s="32"/>
      <c r="O57" s="32"/>
      <c r="P57" s="71"/>
      <c r="Q57" s="32"/>
      <c r="R57" s="30"/>
    </row>
    <row r="58">
      <c r="B58" s="27"/>
      <c r="C58" s="32"/>
      <c r="D58" s="70"/>
      <c r="E58" s="32"/>
      <c r="F58" s="32"/>
      <c r="G58" s="32"/>
      <c r="H58" s="71"/>
      <c r="I58" s="32"/>
      <c r="J58" s="70"/>
      <c r="K58" s="32"/>
      <c r="L58" s="32"/>
      <c r="M58" s="32"/>
      <c r="N58" s="32"/>
      <c r="O58" s="32"/>
      <c r="P58" s="71"/>
      <c r="Q58" s="32"/>
      <c r="R58" s="30"/>
    </row>
    <row r="59" s="1" customFormat="1">
      <c r="B59" s="47"/>
      <c r="C59" s="48"/>
      <c r="D59" s="72" t="s">
        <v>52</v>
      </c>
      <c r="E59" s="73"/>
      <c r="F59" s="73"/>
      <c r="G59" s="74" t="s">
        <v>53</v>
      </c>
      <c r="H59" s="75"/>
      <c r="I59" s="48"/>
      <c r="J59" s="72" t="s">
        <v>52</v>
      </c>
      <c r="K59" s="73"/>
      <c r="L59" s="73"/>
      <c r="M59" s="73"/>
      <c r="N59" s="74" t="s">
        <v>53</v>
      </c>
      <c r="O59" s="73"/>
      <c r="P59" s="75"/>
      <c r="Q59" s="48"/>
      <c r="R59" s="49"/>
    </row>
    <row r="60">
      <c r="B60" s="27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0"/>
    </row>
    <row r="61" s="1" customFormat="1">
      <c r="B61" s="47"/>
      <c r="C61" s="48"/>
      <c r="D61" s="67" t="s">
        <v>54</v>
      </c>
      <c r="E61" s="68"/>
      <c r="F61" s="68"/>
      <c r="G61" s="68"/>
      <c r="H61" s="69"/>
      <c r="I61" s="48"/>
      <c r="J61" s="67" t="s">
        <v>55</v>
      </c>
      <c r="K61" s="68"/>
      <c r="L61" s="68"/>
      <c r="M61" s="68"/>
      <c r="N61" s="68"/>
      <c r="O61" s="68"/>
      <c r="P61" s="69"/>
      <c r="Q61" s="48"/>
      <c r="R61" s="49"/>
    </row>
    <row r="62">
      <c r="B62" s="27"/>
      <c r="C62" s="32"/>
      <c r="D62" s="70"/>
      <c r="E62" s="32"/>
      <c r="F62" s="32"/>
      <c r="G62" s="32"/>
      <c r="H62" s="71"/>
      <c r="I62" s="32"/>
      <c r="J62" s="70"/>
      <c r="K62" s="32"/>
      <c r="L62" s="32"/>
      <c r="M62" s="32"/>
      <c r="N62" s="32"/>
      <c r="O62" s="32"/>
      <c r="P62" s="71"/>
      <c r="Q62" s="32"/>
      <c r="R62" s="30"/>
    </row>
    <row r="63">
      <c r="B63" s="27"/>
      <c r="C63" s="32"/>
      <c r="D63" s="70"/>
      <c r="E63" s="32"/>
      <c r="F63" s="32"/>
      <c r="G63" s="32"/>
      <c r="H63" s="71"/>
      <c r="I63" s="32"/>
      <c r="J63" s="70"/>
      <c r="K63" s="32"/>
      <c r="L63" s="32"/>
      <c r="M63" s="32"/>
      <c r="N63" s="32"/>
      <c r="O63" s="32"/>
      <c r="P63" s="71"/>
      <c r="Q63" s="32"/>
      <c r="R63" s="30"/>
    </row>
    <row r="64">
      <c r="B64" s="27"/>
      <c r="C64" s="32"/>
      <c r="D64" s="70"/>
      <c r="E64" s="32"/>
      <c r="F64" s="32"/>
      <c r="G64" s="32"/>
      <c r="H64" s="71"/>
      <c r="I64" s="32"/>
      <c r="J64" s="70"/>
      <c r="K64" s="32"/>
      <c r="L64" s="32"/>
      <c r="M64" s="32"/>
      <c r="N64" s="32"/>
      <c r="O64" s="32"/>
      <c r="P64" s="71"/>
      <c r="Q64" s="32"/>
      <c r="R64" s="30"/>
    </row>
    <row r="65">
      <c r="B65" s="27"/>
      <c r="C65" s="32"/>
      <c r="D65" s="70"/>
      <c r="E65" s="32"/>
      <c r="F65" s="32"/>
      <c r="G65" s="32"/>
      <c r="H65" s="71"/>
      <c r="I65" s="32"/>
      <c r="J65" s="70"/>
      <c r="K65" s="32"/>
      <c r="L65" s="32"/>
      <c r="M65" s="32"/>
      <c r="N65" s="32"/>
      <c r="O65" s="32"/>
      <c r="P65" s="71"/>
      <c r="Q65" s="32"/>
      <c r="R65" s="30"/>
    </row>
    <row r="66">
      <c r="B66" s="27"/>
      <c r="C66" s="32"/>
      <c r="D66" s="70"/>
      <c r="E66" s="32"/>
      <c r="F66" s="32"/>
      <c r="G66" s="32"/>
      <c r="H66" s="71"/>
      <c r="I66" s="32"/>
      <c r="J66" s="70"/>
      <c r="K66" s="32"/>
      <c r="L66" s="32"/>
      <c r="M66" s="32"/>
      <c r="N66" s="32"/>
      <c r="O66" s="32"/>
      <c r="P66" s="71"/>
      <c r="Q66" s="32"/>
      <c r="R66" s="30"/>
    </row>
    <row r="67">
      <c r="B67" s="27"/>
      <c r="C67" s="32"/>
      <c r="D67" s="70"/>
      <c r="E67" s="32"/>
      <c r="F67" s="32"/>
      <c r="G67" s="32"/>
      <c r="H67" s="71"/>
      <c r="I67" s="32"/>
      <c r="J67" s="70"/>
      <c r="K67" s="32"/>
      <c r="L67" s="32"/>
      <c r="M67" s="32"/>
      <c r="N67" s="32"/>
      <c r="O67" s="32"/>
      <c r="P67" s="71"/>
      <c r="Q67" s="32"/>
      <c r="R67" s="30"/>
    </row>
    <row r="68">
      <c r="B68" s="27"/>
      <c r="C68" s="32"/>
      <c r="D68" s="70"/>
      <c r="E68" s="32"/>
      <c r="F68" s="32"/>
      <c r="G68" s="32"/>
      <c r="H68" s="71"/>
      <c r="I68" s="32"/>
      <c r="J68" s="70"/>
      <c r="K68" s="32"/>
      <c r="L68" s="32"/>
      <c r="M68" s="32"/>
      <c r="N68" s="32"/>
      <c r="O68" s="32"/>
      <c r="P68" s="71"/>
      <c r="Q68" s="32"/>
      <c r="R68" s="30"/>
    </row>
    <row r="69">
      <c r="B69" s="27"/>
      <c r="C69" s="32"/>
      <c r="D69" s="70"/>
      <c r="E69" s="32"/>
      <c r="F69" s="32"/>
      <c r="G69" s="32"/>
      <c r="H69" s="71"/>
      <c r="I69" s="32"/>
      <c r="J69" s="70"/>
      <c r="K69" s="32"/>
      <c r="L69" s="32"/>
      <c r="M69" s="32"/>
      <c r="N69" s="32"/>
      <c r="O69" s="32"/>
      <c r="P69" s="71"/>
      <c r="Q69" s="32"/>
      <c r="R69" s="30"/>
    </row>
    <row r="70" s="1" customFormat="1">
      <c r="B70" s="47"/>
      <c r="C70" s="48"/>
      <c r="D70" s="72" t="s">
        <v>52</v>
      </c>
      <c r="E70" s="73"/>
      <c r="F70" s="73"/>
      <c r="G70" s="74" t="s">
        <v>53</v>
      </c>
      <c r="H70" s="75"/>
      <c r="I70" s="48"/>
      <c r="J70" s="72" t="s">
        <v>52</v>
      </c>
      <c r="K70" s="73"/>
      <c r="L70" s="73"/>
      <c r="M70" s="73"/>
      <c r="N70" s="74" t="s">
        <v>53</v>
      </c>
      <c r="O70" s="73"/>
      <c r="P70" s="75"/>
      <c r="Q70" s="48"/>
      <c r="R70" s="49"/>
    </row>
    <row r="71" s="1" customFormat="1" ht="14.4" customHeight="1">
      <c r="B71" s="76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8"/>
    </row>
    <row r="75" s="1" customFormat="1" ht="6.96" customHeight="1">
      <c r="B75" s="79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1"/>
    </row>
    <row r="76" s="1" customFormat="1" ht="36.96" customHeight="1">
      <c r="B76" s="47"/>
      <c r="C76" s="28" t="s">
        <v>118</v>
      </c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49"/>
    </row>
    <row r="77" s="1" customFormat="1" ht="6.96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9"/>
    </row>
    <row r="78" s="1" customFormat="1" ht="30" customHeight="1">
      <c r="B78" s="47"/>
      <c r="C78" s="39" t="s">
        <v>17</v>
      </c>
      <c r="D78" s="48"/>
      <c r="E78" s="48"/>
      <c r="F78" s="150" t="str">
        <f>F6</f>
        <v>Stavebné úpravy a modernizácia prednáškovej miestnosti LAOP01</v>
      </c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48"/>
      <c r="R78" s="49"/>
    </row>
    <row r="79" s="1" customFormat="1" ht="36.96" customHeight="1">
      <c r="B79" s="47"/>
      <c r="C79" s="86" t="s">
        <v>115</v>
      </c>
      <c r="D79" s="48"/>
      <c r="E79" s="48"/>
      <c r="F79" s="88" t="str">
        <f>F7</f>
        <v>D - Vykurovanie</v>
      </c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9"/>
    </row>
    <row r="80" s="1" customFormat="1" ht="6.96" customHeight="1">
      <c r="B80" s="47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9"/>
    </row>
    <row r="81" s="1" customFormat="1" ht="18" customHeight="1">
      <c r="B81" s="47"/>
      <c r="C81" s="39" t="s">
        <v>21</v>
      </c>
      <c r="D81" s="48"/>
      <c r="E81" s="48"/>
      <c r="F81" s="34" t="str">
        <f>F9</f>
        <v xml:space="preserve"> </v>
      </c>
      <c r="G81" s="48"/>
      <c r="H81" s="48"/>
      <c r="I81" s="48"/>
      <c r="J81" s="48"/>
      <c r="K81" s="39" t="s">
        <v>23</v>
      </c>
      <c r="L81" s="48"/>
      <c r="M81" s="91" t="str">
        <f>IF(O9="","",O9)</f>
        <v>14. 6. 2018</v>
      </c>
      <c r="N81" s="91"/>
      <c r="O81" s="91"/>
      <c r="P81" s="91"/>
      <c r="Q81" s="48"/>
      <c r="R81" s="49"/>
    </row>
    <row r="82" s="1" customFormat="1" ht="6.96" customHeight="1">
      <c r="B82" s="47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9"/>
    </row>
    <row r="83" s="1" customFormat="1">
      <c r="B83" s="47"/>
      <c r="C83" s="39" t="s">
        <v>25</v>
      </c>
      <c r="D83" s="48"/>
      <c r="E83" s="48"/>
      <c r="F83" s="34" t="str">
        <f>E12</f>
        <v>Univerzita Pavla Jozefa Šafárika v Košiciach</v>
      </c>
      <c r="G83" s="48"/>
      <c r="H83" s="48"/>
      <c r="I83" s="48"/>
      <c r="J83" s="48"/>
      <c r="K83" s="39" t="s">
        <v>31</v>
      </c>
      <c r="L83" s="48"/>
      <c r="M83" s="34" t="str">
        <f>E18</f>
        <v>d.g.A. design graphic architecture s.r.o.</v>
      </c>
      <c r="N83" s="34"/>
      <c r="O83" s="34"/>
      <c r="P83" s="34"/>
      <c r="Q83" s="34"/>
      <c r="R83" s="49"/>
    </row>
    <row r="84" s="1" customFormat="1" ht="14.4" customHeight="1">
      <c r="B84" s="47"/>
      <c r="C84" s="39" t="s">
        <v>29</v>
      </c>
      <c r="D84" s="48"/>
      <c r="E84" s="48"/>
      <c r="F84" s="34" t="str">
        <f>IF(E15="","",E15)</f>
        <v>Vyplň údaj</v>
      </c>
      <c r="G84" s="48"/>
      <c r="H84" s="48"/>
      <c r="I84" s="48"/>
      <c r="J84" s="48"/>
      <c r="K84" s="39" t="s">
        <v>35</v>
      </c>
      <c r="L84" s="48"/>
      <c r="M84" s="34" t="str">
        <f>E21</f>
        <v xml:space="preserve"> </v>
      </c>
      <c r="N84" s="34"/>
      <c r="O84" s="34"/>
      <c r="P84" s="34"/>
      <c r="Q84" s="34"/>
      <c r="R84" s="49"/>
    </row>
    <row r="85" s="1" customFormat="1" ht="10.32" customHeight="1">
      <c r="B85" s="47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9"/>
    </row>
    <row r="86" s="1" customFormat="1" ht="29.28" customHeight="1">
      <c r="B86" s="47"/>
      <c r="C86" s="163" t="s">
        <v>119</v>
      </c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63" t="s">
        <v>120</v>
      </c>
      <c r="O86" s="146"/>
      <c r="P86" s="146"/>
      <c r="Q86" s="146"/>
      <c r="R86" s="49"/>
    </row>
    <row r="87" s="1" customFormat="1" ht="10.32" customHeight="1">
      <c r="B87" s="47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9"/>
    </row>
    <row r="88" s="1" customFormat="1" ht="29.28" customHeight="1">
      <c r="B88" s="47"/>
      <c r="C88" s="164" t="s">
        <v>121</v>
      </c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108">
        <f>N126</f>
        <v>0</v>
      </c>
      <c r="O88" s="165"/>
      <c r="P88" s="165"/>
      <c r="Q88" s="165"/>
      <c r="R88" s="49"/>
      <c r="AU88" s="23" t="s">
        <v>122</v>
      </c>
    </row>
    <row r="89" s="6" customFormat="1" ht="24.96" customHeight="1">
      <c r="B89" s="166"/>
      <c r="C89" s="167"/>
      <c r="D89" s="168" t="s">
        <v>125</v>
      </c>
      <c r="E89" s="167"/>
      <c r="F89" s="167"/>
      <c r="G89" s="167"/>
      <c r="H89" s="167"/>
      <c r="I89" s="167"/>
      <c r="J89" s="167"/>
      <c r="K89" s="167"/>
      <c r="L89" s="167"/>
      <c r="M89" s="167"/>
      <c r="N89" s="169">
        <f>N127</f>
        <v>0</v>
      </c>
      <c r="O89" s="167"/>
      <c r="P89" s="167"/>
      <c r="Q89" s="167"/>
      <c r="R89" s="170"/>
    </row>
    <row r="90" s="7" customFormat="1" ht="19.92" customHeight="1">
      <c r="B90" s="171"/>
      <c r="C90" s="172"/>
      <c r="D90" s="131" t="s">
        <v>932</v>
      </c>
      <c r="E90" s="172"/>
      <c r="F90" s="172"/>
      <c r="G90" s="172"/>
      <c r="H90" s="172"/>
      <c r="I90" s="172"/>
      <c r="J90" s="172"/>
      <c r="K90" s="172"/>
      <c r="L90" s="172"/>
      <c r="M90" s="172"/>
      <c r="N90" s="133">
        <f>N128</f>
        <v>0</v>
      </c>
      <c r="O90" s="172"/>
      <c r="P90" s="172"/>
      <c r="Q90" s="172"/>
      <c r="R90" s="173"/>
    </row>
    <row r="91" s="7" customFormat="1" ht="19.92" customHeight="1">
      <c r="B91" s="171"/>
      <c r="C91" s="172"/>
      <c r="D91" s="131" t="s">
        <v>933</v>
      </c>
      <c r="E91" s="172"/>
      <c r="F91" s="172"/>
      <c r="G91" s="172"/>
      <c r="H91" s="172"/>
      <c r="I91" s="172"/>
      <c r="J91" s="172"/>
      <c r="K91" s="172"/>
      <c r="L91" s="172"/>
      <c r="M91" s="172"/>
      <c r="N91" s="133">
        <f>N136</f>
        <v>0</v>
      </c>
      <c r="O91" s="172"/>
      <c r="P91" s="172"/>
      <c r="Q91" s="172"/>
      <c r="R91" s="173"/>
    </row>
    <row r="92" s="7" customFormat="1" ht="19.92" customHeight="1">
      <c r="B92" s="171"/>
      <c r="C92" s="172"/>
      <c r="D92" s="131" t="s">
        <v>934</v>
      </c>
      <c r="E92" s="172"/>
      <c r="F92" s="172"/>
      <c r="G92" s="172"/>
      <c r="H92" s="172"/>
      <c r="I92" s="172"/>
      <c r="J92" s="172"/>
      <c r="K92" s="172"/>
      <c r="L92" s="172"/>
      <c r="M92" s="172"/>
      <c r="N92" s="133">
        <f>N146</f>
        <v>0</v>
      </c>
      <c r="O92" s="172"/>
      <c r="P92" s="172"/>
      <c r="Q92" s="172"/>
      <c r="R92" s="173"/>
    </row>
    <row r="93" s="7" customFormat="1" ht="19.92" customHeight="1">
      <c r="B93" s="171"/>
      <c r="C93" s="172"/>
      <c r="D93" s="131" t="s">
        <v>935</v>
      </c>
      <c r="E93" s="172"/>
      <c r="F93" s="172"/>
      <c r="G93" s="172"/>
      <c r="H93" s="172"/>
      <c r="I93" s="172"/>
      <c r="J93" s="172"/>
      <c r="K93" s="172"/>
      <c r="L93" s="172"/>
      <c r="M93" s="172"/>
      <c r="N93" s="133">
        <f>N173</f>
        <v>0</v>
      </c>
      <c r="O93" s="172"/>
      <c r="P93" s="172"/>
      <c r="Q93" s="172"/>
      <c r="R93" s="173"/>
    </row>
    <row r="94" s="7" customFormat="1" ht="19.92" customHeight="1">
      <c r="B94" s="171"/>
      <c r="C94" s="172"/>
      <c r="D94" s="131" t="s">
        <v>126</v>
      </c>
      <c r="E94" s="172"/>
      <c r="F94" s="172"/>
      <c r="G94" s="172"/>
      <c r="H94" s="172"/>
      <c r="I94" s="172"/>
      <c r="J94" s="172"/>
      <c r="K94" s="172"/>
      <c r="L94" s="172"/>
      <c r="M94" s="172"/>
      <c r="N94" s="133">
        <f>N194</f>
        <v>0</v>
      </c>
      <c r="O94" s="172"/>
      <c r="P94" s="172"/>
      <c r="Q94" s="172"/>
      <c r="R94" s="173"/>
    </row>
    <row r="95" s="7" customFormat="1" ht="19.92" customHeight="1">
      <c r="B95" s="171"/>
      <c r="C95" s="172"/>
      <c r="D95" s="131" t="s">
        <v>936</v>
      </c>
      <c r="E95" s="172"/>
      <c r="F95" s="172"/>
      <c r="G95" s="172"/>
      <c r="H95" s="172"/>
      <c r="I95" s="172"/>
      <c r="J95" s="172"/>
      <c r="K95" s="172"/>
      <c r="L95" s="172"/>
      <c r="M95" s="172"/>
      <c r="N95" s="133">
        <f>N216</f>
        <v>0</v>
      </c>
      <c r="O95" s="172"/>
      <c r="P95" s="172"/>
      <c r="Q95" s="172"/>
      <c r="R95" s="173"/>
    </row>
    <row r="96" s="6" customFormat="1" ht="24.96" customHeight="1">
      <c r="B96" s="166"/>
      <c r="C96" s="167"/>
      <c r="D96" s="168" t="s">
        <v>131</v>
      </c>
      <c r="E96" s="167"/>
      <c r="F96" s="167"/>
      <c r="G96" s="167"/>
      <c r="H96" s="167"/>
      <c r="I96" s="167"/>
      <c r="J96" s="167"/>
      <c r="K96" s="167"/>
      <c r="L96" s="167"/>
      <c r="M96" s="167"/>
      <c r="N96" s="169">
        <f>N222</f>
        <v>0</v>
      </c>
      <c r="O96" s="167"/>
      <c r="P96" s="167"/>
      <c r="Q96" s="167"/>
      <c r="R96" s="170"/>
    </row>
    <row r="97" s="7" customFormat="1" ht="19.92" customHeight="1">
      <c r="B97" s="171"/>
      <c r="C97" s="172"/>
      <c r="D97" s="131" t="s">
        <v>937</v>
      </c>
      <c r="E97" s="172"/>
      <c r="F97" s="172"/>
      <c r="G97" s="172"/>
      <c r="H97" s="172"/>
      <c r="I97" s="172"/>
      <c r="J97" s="172"/>
      <c r="K97" s="172"/>
      <c r="L97" s="172"/>
      <c r="M97" s="172"/>
      <c r="N97" s="133">
        <f>N223</f>
        <v>0</v>
      </c>
      <c r="O97" s="172"/>
      <c r="P97" s="172"/>
      <c r="Q97" s="172"/>
      <c r="R97" s="173"/>
    </row>
    <row r="98" s="6" customFormat="1" ht="24.96" customHeight="1">
      <c r="B98" s="166"/>
      <c r="C98" s="167"/>
      <c r="D98" s="168" t="s">
        <v>295</v>
      </c>
      <c r="E98" s="167"/>
      <c r="F98" s="167"/>
      <c r="G98" s="167"/>
      <c r="H98" s="167"/>
      <c r="I98" s="167"/>
      <c r="J98" s="167"/>
      <c r="K98" s="167"/>
      <c r="L98" s="167"/>
      <c r="M98" s="167"/>
      <c r="N98" s="169">
        <f>N241</f>
        <v>0</v>
      </c>
      <c r="O98" s="167"/>
      <c r="P98" s="167"/>
      <c r="Q98" s="167"/>
      <c r="R98" s="170"/>
    </row>
    <row r="99" s="6" customFormat="1" ht="21.84" customHeight="1">
      <c r="B99" s="166"/>
      <c r="C99" s="167"/>
      <c r="D99" s="168" t="s">
        <v>134</v>
      </c>
      <c r="E99" s="167"/>
      <c r="F99" s="167"/>
      <c r="G99" s="167"/>
      <c r="H99" s="167"/>
      <c r="I99" s="167"/>
      <c r="J99" s="167"/>
      <c r="K99" s="167"/>
      <c r="L99" s="167"/>
      <c r="M99" s="167"/>
      <c r="N99" s="174">
        <f>N243</f>
        <v>0</v>
      </c>
      <c r="O99" s="167"/>
      <c r="P99" s="167"/>
      <c r="Q99" s="167"/>
      <c r="R99" s="170"/>
    </row>
    <row r="100" s="1" customFormat="1" ht="21.84" customHeight="1">
      <c r="B100" s="47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9"/>
    </row>
    <row r="101" s="1" customFormat="1" ht="29.28" customHeight="1">
      <c r="B101" s="47"/>
      <c r="C101" s="164" t="s">
        <v>135</v>
      </c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165">
        <f>ROUND(N102+N103+N104+N105+N106+N107,2)</f>
        <v>0</v>
      </c>
      <c r="O101" s="175"/>
      <c r="P101" s="175"/>
      <c r="Q101" s="175"/>
      <c r="R101" s="49"/>
      <c r="T101" s="176"/>
      <c r="U101" s="177" t="s">
        <v>40</v>
      </c>
    </row>
    <row r="102" s="1" customFormat="1" ht="18" customHeight="1">
      <c r="B102" s="178"/>
      <c r="C102" s="179"/>
      <c r="D102" s="138" t="s">
        <v>136</v>
      </c>
      <c r="E102" s="180"/>
      <c r="F102" s="180"/>
      <c r="G102" s="180"/>
      <c r="H102" s="180"/>
      <c r="I102" s="179"/>
      <c r="J102" s="179"/>
      <c r="K102" s="179"/>
      <c r="L102" s="179"/>
      <c r="M102" s="179"/>
      <c r="N102" s="132">
        <f>ROUND(N88*T102,2)</f>
        <v>0</v>
      </c>
      <c r="O102" s="181"/>
      <c r="P102" s="181"/>
      <c r="Q102" s="181"/>
      <c r="R102" s="182"/>
      <c r="S102" s="183"/>
      <c r="T102" s="184"/>
      <c r="U102" s="185" t="s">
        <v>43</v>
      </c>
      <c r="V102" s="183"/>
      <c r="W102" s="183"/>
      <c r="X102" s="183"/>
      <c r="Y102" s="183"/>
      <c r="Z102" s="183"/>
      <c r="AA102" s="183"/>
      <c r="AB102" s="183"/>
      <c r="AC102" s="183"/>
      <c r="AD102" s="183"/>
      <c r="AE102" s="183"/>
      <c r="AF102" s="183"/>
      <c r="AG102" s="183"/>
      <c r="AH102" s="183"/>
      <c r="AI102" s="183"/>
      <c r="AJ102" s="183"/>
      <c r="AK102" s="183"/>
      <c r="AL102" s="183"/>
      <c r="AM102" s="183"/>
      <c r="AN102" s="183"/>
      <c r="AO102" s="183"/>
      <c r="AP102" s="183"/>
      <c r="AQ102" s="183"/>
      <c r="AR102" s="183"/>
      <c r="AS102" s="183"/>
      <c r="AT102" s="183"/>
      <c r="AU102" s="183"/>
      <c r="AV102" s="183"/>
      <c r="AW102" s="183"/>
      <c r="AX102" s="183"/>
      <c r="AY102" s="186" t="s">
        <v>137</v>
      </c>
      <c r="AZ102" s="183"/>
      <c r="BA102" s="183"/>
      <c r="BB102" s="183"/>
      <c r="BC102" s="183"/>
      <c r="BD102" s="183"/>
      <c r="BE102" s="187">
        <f>IF(U102="základná",N102,0)</f>
        <v>0</v>
      </c>
      <c r="BF102" s="187">
        <f>IF(U102="znížená",N102,0)</f>
        <v>0</v>
      </c>
      <c r="BG102" s="187">
        <f>IF(U102="zákl. prenesená",N102,0)</f>
        <v>0</v>
      </c>
      <c r="BH102" s="187">
        <f>IF(U102="zníž. prenesená",N102,0)</f>
        <v>0</v>
      </c>
      <c r="BI102" s="187">
        <f>IF(U102="nulová",N102,0)</f>
        <v>0</v>
      </c>
      <c r="BJ102" s="186" t="s">
        <v>138</v>
      </c>
      <c r="BK102" s="183"/>
      <c r="BL102" s="183"/>
      <c r="BM102" s="183"/>
    </row>
    <row r="103" s="1" customFormat="1" ht="18" customHeight="1">
      <c r="B103" s="178"/>
      <c r="C103" s="179"/>
      <c r="D103" s="138" t="s">
        <v>139</v>
      </c>
      <c r="E103" s="180"/>
      <c r="F103" s="180"/>
      <c r="G103" s="180"/>
      <c r="H103" s="180"/>
      <c r="I103" s="179"/>
      <c r="J103" s="179"/>
      <c r="K103" s="179"/>
      <c r="L103" s="179"/>
      <c r="M103" s="179"/>
      <c r="N103" s="132">
        <f>ROUND(N88*T103,2)</f>
        <v>0</v>
      </c>
      <c r="O103" s="181"/>
      <c r="P103" s="181"/>
      <c r="Q103" s="181"/>
      <c r="R103" s="182"/>
      <c r="S103" s="183"/>
      <c r="T103" s="184"/>
      <c r="U103" s="185" t="s">
        <v>43</v>
      </c>
      <c r="V103" s="183"/>
      <c r="W103" s="183"/>
      <c r="X103" s="183"/>
      <c r="Y103" s="183"/>
      <c r="Z103" s="183"/>
      <c r="AA103" s="183"/>
      <c r="AB103" s="183"/>
      <c r="AC103" s="183"/>
      <c r="AD103" s="183"/>
      <c r="AE103" s="183"/>
      <c r="AF103" s="183"/>
      <c r="AG103" s="183"/>
      <c r="AH103" s="183"/>
      <c r="AI103" s="183"/>
      <c r="AJ103" s="183"/>
      <c r="AK103" s="183"/>
      <c r="AL103" s="183"/>
      <c r="AM103" s="183"/>
      <c r="AN103" s="183"/>
      <c r="AO103" s="183"/>
      <c r="AP103" s="183"/>
      <c r="AQ103" s="183"/>
      <c r="AR103" s="183"/>
      <c r="AS103" s="183"/>
      <c r="AT103" s="183"/>
      <c r="AU103" s="183"/>
      <c r="AV103" s="183"/>
      <c r="AW103" s="183"/>
      <c r="AX103" s="183"/>
      <c r="AY103" s="186" t="s">
        <v>137</v>
      </c>
      <c r="AZ103" s="183"/>
      <c r="BA103" s="183"/>
      <c r="BB103" s="183"/>
      <c r="BC103" s="183"/>
      <c r="BD103" s="183"/>
      <c r="BE103" s="187">
        <f>IF(U103="základná",N103,0)</f>
        <v>0</v>
      </c>
      <c r="BF103" s="187">
        <f>IF(U103="znížená",N103,0)</f>
        <v>0</v>
      </c>
      <c r="BG103" s="187">
        <f>IF(U103="zákl. prenesená",N103,0)</f>
        <v>0</v>
      </c>
      <c r="BH103" s="187">
        <f>IF(U103="zníž. prenesená",N103,0)</f>
        <v>0</v>
      </c>
      <c r="BI103" s="187">
        <f>IF(U103="nulová",N103,0)</f>
        <v>0</v>
      </c>
      <c r="BJ103" s="186" t="s">
        <v>138</v>
      </c>
      <c r="BK103" s="183"/>
      <c r="BL103" s="183"/>
      <c r="BM103" s="183"/>
    </row>
    <row r="104" s="1" customFormat="1" ht="18" customHeight="1">
      <c r="B104" s="178"/>
      <c r="C104" s="179"/>
      <c r="D104" s="138" t="s">
        <v>140</v>
      </c>
      <c r="E104" s="180"/>
      <c r="F104" s="180"/>
      <c r="G104" s="180"/>
      <c r="H104" s="180"/>
      <c r="I104" s="179"/>
      <c r="J104" s="179"/>
      <c r="K104" s="179"/>
      <c r="L104" s="179"/>
      <c r="M104" s="179"/>
      <c r="N104" s="132">
        <f>ROUND(N88*T104,2)</f>
        <v>0</v>
      </c>
      <c r="O104" s="181"/>
      <c r="P104" s="181"/>
      <c r="Q104" s="181"/>
      <c r="R104" s="182"/>
      <c r="S104" s="183"/>
      <c r="T104" s="184"/>
      <c r="U104" s="185" t="s">
        <v>43</v>
      </c>
      <c r="V104" s="183"/>
      <c r="W104" s="183"/>
      <c r="X104" s="183"/>
      <c r="Y104" s="183"/>
      <c r="Z104" s="183"/>
      <c r="AA104" s="183"/>
      <c r="AB104" s="183"/>
      <c r="AC104" s="183"/>
      <c r="AD104" s="183"/>
      <c r="AE104" s="183"/>
      <c r="AF104" s="183"/>
      <c r="AG104" s="183"/>
      <c r="AH104" s="183"/>
      <c r="AI104" s="183"/>
      <c r="AJ104" s="183"/>
      <c r="AK104" s="183"/>
      <c r="AL104" s="183"/>
      <c r="AM104" s="183"/>
      <c r="AN104" s="183"/>
      <c r="AO104" s="183"/>
      <c r="AP104" s="183"/>
      <c r="AQ104" s="183"/>
      <c r="AR104" s="183"/>
      <c r="AS104" s="183"/>
      <c r="AT104" s="183"/>
      <c r="AU104" s="183"/>
      <c r="AV104" s="183"/>
      <c r="AW104" s="183"/>
      <c r="AX104" s="183"/>
      <c r="AY104" s="186" t="s">
        <v>137</v>
      </c>
      <c r="AZ104" s="183"/>
      <c r="BA104" s="183"/>
      <c r="BB104" s="183"/>
      <c r="BC104" s="183"/>
      <c r="BD104" s="183"/>
      <c r="BE104" s="187">
        <f>IF(U104="základná",N104,0)</f>
        <v>0</v>
      </c>
      <c r="BF104" s="187">
        <f>IF(U104="znížená",N104,0)</f>
        <v>0</v>
      </c>
      <c r="BG104" s="187">
        <f>IF(U104="zákl. prenesená",N104,0)</f>
        <v>0</v>
      </c>
      <c r="BH104" s="187">
        <f>IF(U104="zníž. prenesená",N104,0)</f>
        <v>0</v>
      </c>
      <c r="BI104" s="187">
        <f>IF(U104="nulová",N104,0)</f>
        <v>0</v>
      </c>
      <c r="BJ104" s="186" t="s">
        <v>138</v>
      </c>
      <c r="BK104" s="183"/>
      <c r="BL104" s="183"/>
      <c r="BM104" s="183"/>
    </row>
    <row r="105" s="1" customFormat="1" ht="18" customHeight="1">
      <c r="B105" s="178"/>
      <c r="C105" s="179"/>
      <c r="D105" s="138" t="s">
        <v>141</v>
      </c>
      <c r="E105" s="180"/>
      <c r="F105" s="180"/>
      <c r="G105" s="180"/>
      <c r="H105" s="180"/>
      <c r="I105" s="179"/>
      <c r="J105" s="179"/>
      <c r="K105" s="179"/>
      <c r="L105" s="179"/>
      <c r="M105" s="179"/>
      <c r="N105" s="132">
        <f>ROUND(N88*T105,2)</f>
        <v>0</v>
      </c>
      <c r="O105" s="181"/>
      <c r="P105" s="181"/>
      <c r="Q105" s="181"/>
      <c r="R105" s="182"/>
      <c r="S105" s="183"/>
      <c r="T105" s="184"/>
      <c r="U105" s="185" t="s">
        <v>43</v>
      </c>
      <c r="V105" s="183"/>
      <c r="W105" s="183"/>
      <c r="X105" s="183"/>
      <c r="Y105" s="183"/>
      <c r="Z105" s="183"/>
      <c r="AA105" s="183"/>
      <c r="AB105" s="183"/>
      <c r="AC105" s="183"/>
      <c r="AD105" s="183"/>
      <c r="AE105" s="183"/>
      <c r="AF105" s="183"/>
      <c r="AG105" s="183"/>
      <c r="AH105" s="183"/>
      <c r="AI105" s="183"/>
      <c r="AJ105" s="183"/>
      <c r="AK105" s="183"/>
      <c r="AL105" s="183"/>
      <c r="AM105" s="183"/>
      <c r="AN105" s="183"/>
      <c r="AO105" s="183"/>
      <c r="AP105" s="183"/>
      <c r="AQ105" s="183"/>
      <c r="AR105" s="183"/>
      <c r="AS105" s="183"/>
      <c r="AT105" s="183"/>
      <c r="AU105" s="183"/>
      <c r="AV105" s="183"/>
      <c r="AW105" s="183"/>
      <c r="AX105" s="183"/>
      <c r="AY105" s="186" t="s">
        <v>137</v>
      </c>
      <c r="AZ105" s="183"/>
      <c r="BA105" s="183"/>
      <c r="BB105" s="183"/>
      <c r="BC105" s="183"/>
      <c r="BD105" s="183"/>
      <c r="BE105" s="187">
        <f>IF(U105="základná",N105,0)</f>
        <v>0</v>
      </c>
      <c r="BF105" s="187">
        <f>IF(U105="znížená",N105,0)</f>
        <v>0</v>
      </c>
      <c r="BG105" s="187">
        <f>IF(U105="zákl. prenesená",N105,0)</f>
        <v>0</v>
      </c>
      <c r="BH105" s="187">
        <f>IF(U105="zníž. prenesená",N105,0)</f>
        <v>0</v>
      </c>
      <c r="BI105" s="187">
        <f>IF(U105="nulová",N105,0)</f>
        <v>0</v>
      </c>
      <c r="BJ105" s="186" t="s">
        <v>138</v>
      </c>
      <c r="BK105" s="183"/>
      <c r="BL105" s="183"/>
      <c r="BM105" s="183"/>
    </row>
    <row r="106" s="1" customFormat="1" ht="18" customHeight="1">
      <c r="B106" s="178"/>
      <c r="C106" s="179"/>
      <c r="D106" s="138" t="s">
        <v>142</v>
      </c>
      <c r="E106" s="180"/>
      <c r="F106" s="180"/>
      <c r="G106" s="180"/>
      <c r="H106" s="180"/>
      <c r="I106" s="179"/>
      <c r="J106" s="179"/>
      <c r="K106" s="179"/>
      <c r="L106" s="179"/>
      <c r="M106" s="179"/>
      <c r="N106" s="132">
        <f>ROUND(N88*T106,2)</f>
        <v>0</v>
      </c>
      <c r="O106" s="181"/>
      <c r="P106" s="181"/>
      <c r="Q106" s="181"/>
      <c r="R106" s="182"/>
      <c r="S106" s="183"/>
      <c r="T106" s="184"/>
      <c r="U106" s="185" t="s">
        <v>43</v>
      </c>
      <c r="V106" s="183"/>
      <c r="W106" s="183"/>
      <c r="X106" s="183"/>
      <c r="Y106" s="183"/>
      <c r="Z106" s="183"/>
      <c r="AA106" s="183"/>
      <c r="AB106" s="183"/>
      <c r="AC106" s="183"/>
      <c r="AD106" s="183"/>
      <c r="AE106" s="183"/>
      <c r="AF106" s="183"/>
      <c r="AG106" s="183"/>
      <c r="AH106" s="183"/>
      <c r="AI106" s="183"/>
      <c r="AJ106" s="183"/>
      <c r="AK106" s="183"/>
      <c r="AL106" s="183"/>
      <c r="AM106" s="183"/>
      <c r="AN106" s="183"/>
      <c r="AO106" s="183"/>
      <c r="AP106" s="183"/>
      <c r="AQ106" s="183"/>
      <c r="AR106" s="183"/>
      <c r="AS106" s="183"/>
      <c r="AT106" s="183"/>
      <c r="AU106" s="183"/>
      <c r="AV106" s="183"/>
      <c r="AW106" s="183"/>
      <c r="AX106" s="183"/>
      <c r="AY106" s="186" t="s">
        <v>137</v>
      </c>
      <c r="AZ106" s="183"/>
      <c r="BA106" s="183"/>
      <c r="BB106" s="183"/>
      <c r="BC106" s="183"/>
      <c r="BD106" s="183"/>
      <c r="BE106" s="187">
        <f>IF(U106="základná",N106,0)</f>
        <v>0</v>
      </c>
      <c r="BF106" s="187">
        <f>IF(U106="znížená",N106,0)</f>
        <v>0</v>
      </c>
      <c r="BG106" s="187">
        <f>IF(U106="zákl. prenesená",N106,0)</f>
        <v>0</v>
      </c>
      <c r="BH106" s="187">
        <f>IF(U106="zníž. prenesená",N106,0)</f>
        <v>0</v>
      </c>
      <c r="BI106" s="187">
        <f>IF(U106="nulová",N106,0)</f>
        <v>0</v>
      </c>
      <c r="BJ106" s="186" t="s">
        <v>138</v>
      </c>
      <c r="BK106" s="183"/>
      <c r="BL106" s="183"/>
      <c r="BM106" s="183"/>
    </row>
    <row r="107" s="1" customFormat="1" ht="18" customHeight="1">
      <c r="B107" s="178"/>
      <c r="C107" s="179"/>
      <c r="D107" s="180" t="s">
        <v>143</v>
      </c>
      <c r="E107" s="179"/>
      <c r="F107" s="179"/>
      <c r="G107" s="179"/>
      <c r="H107" s="179"/>
      <c r="I107" s="179"/>
      <c r="J107" s="179"/>
      <c r="K107" s="179"/>
      <c r="L107" s="179"/>
      <c r="M107" s="179"/>
      <c r="N107" s="132">
        <f>ROUND(N88*T107,2)</f>
        <v>0</v>
      </c>
      <c r="O107" s="181"/>
      <c r="P107" s="181"/>
      <c r="Q107" s="181"/>
      <c r="R107" s="182"/>
      <c r="S107" s="183"/>
      <c r="T107" s="188"/>
      <c r="U107" s="189" t="s">
        <v>43</v>
      </c>
      <c r="V107" s="183"/>
      <c r="W107" s="183"/>
      <c r="X107" s="183"/>
      <c r="Y107" s="183"/>
      <c r="Z107" s="183"/>
      <c r="AA107" s="183"/>
      <c r="AB107" s="183"/>
      <c r="AC107" s="183"/>
      <c r="AD107" s="183"/>
      <c r="AE107" s="183"/>
      <c r="AF107" s="183"/>
      <c r="AG107" s="183"/>
      <c r="AH107" s="183"/>
      <c r="AI107" s="183"/>
      <c r="AJ107" s="183"/>
      <c r="AK107" s="183"/>
      <c r="AL107" s="183"/>
      <c r="AM107" s="183"/>
      <c r="AN107" s="183"/>
      <c r="AO107" s="183"/>
      <c r="AP107" s="183"/>
      <c r="AQ107" s="183"/>
      <c r="AR107" s="183"/>
      <c r="AS107" s="183"/>
      <c r="AT107" s="183"/>
      <c r="AU107" s="183"/>
      <c r="AV107" s="183"/>
      <c r="AW107" s="183"/>
      <c r="AX107" s="183"/>
      <c r="AY107" s="186" t="s">
        <v>144</v>
      </c>
      <c r="AZ107" s="183"/>
      <c r="BA107" s="183"/>
      <c r="BB107" s="183"/>
      <c r="BC107" s="183"/>
      <c r="BD107" s="183"/>
      <c r="BE107" s="187">
        <f>IF(U107="základná",N107,0)</f>
        <v>0</v>
      </c>
      <c r="BF107" s="187">
        <f>IF(U107="znížená",N107,0)</f>
        <v>0</v>
      </c>
      <c r="BG107" s="187">
        <f>IF(U107="zákl. prenesená",N107,0)</f>
        <v>0</v>
      </c>
      <c r="BH107" s="187">
        <f>IF(U107="zníž. prenesená",N107,0)</f>
        <v>0</v>
      </c>
      <c r="BI107" s="187">
        <f>IF(U107="nulová",N107,0)</f>
        <v>0</v>
      </c>
      <c r="BJ107" s="186" t="s">
        <v>138</v>
      </c>
      <c r="BK107" s="183"/>
      <c r="BL107" s="183"/>
      <c r="BM107" s="183"/>
    </row>
    <row r="108" s="1" customFormat="1">
      <c r="B108" s="47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9"/>
    </row>
    <row r="109" s="1" customFormat="1" ht="29.28" customHeight="1">
      <c r="B109" s="47"/>
      <c r="C109" s="145" t="s">
        <v>108</v>
      </c>
      <c r="D109" s="146"/>
      <c r="E109" s="146"/>
      <c r="F109" s="146"/>
      <c r="G109" s="146"/>
      <c r="H109" s="146"/>
      <c r="I109" s="146"/>
      <c r="J109" s="146"/>
      <c r="K109" s="146"/>
      <c r="L109" s="147">
        <f>ROUND(SUM(N88+N101),2)</f>
        <v>0</v>
      </c>
      <c r="M109" s="147"/>
      <c r="N109" s="147"/>
      <c r="O109" s="147"/>
      <c r="P109" s="147"/>
      <c r="Q109" s="147"/>
      <c r="R109" s="49"/>
    </row>
    <row r="110" s="1" customFormat="1" ht="6.96" customHeight="1">
      <c r="B110" s="76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8"/>
    </row>
    <row r="114" s="1" customFormat="1" ht="6.96" customHeight="1">
      <c r="B114" s="79"/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1"/>
    </row>
    <row r="115" s="1" customFormat="1" ht="36.96" customHeight="1">
      <c r="B115" s="47"/>
      <c r="C115" s="28" t="s">
        <v>145</v>
      </c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9"/>
    </row>
    <row r="116" s="1" customFormat="1" ht="6.96" customHeight="1">
      <c r="B116" s="47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9"/>
    </row>
    <row r="117" s="1" customFormat="1" ht="30" customHeight="1">
      <c r="B117" s="47"/>
      <c r="C117" s="39" t="s">
        <v>17</v>
      </c>
      <c r="D117" s="48"/>
      <c r="E117" s="48"/>
      <c r="F117" s="150" t="str">
        <f>F6</f>
        <v>Stavebné úpravy a modernizácia prednáškovej miestnosti LAOP01</v>
      </c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48"/>
      <c r="R117" s="49"/>
    </row>
    <row r="118" s="1" customFormat="1" ht="36.96" customHeight="1">
      <c r="B118" s="47"/>
      <c r="C118" s="86" t="s">
        <v>115</v>
      </c>
      <c r="D118" s="48"/>
      <c r="E118" s="48"/>
      <c r="F118" s="88" t="str">
        <f>F7</f>
        <v>D - Vykurovanie</v>
      </c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9"/>
    </row>
    <row r="119" s="1" customFormat="1" ht="6.96" customHeight="1">
      <c r="B119" s="47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9"/>
    </row>
    <row r="120" s="1" customFormat="1" ht="18" customHeight="1">
      <c r="B120" s="47"/>
      <c r="C120" s="39" t="s">
        <v>21</v>
      </c>
      <c r="D120" s="48"/>
      <c r="E120" s="48"/>
      <c r="F120" s="34" t="str">
        <f>F9</f>
        <v xml:space="preserve"> </v>
      </c>
      <c r="G120" s="48"/>
      <c r="H120" s="48"/>
      <c r="I120" s="48"/>
      <c r="J120" s="48"/>
      <c r="K120" s="39" t="s">
        <v>23</v>
      </c>
      <c r="L120" s="48"/>
      <c r="M120" s="91" t="str">
        <f>IF(O9="","",O9)</f>
        <v>14. 6. 2018</v>
      </c>
      <c r="N120" s="91"/>
      <c r="O120" s="91"/>
      <c r="P120" s="91"/>
      <c r="Q120" s="48"/>
      <c r="R120" s="49"/>
    </row>
    <row r="121" s="1" customFormat="1" ht="6.96" customHeight="1">
      <c r="B121" s="47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9"/>
    </row>
    <row r="122" s="1" customFormat="1">
      <c r="B122" s="47"/>
      <c r="C122" s="39" t="s">
        <v>25</v>
      </c>
      <c r="D122" s="48"/>
      <c r="E122" s="48"/>
      <c r="F122" s="34" t="str">
        <f>E12</f>
        <v>Univerzita Pavla Jozefa Šafárika v Košiciach</v>
      </c>
      <c r="G122" s="48"/>
      <c r="H122" s="48"/>
      <c r="I122" s="48"/>
      <c r="J122" s="48"/>
      <c r="K122" s="39" t="s">
        <v>31</v>
      </c>
      <c r="L122" s="48"/>
      <c r="M122" s="34" t="str">
        <f>E18</f>
        <v>d.g.A. design graphic architecture s.r.o.</v>
      </c>
      <c r="N122" s="34"/>
      <c r="O122" s="34"/>
      <c r="P122" s="34"/>
      <c r="Q122" s="34"/>
      <c r="R122" s="49"/>
    </row>
    <row r="123" s="1" customFormat="1" ht="14.4" customHeight="1">
      <c r="B123" s="47"/>
      <c r="C123" s="39" t="s">
        <v>29</v>
      </c>
      <c r="D123" s="48"/>
      <c r="E123" s="48"/>
      <c r="F123" s="34" t="str">
        <f>IF(E15="","",E15)</f>
        <v>Vyplň údaj</v>
      </c>
      <c r="G123" s="48"/>
      <c r="H123" s="48"/>
      <c r="I123" s="48"/>
      <c r="J123" s="48"/>
      <c r="K123" s="39" t="s">
        <v>35</v>
      </c>
      <c r="L123" s="48"/>
      <c r="M123" s="34" t="str">
        <f>E21</f>
        <v xml:space="preserve"> </v>
      </c>
      <c r="N123" s="34"/>
      <c r="O123" s="34"/>
      <c r="P123" s="34"/>
      <c r="Q123" s="34"/>
      <c r="R123" s="49"/>
    </row>
    <row r="124" s="1" customFormat="1" ht="10.32" customHeight="1">
      <c r="B124" s="47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9"/>
    </row>
    <row r="125" s="8" customFormat="1" ht="29.28" customHeight="1">
      <c r="B125" s="190"/>
      <c r="C125" s="191" t="s">
        <v>146</v>
      </c>
      <c r="D125" s="192" t="s">
        <v>147</v>
      </c>
      <c r="E125" s="192" t="s">
        <v>58</v>
      </c>
      <c r="F125" s="192" t="s">
        <v>148</v>
      </c>
      <c r="G125" s="192"/>
      <c r="H125" s="192"/>
      <c r="I125" s="192"/>
      <c r="J125" s="192" t="s">
        <v>149</v>
      </c>
      <c r="K125" s="192" t="s">
        <v>150</v>
      </c>
      <c r="L125" s="192" t="s">
        <v>151</v>
      </c>
      <c r="M125" s="192"/>
      <c r="N125" s="192" t="s">
        <v>120</v>
      </c>
      <c r="O125" s="192"/>
      <c r="P125" s="192"/>
      <c r="Q125" s="193"/>
      <c r="R125" s="194"/>
      <c r="T125" s="101" t="s">
        <v>152</v>
      </c>
      <c r="U125" s="102" t="s">
        <v>40</v>
      </c>
      <c r="V125" s="102" t="s">
        <v>153</v>
      </c>
      <c r="W125" s="102" t="s">
        <v>154</v>
      </c>
      <c r="X125" s="102" t="s">
        <v>155</v>
      </c>
      <c r="Y125" s="102" t="s">
        <v>156</v>
      </c>
      <c r="Z125" s="102" t="s">
        <v>157</v>
      </c>
      <c r="AA125" s="103" t="s">
        <v>158</v>
      </c>
    </row>
    <row r="126" s="1" customFormat="1" ht="29.28" customHeight="1">
      <c r="B126" s="47"/>
      <c r="C126" s="105" t="s">
        <v>117</v>
      </c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195">
        <f>BK126</f>
        <v>0</v>
      </c>
      <c r="O126" s="196"/>
      <c r="P126" s="196"/>
      <c r="Q126" s="196"/>
      <c r="R126" s="49"/>
      <c r="T126" s="104"/>
      <c r="U126" s="68"/>
      <c r="V126" s="68"/>
      <c r="W126" s="197">
        <f>W127+W222+W241+W243</f>
        <v>0</v>
      </c>
      <c r="X126" s="68"/>
      <c r="Y126" s="197">
        <f>Y127+Y222+Y241+Y243</f>
        <v>0</v>
      </c>
      <c r="Z126" s="68"/>
      <c r="AA126" s="198">
        <f>AA127+AA222+AA241+AA243</f>
        <v>0</v>
      </c>
      <c r="AT126" s="23" t="s">
        <v>75</v>
      </c>
      <c r="AU126" s="23" t="s">
        <v>122</v>
      </c>
      <c r="BK126" s="199">
        <f>BK127+BK222+BK241+BK243</f>
        <v>0</v>
      </c>
    </row>
    <row r="127" s="9" customFormat="1" ht="37.44" customHeight="1">
      <c r="B127" s="200"/>
      <c r="C127" s="201"/>
      <c r="D127" s="202" t="s">
        <v>125</v>
      </c>
      <c r="E127" s="202"/>
      <c r="F127" s="202"/>
      <c r="G127" s="202"/>
      <c r="H127" s="202"/>
      <c r="I127" s="202"/>
      <c r="J127" s="202"/>
      <c r="K127" s="202"/>
      <c r="L127" s="202"/>
      <c r="M127" s="202"/>
      <c r="N127" s="174">
        <f>BK127</f>
        <v>0</v>
      </c>
      <c r="O127" s="203"/>
      <c r="P127" s="203"/>
      <c r="Q127" s="203"/>
      <c r="R127" s="204"/>
      <c r="T127" s="205"/>
      <c r="U127" s="201"/>
      <c r="V127" s="201"/>
      <c r="W127" s="206">
        <f>W128+W136+W146+W173+W194+W216</f>
        <v>0</v>
      </c>
      <c r="X127" s="201"/>
      <c r="Y127" s="206">
        <f>Y128+Y136+Y146+Y173+Y194+Y216</f>
        <v>0</v>
      </c>
      <c r="Z127" s="201"/>
      <c r="AA127" s="207">
        <f>AA128+AA136+AA146+AA173+AA194+AA216</f>
        <v>0</v>
      </c>
      <c r="AR127" s="208" t="s">
        <v>138</v>
      </c>
      <c r="AT127" s="209" t="s">
        <v>75</v>
      </c>
      <c r="AU127" s="209" t="s">
        <v>76</v>
      </c>
      <c r="AY127" s="208" t="s">
        <v>159</v>
      </c>
      <c r="BK127" s="210">
        <f>BK128+BK136+BK146+BK173+BK194+BK216</f>
        <v>0</v>
      </c>
    </row>
    <row r="128" s="9" customFormat="1" ht="19.92" customHeight="1">
      <c r="B128" s="200"/>
      <c r="C128" s="201"/>
      <c r="D128" s="211" t="s">
        <v>932</v>
      </c>
      <c r="E128" s="211"/>
      <c r="F128" s="211"/>
      <c r="G128" s="211"/>
      <c r="H128" s="211"/>
      <c r="I128" s="211"/>
      <c r="J128" s="211"/>
      <c r="K128" s="211"/>
      <c r="L128" s="211"/>
      <c r="M128" s="211"/>
      <c r="N128" s="212">
        <f>BK128</f>
        <v>0</v>
      </c>
      <c r="O128" s="213"/>
      <c r="P128" s="213"/>
      <c r="Q128" s="213"/>
      <c r="R128" s="204"/>
      <c r="T128" s="205"/>
      <c r="U128" s="201"/>
      <c r="V128" s="201"/>
      <c r="W128" s="206">
        <f>SUM(W129:W135)</f>
        <v>0</v>
      </c>
      <c r="X128" s="201"/>
      <c r="Y128" s="206">
        <f>SUM(Y129:Y135)</f>
        <v>0</v>
      </c>
      <c r="Z128" s="201"/>
      <c r="AA128" s="207">
        <f>SUM(AA129:AA135)</f>
        <v>0</v>
      </c>
      <c r="AR128" s="208" t="s">
        <v>138</v>
      </c>
      <c r="AT128" s="209" t="s">
        <v>75</v>
      </c>
      <c r="AU128" s="209" t="s">
        <v>84</v>
      </c>
      <c r="AY128" s="208" t="s">
        <v>159</v>
      </c>
      <c r="BK128" s="210">
        <f>SUM(BK129:BK135)</f>
        <v>0</v>
      </c>
    </row>
    <row r="129" s="1" customFormat="1" ht="38.25" customHeight="1">
      <c r="B129" s="178"/>
      <c r="C129" s="214" t="s">
        <v>84</v>
      </c>
      <c r="D129" s="214" t="s">
        <v>160</v>
      </c>
      <c r="E129" s="215" t="s">
        <v>938</v>
      </c>
      <c r="F129" s="216" t="s">
        <v>939</v>
      </c>
      <c r="G129" s="216"/>
      <c r="H129" s="216"/>
      <c r="I129" s="216"/>
      <c r="J129" s="217" t="s">
        <v>182</v>
      </c>
      <c r="K129" s="218">
        <v>5</v>
      </c>
      <c r="L129" s="219">
        <v>0</v>
      </c>
      <c r="M129" s="219"/>
      <c r="N129" s="218">
        <f>ROUND(L129*K129,3)</f>
        <v>0</v>
      </c>
      <c r="O129" s="218"/>
      <c r="P129" s="218"/>
      <c r="Q129" s="218"/>
      <c r="R129" s="182"/>
      <c r="T129" s="220" t="s">
        <v>5</v>
      </c>
      <c r="U129" s="57" t="s">
        <v>43</v>
      </c>
      <c r="V129" s="48"/>
      <c r="W129" s="221">
        <f>V129*K129</f>
        <v>0</v>
      </c>
      <c r="X129" s="221">
        <v>0</v>
      </c>
      <c r="Y129" s="221">
        <f>X129*K129</f>
        <v>0</v>
      </c>
      <c r="Z129" s="221">
        <v>0</v>
      </c>
      <c r="AA129" s="222">
        <f>Z129*K129</f>
        <v>0</v>
      </c>
      <c r="AR129" s="23" t="s">
        <v>225</v>
      </c>
      <c r="AT129" s="23" t="s">
        <v>160</v>
      </c>
      <c r="AU129" s="23" t="s">
        <v>138</v>
      </c>
      <c r="AY129" s="23" t="s">
        <v>159</v>
      </c>
      <c r="BE129" s="137">
        <f>IF(U129="základná",N129,0)</f>
        <v>0</v>
      </c>
      <c r="BF129" s="137">
        <f>IF(U129="znížená",N129,0)</f>
        <v>0</v>
      </c>
      <c r="BG129" s="137">
        <f>IF(U129="zákl. prenesená",N129,0)</f>
        <v>0</v>
      </c>
      <c r="BH129" s="137">
        <f>IF(U129="zníž. prenesená",N129,0)</f>
        <v>0</v>
      </c>
      <c r="BI129" s="137">
        <f>IF(U129="nulová",N129,0)</f>
        <v>0</v>
      </c>
      <c r="BJ129" s="23" t="s">
        <v>138</v>
      </c>
      <c r="BK129" s="223">
        <f>ROUND(L129*K129,3)</f>
        <v>0</v>
      </c>
      <c r="BL129" s="23" t="s">
        <v>225</v>
      </c>
      <c r="BM129" s="23" t="s">
        <v>138</v>
      </c>
    </row>
    <row r="130" s="1" customFormat="1" ht="38.25" customHeight="1">
      <c r="B130" s="178"/>
      <c r="C130" s="214" t="s">
        <v>138</v>
      </c>
      <c r="D130" s="214" t="s">
        <v>160</v>
      </c>
      <c r="E130" s="215" t="s">
        <v>940</v>
      </c>
      <c r="F130" s="216" t="s">
        <v>941</v>
      </c>
      <c r="G130" s="216"/>
      <c r="H130" s="216"/>
      <c r="I130" s="216"/>
      <c r="J130" s="217" t="s">
        <v>182</v>
      </c>
      <c r="K130" s="218">
        <v>5</v>
      </c>
      <c r="L130" s="219">
        <v>0</v>
      </c>
      <c r="M130" s="219"/>
      <c r="N130" s="218">
        <f>ROUND(L130*K130,3)</f>
        <v>0</v>
      </c>
      <c r="O130" s="218"/>
      <c r="P130" s="218"/>
      <c r="Q130" s="218"/>
      <c r="R130" s="182"/>
      <c r="T130" s="220" t="s">
        <v>5</v>
      </c>
      <c r="U130" s="57" t="s">
        <v>43</v>
      </c>
      <c r="V130" s="48"/>
      <c r="W130" s="221">
        <f>V130*K130</f>
        <v>0</v>
      </c>
      <c r="X130" s="221">
        <v>0</v>
      </c>
      <c r="Y130" s="221">
        <f>X130*K130</f>
        <v>0</v>
      </c>
      <c r="Z130" s="221">
        <v>0</v>
      </c>
      <c r="AA130" s="222">
        <f>Z130*K130</f>
        <v>0</v>
      </c>
      <c r="AR130" s="23" t="s">
        <v>225</v>
      </c>
      <c r="AT130" s="23" t="s">
        <v>160</v>
      </c>
      <c r="AU130" s="23" t="s">
        <v>138</v>
      </c>
      <c r="AY130" s="23" t="s">
        <v>159</v>
      </c>
      <c r="BE130" s="137">
        <f>IF(U130="základná",N130,0)</f>
        <v>0</v>
      </c>
      <c r="BF130" s="137">
        <f>IF(U130="znížená",N130,0)</f>
        <v>0</v>
      </c>
      <c r="BG130" s="137">
        <f>IF(U130="zákl. prenesená",N130,0)</f>
        <v>0</v>
      </c>
      <c r="BH130" s="137">
        <f>IF(U130="zníž. prenesená",N130,0)</f>
        <v>0</v>
      </c>
      <c r="BI130" s="137">
        <f>IF(U130="nulová",N130,0)</f>
        <v>0</v>
      </c>
      <c r="BJ130" s="23" t="s">
        <v>138</v>
      </c>
      <c r="BK130" s="223">
        <f>ROUND(L130*K130,3)</f>
        <v>0</v>
      </c>
      <c r="BL130" s="23" t="s">
        <v>225</v>
      </c>
      <c r="BM130" s="23" t="s">
        <v>164</v>
      </c>
    </row>
    <row r="131" s="1" customFormat="1" ht="51" customHeight="1">
      <c r="B131" s="178"/>
      <c r="C131" s="264" t="s">
        <v>169</v>
      </c>
      <c r="D131" s="264" t="s">
        <v>317</v>
      </c>
      <c r="E131" s="265" t="s">
        <v>942</v>
      </c>
      <c r="F131" s="266" t="s">
        <v>943</v>
      </c>
      <c r="G131" s="266"/>
      <c r="H131" s="266"/>
      <c r="I131" s="266"/>
      <c r="J131" s="267" t="s">
        <v>182</v>
      </c>
      <c r="K131" s="268">
        <v>5</v>
      </c>
      <c r="L131" s="269">
        <v>0</v>
      </c>
      <c r="M131" s="269"/>
      <c r="N131" s="268">
        <f>ROUND(L131*K131,3)</f>
        <v>0</v>
      </c>
      <c r="O131" s="218"/>
      <c r="P131" s="218"/>
      <c r="Q131" s="218"/>
      <c r="R131" s="182"/>
      <c r="T131" s="220" t="s">
        <v>5</v>
      </c>
      <c r="U131" s="57" t="s">
        <v>43</v>
      </c>
      <c r="V131" s="48"/>
      <c r="W131" s="221">
        <f>V131*K131</f>
        <v>0</v>
      </c>
      <c r="X131" s="221">
        <v>0</v>
      </c>
      <c r="Y131" s="221">
        <f>X131*K131</f>
        <v>0</v>
      </c>
      <c r="Z131" s="221">
        <v>0</v>
      </c>
      <c r="AA131" s="222">
        <f>Z131*K131</f>
        <v>0</v>
      </c>
      <c r="AR131" s="23" t="s">
        <v>359</v>
      </c>
      <c r="AT131" s="23" t="s">
        <v>317</v>
      </c>
      <c r="AU131" s="23" t="s">
        <v>138</v>
      </c>
      <c r="AY131" s="23" t="s">
        <v>159</v>
      </c>
      <c r="BE131" s="137">
        <f>IF(U131="základná",N131,0)</f>
        <v>0</v>
      </c>
      <c r="BF131" s="137">
        <f>IF(U131="znížená",N131,0)</f>
        <v>0</v>
      </c>
      <c r="BG131" s="137">
        <f>IF(U131="zákl. prenesená",N131,0)</f>
        <v>0</v>
      </c>
      <c r="BH131" s="137">
        <f>IF(U131="zníž. prenesená",N131,0)</f>
        <v>0</v>
      </c>
      <c r="BI131" s="137">
        <f>IF(U131="nulová",N131,0)</f>
        <v>0</v>
      </c>
      <c r="BJ131" s="23" t="s">
        <v>138</v>
      </c>
      <c r="BK131" s="223">
        <f>ROUND(L131*K131,3)</f>
        <v>0</v>
      </c>
      <c r="BL131" s="23" t="s">
        <v>225</v>
      </c>
      <c r="BM131" s="23" t="s">
        <v>191</v>
      </c>
    </row>
    <row r="132" s="1" customFormat="1" ht="25.5" customHeight="1">
      <c r="B132" s="178"/>
      <c r="C132" s="214" t="s">
        <v>164</v>
      </c>
      <c r="D132" s="214" t="s">
        <v>160</v>
      </c>
      <c r="E132" s="215" t="s">
        <v>944</v>
      </c>
      <c r="F132" s="216" t="s">
        <v>945</v>
      </c>
      <c r="G132" s="216"/>
      <c r="H132" s="216"/>
      <c r="I132" s="216"/>
      <c r="J132" s="217" t="s">
        <v>457</v>
      </c>
      <c r="K132" s="218">
        <v>127</v>
      </c>
      <c r="L132" s="219">
        <v>0</v>
      </c>
      <c r="M132" s="219"/>
      <c r="N132" s="218">
        <f>ROUND(L132*K132,3)</f>
        <v>0</v>
      </c>
      <c r="O132" s="218"/>
      <c r="P132" s="218"/>
      <c r="Q132" s="218"/>
      <c r="R132" s="182"/>
      <c r="T132" s="220" t="s">
        <v>5</v>
      </c>
      <c r="U132" s="57" t="s">
        <v>43</v>
      </c>
      <c r="V132" s="48"/>
      <c r="W132" s="221">
        <f>V132*K132</f>
        <v>0</v>
      </c>
      <c r="X132" s="221">
        <v>0</v>
      </c>
      <c r="Y132" s="221">
        <f>X132*K132</f>
        <v>0</v>
      </c>
      <c r="Z132" s="221">
        <v>0</v>
      </c>
      <c r="AA132" s="222">
        <f>Z132*K132</f>
        <v>0</v>
      </c>
      <c r="AR132" s="23" t="s">
        <v>225</v>
      </c>
      <c r="AT132" s="23" t="s">
        <v>160</v>
      </c>
      <c r="AU132" s="23" t="s">
        <v>138</v>
      </c>
      <c r="AY132" s="23" t="s">
        <v>159</v>
      </c>
      <c r="BE132" s="137">
        <f>IF(U132="základná",N132,0)</f>
        <v>0</v>
      </c>
      <c r="BF132" s="137">
        <f>IF(U132="znížená",N132,0)</f>
        <v>0</v>
      </c>
      <c r="BG132" s="137">
        <f>IF(U132="zákl. prenesená",N132,0)</f>
        <v>0</v>
      </c>
      <c r="BH132" s="137">
        <f>IF(U132="zníž. prenesená",N132,0)</f>
        <v>0</v>
      </c>
      <c r="BI132" s="137">
        <f>IF(U132="nulová",N132,0)</f>
        <v>0</v>
      </c>
      <c r="BJ132" s="23" t="s">
        <v>138</v>
      </c>
      <c r="BK132" s="223">
        <f>ROUND(L132*K132,3)</f>
        <v>0</v>
      </c>
      <c r="BL132" s="23" t="s">
        <v>225</v>
      </c>
      <c r="BM132" s="23" t="s">
        <v>199</v>
      </c>
    </row>
    <row r="133" s="1" customFormat="1" ht="38.25" customHeight="1">
      <c r="B133" s="178"/>
      <c r="C133" s="264" t="s">
        <v>186</v>
      </c>
      <c r="D133" s="264" t="s">
        <v>317</v>
      </c>
      <c r="E133" s="265" t="s">
        <v>946</v>
      </c>
      <c r="F133" s="266" t="s">
        <v>947</v>
      </c>
      <c r="G133" s="266"/>
      <c r="H133" s="266"/>
      <c r="I133" s="266"/>
      <c r="J133" s="267" t="s">
        <v>457</v>
      </c>
      <c r="K133" s="268">
        <v>95</v>
      </c>
      <c r="L133" s="269">
        <v>0</v>
      </c>
      <c r="M133" s="269"/>
      <c r="N133" s="268">
        <f>ROUND(L133*K133,3)</f>
        <v>0</v>
      </c>
      <c r="O133" s="218"/>
      <c r="P133" s="218"/>
      <c r="Q133" s="218"/>
      <c r="R133" s="182"/>
      <c r="T133" s="220" t="s">
        <v>5</v>
      </c>
      <c r="U133" s="57" t="s">
        <v>43</v>
      </c>
      <c r="V133" s="48"/>
      <c r="W133" s="221">
        <f>V133*K133</f>
        <v>0</v>
      </c>
      <c r="X133" s="221">
        <v>0</v>
      </c>
      <c r="Y133" s="221">
        <f>X133*K133</f>
        <v>0</v>
      </c>
      <c r="Z133" s="221">
        <v>0</v>
      </c>
      <c r="AA133" s="222">
        <f>Z133*K133</f>
        <v>0</v>
      </c>
      <c r="AR133" s="23" t="s">
        <v>359</v>
      </c>
      <c r="AT133" s="23" t="s">
        <v>317</v>
      </c>
      <c r="AU133" s="23" t="s">
        <v>138</v>
      </c>
      <c r="AY133" s="23" t="s">
        <v>159</v>
      </c>
      <c r="BE133" s="137">
        <f>IF(U133="základná",N133,0)</f>
        <v>0</v>
      </c>
      <c r="BF133" s="137">
        <f>IF(U133="znížená",N133,0)</f>
        <v>0</v>
      </c>
      <c r="BG133" s="137">
        <f>IF(U133="zákl. prenesená",N133,0)</f>
        <v>0</v>
      </c>
      <c r="BH133" s="137">
        <f>IF(U133="zníž. prenesená",N133,0)</f>
        <v>0</v>
      </c>
      <c r="BI133" s="137">
        <f>IF(U133="nulová",N133,0)</f>
        <v>0</v>
      </c>
      <c r="BJ133" s="23" t="s">
        <v>138</v>
      </c>
      <c r="BK133" s="223">
        <f>ROUND(L133*K133,3)</f>
        <v>0</v>
      </c>
      <c r="BL133" s="23" t="s">
        <v>225</v>
      </c>
      <c r="BM133" s="23" t="s">
        <v>208</v>
      </c>
    </row>
    <row r="134" s="1" customFormat="1" ht="38.25" customHeight="1">
      <c r="B134" s="178"/>
      <c r="C134" s="264" t="s">
        <v>191</v>
      </c>
      <c r="D134" s="264" t="s">
        <v>317</v>
      </c>
      <c r="E134" s="265" t="s">
        <v>948</v>
      </c>
      <c r="F134" s="266" t="s">
        <v>949</v>
      </c>
      <c r="G134" s="266"/>
      <c r="H134" s="266"/>
      <c r="I134" s="266"/>
      <c r="J134" s="267" t="s">
        <v>457</v>
      </c>
      <c r="K134" s="268">
        <v>32</v>
      </c>
      <c r="L134" s="269">
        <v>0</v>
      </c>
      <c r="M134" s="269"/>
      <c r="N134" s="268">
        <f>ROUND(L134*K134,3)</f>
        <v>0</v>
      </c>
      <c r="O134" s="218"/>
      <c r="P134" s="218"/>
      <c r="Q134" s="218"/>
      <c r="R134" s="182"/>
      <c r="T134" s="220" t="s">
        <v>5</v>
      </c>
      <c r="U134" s="57" t="s">
        <v>43</v>
      </c>
      <c r="V134" s="48"/>
      <c r="W134" s="221">
        <f>V134*K134</f>
        <v>0</v>
      </c>
      <c r="X134" s="221">
        <v>0</v>
      </c>
      <c r="Y134" s="221">
        <f>X134*K134</f>
        <v>0</v>
      </c>
      <c r="Z134" s="221">
        <v>0</v>
      </c>
      <c r="AA134" s="222">
        <f>Z134*K134</f>
        <v>0</v>
      </c>
      <c r="AR134" s="23" t="s">
        <v>359</v>
      </c>
      <c r="AT134" s="23" t="s">
        <v>317</v>
      </c>
      <c r="AU134" s="23" t="s">
        <v>138</v>
      </c>
      <c r="AY134" s="23" t="s">
        <v>159</v>
      </c>
      <c r="BE134" s="137">
        <f>IF(U134="základná",N134,0)</f>
        <v>0</v>
      </c>
      <c r="BF134" s="137">
        <f>IF(U134="znížená",N134,0)</f>
        <v>0</v>
      </c>
      <c r="BG134" s="137">
        <f>IF(U134="zákl. prenesená",N134,0)</f>
        <v>0</v>
      </c>
      <c r="BH134" s="137">
        <f>IF(U134="zníž. prenesená",N134,0)</f>
        <v>0</v>
      </c>
      <c r="BI134" s="137">
        <f>IF(U134="nulová",N134,0)</f>
        <v>0</v>
      </c>
      <c r="BJ134" s="23" t="s">
        <v>138</v>
      </c>
      <c r="BK134" s="223">
        <f>ROUND(L134*K134,3)</f>
        <v>0</v>
      </c>
      <c r="BL134" s="23" t="s">
        <v>225</v>
      </c>
      <c r="BM134" s="23" t="s">
        <v>218</v>
      </c>
    </row>
    <row r="135" s="1" customFormat="1" ht="25.5" customHeight="1">
      <c r="B135" s="178"/>
      <c r="C135" s="214" t="s">
        <v>195</v>
      </c>
      <c r="D135" s="214" t="s">
        <v>160</v>
      </c>
      <c r="E135" s="215" t="s">
        <v>950</v>
      </c>
      <c r="F135" s="216" t="s">
        <v>951</v>
      </c>
      <c r="G135" s="216"/>
      <c r="H135" s="216"/>
      <c r="I135" s="216"/>
      <c r="J135" s="217" t="s">
        <v>452</v>
      </c>
      <c r="K135" s="219">
        <v>0</v>
      </c>
      <c r="L135" s="219">
        <v>0</v>
      </c>
      <c r="M135" s="219"/>
      <c r="N135" s="218">
        <f>ROUND(L135*K135,3)</f>
        <v>0</v>
      </c>
      <c r="O135" s="218"/>
      <c r="P135" s="218"/>
      <c r="Q135" s="218"/>
      <c r="R135" s="182"/>
      <c r="T135" s="220" t="s">
        <v>5</v>
      </c>
      <c r="U135" s="57" t="s">
        <v>43</v>
      </c>
      <c r="V135" s="48"/>
      <c r="W135" s="221">
        <f>V135*K135</f>
        <v>0</v>
      </c>
      <c r="X135" s="221">
        <v>0</v>
      </c>
      <c r="Y135" s="221">
        <f>X135*K135</f>
        <v>0</v>
      </c>
      <c r="Z135" s="221">
        <v>0</v>
      </c>
      <c r="AA135" s="222">
        <f>Z135*K135</f>
        <v>0</v>
      </c>
      <c r="AR135" s="23" t="s">
        <v>225</v>
      </c>
      <c r="AT135" s="23" t="s">
        <v>160</v>
      </c>
      <c r="AU135" s="23" t="s">
        <v>138</v>
      </c>
      <c r="AY135" s="23" t="s">
        <v>159</v>
      </c>
      <c r="BE135" s="137">
        <f>IF(U135="základná",N135,0)</f>
        <v>0</v>
      </c>
      <c r="BF135" s="137">
        <f>IF(U135="znížená",N135,0)</f>
        <v>0</v>
      </c>
      <c r="BG135" s="137">
        <f>IF(U135="zákl. prenesená",N135,0)</f>
        <v>0</v>
      </c>
      <c r="BH135" s="137">
        <f>IF(U135="zníž. prenesená",N135,0)</f>
        <v>0</v>
      </c>
      <c r="BI135" s="137">
        <f>IF(U135="nulová",N135,0)</f>
        <v>0</v>
      </c>
      <c r="BJ135" s="23" t="s">
        <v>138</v>
      </c>
      <c r="BK135" s="223">
        <f>ROUND(L135*K135,3)</f>
        <v>0</v>
      </c>
      <c r="BL135" s="23" t="s">
        <v>225</v>
      </c>
      <c r="BM135" s="23" t="s">
        <v>227</v>
      </c>
    </row>
    <row r="136" s="9" customFormat="1" ht="29.88" customHeight="1">
      <c r="B136" s="200"/>
      <c r="C136" s="201"/>
      <c r="D136" s="211" t="s">
        <v>933</v>
      </c>
      <c r="E136" s="211"/>
      <c r="F136" s="211"/>
      <c r="G136" s="211"/>
      <c r="H136" s="211"/>
      <c r="I136" s="211"/>
      <c r="J136" s="211"/>
      <c r="K136" s="211"/>
      <c r="L136" s="211"/>
      <c r="M136" s="211"/>
      <c r="N136" s="253">
        <f>BK136</f>
        <v>0</v>
      </c>
      <c r="O136" s="254"/>
      <c r="P136" s="254"/>
      <c r="Q136" s="254"/>
      <c r="R136" s="204"/>
      <c r="T136" s="205"/>
      <c r="U136" s="201"/>
      <c r="V136" s="201"/>
      <c r="W136" s="206">
        <f>SUM(W137:W145)</f>
        <v>0</v>
      </c>
      <c r="X136" s="201"/>
      <c r="Y136" s="206">
        <f>SUM(Y137:Y145)</f>
        <v>0</v>
      </c>
      <c r="Z136" s="201"/>
      <c r="AA136" s="207">
        <f>SUM(AA137:AA145)</f>
        <v>0</v>
      </c>
      <c r="AR136" s="208" t="s">
        <v>138</v>
      </c>
      <c r="AT136" s="209" t="s">
        <v>75</v>
      </c>
      <c r="AU136" s="209" t="s">
        <v>84</v>
      </c>
      <c r="AY136" s="208" t="s">
        <v>159</v>
      </c>
      <c r="BK136" s="210">
        <f>SUM(BK137:BK145)</f>
        <v>0</v>
      </c>
    </row>
    <row r="137" s="1" customFormat="1" ht="38.25" customHeight="1">
      <c r="B137" s="178"/>
      <c r="C137" s="214" t="s">
        <v>199</v>
      </c>
      <c r="D137" s="214" t="s">
        <v>160</v>
      </c>
      <c r="E137" s="215" t="s">
        <v>952</v>
      </c>
      <c r="F137" s="216" t="s">
        <v>953</v>
      </c>
      <c r="G137" s="216"/>
      <c r="H137" s="216"/>
      <c r="I137" s="216"/>
      <c r="J137" s="217" t="s">
        <v>177</v>
      </c>
      <c r="K137" s="218">
        <v>2</v>
      </c>
      <c r="L137" s="219">
        <v>0</v>
      </c>
      <c r="M137" s="219"/>
      <c r="N137" s="218">
        <f>ROUND(L137*K137,3)</f>
        <v>0</v>
      </c>
      <c r="O137" s="218"/>
      <c r="P137" s="218"/>
      <c r="Q137" s="218"/>
      <c r="R137" s="182"/>
      <c r="T137" s="220" t="s">
        <v>5</v>
      </c>
      <c r="U137" s="57" t="s">
        <v>43</v>
      </c>
      <c r="V137" s="48"/>
      <c r="W137" s="221">
        <f>V137*K137</f>
        <v>0</v>
      </c>
      <c r="X137" s="221">
        <v>0</v>
      </c>
      <c r="Y137" s="221">
        <f>X137*K137</f>
        <v>0</v>
      </c>
      <c r="Z137" s="221">
        <v>0</v>
      </c>
      <c r="AA137" s="222">
        <f>Z137*K137</f>
        <v>0</v>
      </c>
      <c r="AR137" s="23" t="s">
        <v>225</v>
      </c>
      <c r="AT137" s="23" t="s">
        <v>160</v>
      </c>
      <c r="AU137" s="23" t="s">
        <v>138</v>
      </c>
      <c r="AY137" s="23" t="s">
        <v>159</v>
      </c>
      <c r="BE137" s="137">
        <f>IF(U137="základná",N137,0)</f>
        <v>0</v>
      </c>
      <c r="BF137" s="137">
        <f>IF(U137="znížená",N137,0)</f>
        <v>0</v>
      </c>
      <c r="BG137" s="137">
        <f>IF(U137="zákl. prenesená",N137,0)</f>
        <v>0</v>
      </c>
      <c r="BH137" s="137">
        <f>IF(U137="zníž. prenesená",N137,0)</f>
        <v>0</v>
      </c>
      <c r="BI137" s="137">
        <f>IF(U137="nulová",N137,0)</f>
        <v>0</v>
      </c>
      <c r="BJ137" s="23" t="s">
        <v>138</v>
      </c>
      <c r="BK137" s="223">
        <f>ROUND(L137*K137,3)</f>
        <v>0</v>
      </c>
      <c r="BL137" s="23" t="s">
        <v>225</v>
      </c>
      <c r="BM137" s="23" t="s">
        <v>225</v>
      </c>
    </row>
    <row r="138" s="1" customFormat="1" ht="38.25" customHeight="1">
      <c r="B138" s="178"/>
      <c r="C138" s="214" t="s">
        <v>203</v>
      </c>
      <c r="D138" s="214" t="s">
        <v>160</v>
      </c>
      <c r="E138" s="215" t="s">
        <v>954</v>
      </c>
      <c r="F138" s="216" t="s">
        <v>955</v>
      </c>
      <c r="G138" s="216"/>
      <c r="H138" s="216"/>
      <c r="I138" s="216"/>
      <c r="J138" s="217" t="s">
        <v>177</v>
      </c>
      <c r="K138" s="218">
        <v>3</v>
      </c>
      <c r="L138" s="219">
        <v>0</v>
      </c>
      <c r="M138" s="219"/>
      <c r="N138" s="218">
        <f>ROUND(L138*K138,3)</f>
        <v>0</v>
      </c>
      <c r="O138" s="218"/>
      <c r="P138" s="218"/>
      <c r="Q138" s="218"/>
      <c r="R138" s="182"/>
      <c r="T138" s="220" t="s">
        <v>5</v>
      </c>
      <c r="U138" s="57" t="s">
        <v>43</v>
      </c>
      <c r="V138" s="48"/>
      <c r="W138" s="221">
        <f>V138*K138</f>
        <v>0</v>
      </c>
      <c r="X138" s="221">
        <v>0</v>
      </c>
      <c r="Y138" s="221">
        <f>X138*K138</f>
        <v>0</v>
      </c>
      <c r="Z138" s="221">
        <v>0</v>
      </c>
      <c r="AA138" s="222">
        <f>Z138*K138</f>
        <v>0</v>
      </c>
      <c r="AR138" s="23" t="s">
        <v>225</v>
      </c>
      <c r="AT138" s="23" t="s">
        <v>160</v>
      </c>
      <c r="AU138" s="23" t="s">
        <v>138</v>
      </c>
      <c r="AY138" s="23" t="s">
        <v>159</v>
      </c>
      <c r="BE138" s="137">
        <f>IF(U138="základná",N138,0)</f>
        <v>0</v>
      </c>
      <c r="BF138" s="137">
        <f>IF(U138="znížená",N138,0)</f>
        <v>0</v>
      </c>
      <c r="BG138" s="137">
        <f>IF(U138="zákl. prenesená",N138,0)</f>
        <v>0</v>
      </c>
      <c r="BH138" s="137">
        <f>IF(U138="zníž. prenesená",N138,0)</f>
        <v>0</v>
      </c>
      <c r="BI138" s="137">
        <f>IF(U138="nulová",N138,0)</f>
        <v>0</v>
      </c>
      <c r="BJ138" s="23" t="s">
        <v>138</v>
      </c>
      <c r="BK138" s="223">
        <f>ROUND(L138*K138,3)</f>
        <v>0</v>
      </c>
      <c r="BL138" s="23" t="s">
        <v>225</v>
      </c>
      <c r="BM138" s="23" t="s">
        <v>244</v>
      </c>
    </row>
    <row r="139" s="1" customFormat="1" ht="38.25" customHeight="1">
      <c r="B139" s="178"/>
      <c r="C139" s="214" t="s">
        <v>208</v>
      </c>
      <c r="D139" s="214" t="s">
        <v>160</v>
      </c>
      <c r="E139" s="215" t="s">
        <v>956</v>
      </c>
      <c r="F139" s="216" t="s">
        <v>957</v>
      </c>
      <c r="G139" s="216"/>
      <c r="H139" s="216"/>
      <c r="I139" s="216"/>
      <c r="J139" s="217" t="s">
        <v>177</v>
      </c>
      <c r="K139" s="218">
        <v>2</v>
      </c>
      <c r="L139" s="219">
        <v>0</v>
      </c>
      <c r="M139" s="219"/>
      <c r="N139" s="218">
        <f>ROUND(L139*K139,3)</f>
        <v>0</v>
      </c>
      <c r="O139" s="218"/>
      <c r="P139" s="218"/>
      <c r="Q139" s="218"/>
      <c r="R139" s="182"/>
      <c r="T139" s="220" t="s">
        <v>5</v>
      </c>
      <c r="U139" s="57" t="s">
        <v>43</v>
      </c>
      <c r="V139" s="48"/>
      <c r="W139" s="221">
        <f>V139*K139</f>
        <v>0</v>
      </c>
      <c r="X139" s="221">
        <v>0</v>
      </c>
      <c r="Y139" s="221">
        <f>X139*K139</f>
        <v>0</v>
      </c>
      <c r="Z139" s="221">
        <v>0</v>
      </c>
      <c r="AA139" s="222">
        <f>Z139*K139</f>
        <v>0</v>
      </c>
      <c r="AR139" s="23" t="s">
        <v>225</v>
      </c>
      <c r="AT139" s="23" t="s">
        <v>160</v>
      </c>
      <c r="AU139" s="23" t="s">
        <v>138</v>
      </c>
      <c r="AY139" s="23" t="s">
        <v>159</v>
      </c>
      <c r="BE139" s="137">
        <f>IF(U139="základná",N139,0)</f>
        <v>0</v>
      </c>
      <c r="BF139" s="137">
        <f>IF(U139="znížená",N139,0)</f>
        <v>0</v>
      </c>
      <c r="BG139" s="137">
        <f>IF(U139="zákl. prenesená",N139,0)</f>
        <v>0</v>
      </c>
      <c r="BH139" s="137">
        <f>IF(U139="zníž. prenesená",N139,0)</f>
        <v>0</v>
      </c>
      <c r="BI139" s="137">
        <f>IF(U139="nulová",N139,0)</f>
        <v>0</v>
      </c>
      <c r="BJ139" s="23" t="s">
        <v>138</v>
      </c>
      <c r="BK139" s="223">
        <f>ROUND(L139*K139,3)</f>
        <v>0</v>
      </c>
      <c r="BL139" s="23" t="s">
        <v>225</v>
      </c>
      <c r="BM139" s="23" t="s">
        <v>10</v>
      </c>
    </row>
    <row r="140" s="1" customFormat="1" ht="38.25" customHeight="1">
      <c r="B140" s="178"/>
      <c r="C140" s="214" t="s">
        <v>214</v>
      </c>
      <c r="D140" s="214" t="s">
        <v>160</v>
      </c>
      <c r="E140" s="215" t="s">
        <v>958</v>
      </c>
      <c r="F140" s="216" t="s">
        <v>959</v>
      </c>
      <c r="G140" s="216"/>
      <c r="H140" s="216"/>
      <c r="I140" s="216"/>
      <c r="J140" s="217" t="s">
        <v>177</v>
      </c>
      <c r="K140" s="218">
        <v>3</v>
      </c>
      <c r="L140" s="219">
        <v>0</v>
      </c>
      <c r="M140" s="219"/>
      <c r="N140" s="218">
        <f>ROUND(L140*K140,3)</f>
        <v>0</v>
      </c>
      <c r="O140" s="218"/>
      <c r="P140" s="218"/>
      <c r="Q140" s="218"/>
      <c r="R140" s="182"/>
      <c r="T140" s="220" t="s">
        <v>5</v>
      </c>
      <c r="U140" s="57" t="s">
        <v>43</v>
      </c>
      <c r="V140" s="48"/>
      <c r="W140" s="221">
        <f>V140*K140</f>
        <v>0</v>
      </c>
      <c r="X140" s="221">
        <v>0</v>
      </c>
      <c r="Y140" s="221">
        <f>X140*K140</f>
        <v>0</v>
      </c>
      <c r="Z140" s="221">
        <v>0</v>
      </c>
      <c r="AA140" s="222">
        <f>Z140*K140</f>
        <v>0</v>
      </c>
      <c r="AR140" s="23" t="s">
        <v>225</v>
      </c>
      <c r="AT140" s="23" t="s">
        <v>160</v>
      </c>
      <c r="AU140" s="23" t="s">
        <v>138</v>
      </c>
      <c r="AY140" s="23" t="s">
        <v>159</v>
      </c>
      <c r="BE140" s="137">
        <f>IF(U140="základná",N140,0)</f>
        <v>0</v>
      </c>
      <c r="BF140" s="137">
        <f>IF(U140="znížená",N140,0)</f>
        <v>0</v>
      </c>
      <c r="BG140" s="137">
        <f>IF(U140="zákl. prenesená",N140,0)</f>
        <v>0</v>
      </c>
      <c r="BH140" s="137">
        <f>IF(U140="zníž. prenesená",N140,0)</f>
        <v>0</v>
      </c>
      <c r="BI140" s="137">
        <f>IF(U140="nulová",N140,0)</f>
        <v>0</v>
      </c>
      <c r="BJ140" s="23" t="s">
        <v>138</v>
      </c>
      <c r="BK140" s="223">
        <f>ROUND(L140*K140,3)</f>
        <v>0</v>
      </c>
      <c r="BL140" s="23" t="s">
        <v>225</v>
      </c>
      <c r="BM140" s="23" t="s">
        <v>260</v>
      </c>
    </row>
    <row r="141" s="1" customFormat="1" ht="25.5" customHeight="1">
      <c r="B141" s="178"/>
      <c r="C141" s="214" t="s">
        <v>218</v>
      </c>
      <c r="D141" s="214" t="s">
        <v>160</v>
      </c>
      <c r="E141" s="215" t="s">
        <v>960</v>
      </c>
      <c r="F141" s="216" t="s">
        <v>961</v>
      </c>
      <c r="G141" s="216"/>
      <c r="H141" s="216"/>
      <c r="I141" s="216"/>
      <c r="J141" s="217" t="s">
        <v>177</v>
      </c>
      <c r="K141" s="218">
        <v>3</v>
      </c>
      <c r="L141" s="219">
        <v>0</v>
      </c>
      <c r="M141" s="219"/>
      <c r="N141" s="218">
        <f>ROUND(L141*K141,3)</f>
        <v>0</v>
      </c>
      <c r="O141" s="218"/>
      <c r="P141" s="218"/>
      <c r="Q141" s="218"/>
      <c r="R141" s="182"/>
      <c r="T141" s="220" t="s">
        <v>5</v>
      </c>
      <c r="U141" s="57" t="s">
        <v>43</v>
      </c>
      <c r="V141" s="48"/>
      <c r="W141" s="221">
        <f>V141*K141</f>
        <v>0</v>
      </c>
      <c r="X141" s="221">
        <v>0</v>
      </c>
      <c r="Y141" s="221">
        <f>X141*K141</f>
        <v>0</v>
      </c>
      <c r="Z141" s="221">
        <v>0</v>
      </c>
      <c r="AA141" s="222">
        <f>Z141*K141</f>
        <v>0</v>
      </c>
      <c r="AR141" s="23" t="s">
        <v>225</v>
      </c>
      <c r="AT141" s="23" t="s">
        <v>160</v>
      </c>
      <c r="AU141" s="23" t="s">
        <v>138</v>
      </c>
      <c r="AY141" s="23" t="s">
        <v>159</v>
      </c>
      <c r="BE141" s="137">
        <f>IF(U141="základná",N141,0)</f>
        <v>0</v>
      </c>
      <c r="BF141" s="137">
        <f>IF(U141="znížená",N141,0)</f>
        <v>0</v>
      </c>
      <c r="BG141" s="137">
        <f>IF(U141="zákl. prenesená",N141,0)</f>
        <v>0</v>
      </c>
      <c r="BH141" s="137">
        <f>IF(U141="zníž. prenesená",N141,0)</f>
        <v>0</v>
      </c>
      <c r="BI141" s="137">
        <f>IF(U141="nulová",N141,0)</f>
        <v>0</v>
      </c>
      <c r="BJ141" s="23" t="s">
        <v>138</v>
      </c>
      <c r="BK141" s="223">
        <f>ROUND(L141*K141,3)</f>
        <v>0</v>
      </c>
      <c r="BL141" s="23" t="s">
        <v>225</v>
      </c>
      <c r="BM141" s="23" t="s">
        <v>274</v>
      </c>
    </row>
    <row r="142" s="1" customFormat="1" ht="25.5" customHeight="1">
      <c r="B142" s="178"/>
      <c r="C142" s="214" t="s">
        <v>222</v>
      </c>
      <c r="D142" s="214" t="s">
        <v>160</v>
      </c>
      <c r="E142" s="215" t="s">
        <v>962</v>
      </c>
      <c r="F142" s="216" t="s">
        <v>963</v>
      </c>
      <c r="G142" s="216"/>
      <c r="H142" s="216"/>
      <c r="I142" s="216"/>
      <c r="J142" s="217" t="s">
        <v>964</v>
      </c>
      <c r="K142" s="218">
        <v>2</v>
      </c>
      <c r="L142" s="219">
        <v>0</v>
      </c>
      <c r="M142" s="219"/>
      <c r="N142" s="218">
        <f>ROUND(L142*K142,3)</f>
        <v>0</v>
      </c>
      <c r="O142" s="218"/>
      <c r="P142" s="218"/>
      <c r="Q142" s="218"/>
      <c r="R142" s="182"/>
      <c r="T142" s="220" t="s">
        <v>5</v>
      </c>
      <c r="U142" s="57" t="s">
        <v>43</v>
      </c>
      <c r="V142" s="48"/>
      <c r="W142" s="221">
        <f>V142*K142</f>
        <v>0</v>
      </c>
      <c r="X142" s="221">
        <v>0</v>
      </c>
      <c r="Y142" s="221">
        <f>X142*K142</f>
        <v>0</v>
      </c>
      <c r="Z142" s="221">
        <v>0</v>
      </c>
      <c r="AA142" s="222">
        <f>Z142*K142</f>
        <v>0</v>
      </c>
      <c r="AR142" s="23" t="s">
        <v>225</v>
      </c>
      <c r="AT142" s="23" t="s">
        <v>160</v>
      </c>
      <c r="AU142" s="23" t="s">
        <v>138</v>
      </c>
      <c r="AY142" s="23" t="s">
        <v>159</v>
      </c>
      <c r="BE142" s="137">
        <f>IF(U142="základná",N142,0)</f>
        <v>0</v>
      </c>
      <c r="BF142" s="137">
        <f>IF(U142="znížená",N142,0)</f>
        <v>0</v>
      </c>
      <c r="BG142" s="137">
        <f>IF(U142="zákl. prenesená",N142,0)</f>
        <v>0</v>
      </c>
      <c r="BH142" s="137">
        <f>IF(U142="zníž. prenesená",N142,0)</f>
        <v>0</v>
      </c>
      <c r="BI142" s="137">
        <f>IF(U142="nulová",N142,0)</f>
        <v>0</v>
      </c>
      <c r="BJ142" s="23" t="s">
        <v>138</v>
      </c>
      <c r="BK142" s="223">
        <f>ROUND(L142*K142,3)</f>
        <v>0</v>
      </c>
      <c r="BL142" s="23" t="s">
        <v>225</v>
      </c>
      <c r="BM142" s="23" t="s">
        <v>391</v>
      </c>
    </row>
    <row r="143" s="1" customFormat="1" ht="16.5" customHeight="1">
      <c r="B143" s="178"/>
      <c r="C143" s="214" t="s">
        <v>227</v>
      </c>
      <c r="D143" s="214" t="s">
        <v>160</v>
      </c>
      <c r="E143" s="215" t="s">
        <v>965</v>
      </c>
      <c r="F143" s="216" t="s">
        <v>966</v>
      </c>
      <c r="G143" s="216"/>
      <c r="H143" s="216"/>
      <c r="I143" s="216"/>
      <c r="J143" s="217" t="s">
        <v>964</v>
      </c>
      <c r="K143" s="218">
        <v>2</v>
      </c>
      <c r="L143" s="219">
        <v>0</v>
      </c>
      <c r="M143" s="219"/>
      <c r="N143" s="218">
        <f>ROUND(L143*K143,3)</f>
        <v>0</v>
      </c>
      <c r="O143" s="218"/>
      <c r="P143" s="218"/>
      <c r="Q143" s="218"/>
      <c r="R143" s="182"/>
      <c r="T143" s="220" t="s">
        <v>5</v>
      </c>
      <c r="U143" s="57" t="s">
        <v>43</v>
      </c>
      <c r="V143" s="48"/>
      <c r="W143" s="221">
        <f>V143*K143</f>
        <v>0</v>
      </c>
      <c r="X143" s="221">
        <v>0</v>
      </c>
      <c r="Y143" s="221">
        <f>X143*K143</f>
        <v>0</v>
      </c>
      <c r="Z143" s="221">
        <v>0</v>
      </c>
      <c r="AA143" s="222">
        <f>Z143*K143</f>
        <v>0</v>
      </c>
      <c r="AR143" s="23" t="s">
        <v>225</v>
      </c>
      <c r="AT143" s="23" t="s">
        <v>160</v>
      </c>
      <c r="AU143" s="23" t="s">
        <v>138</v>
      </c>
      <c r="AY143" s="23" t="s">
        <v>159</v>
      </c>
      <c r="BE143" s="137">
        <f>IF(U143="základná",N143,0)</f>
        <v>0</v>
      </c>
      <c r="BF143" s="137">
        <f>IF(U143="znížená",N143,0)</f>
        <v>0</v>
      </c>
      <c r="BG143" s="137">
        <f>IF(U143="zákl. prenesená",N143,0)</f>
        <v>0</v>
      </c>
      <c r="BH143" s="137">
        <f>IF(U143="zníž. prenesená",N143,0)</f>
        <v>0</v>
      </c>
      <c r="BI143" s="137">
        <f>IF(U143="nulová",N143,0)</f>
        <v>0</v>
      </c>
      <c r="BJ143" s="23" t="s">
        <v>138</v>
      </c>
      <c r="BK143" s="223">
        <f>ROUND(L143*K143,3)</f>
        <v>0</v>
      </c>
      <c r="BL143" s="23" t="s">
        <v>225</v>
      </c>
      <c r="BM143" s="23" t="s">
        <v>399</v>
      </c>
    </row>
    <row r="144" s="1" customFormat="1" ht="38.25" customHeight="1">
      <c r="B144" s="178"/>
      <c r="C144" s="214" t="s">
        <v>231</v>
      </c>
      <c r="D144" s="214" t="s">
        <v>160</v>
      </c>
      <c r="E144" s="215" t="s">
        <v>967</v>
      </c>
      <c r="F144" s="216" t="s">
        <v>968</v>
      </c>
      <c r="G144" s="216"/>
      <c r="H144" s="216"/>
      <c r="I144" s="216"/>
      <c r="J144" s="217" t="s">
        <v>189</v>
      </c>
      <c r="K144" s="218">
        <v>0.20000000000000001</v>
      </c>
      <c r="L144" s="219">
        <v>0</v>
      </c>
      <c r="M144" s="219"/>
      <c r="N144" s="218">
        <f>ROUND(L144*K144,3)</f>
        <v>0</v>
      </c>
      <c r="O144" s="218"/>
      <c r="P144" s="218"/>
      <c r="Q144" s="218"/>
      <c r="R144" s="182"/>
      <c r="T144" s="220" t="s">
        <v>5</v>
      </c>
      <c r="U144" s="57" t="s">
        <v>43</v>
      </c>
      <c r="V144" s="48"/>
      <c r="W144" s="221">
        <f>V144*K144</f>
        <v>0</v>
      </c>
      <c r="X144" s="221">
        <v>0</v>
      </c>
      <c r="Y144" s="221">
        <f>X144*K144</f>
        <v>0</v>
      </c>
      <c r="Z144" s="221">
        <v>0</v>
      </c>
      <c r="AA144" s="222">
        <f>Z144*K144</f>
        <v>0</v>
      </c>
      <c r="AR144" s="23" t="s">
        <v>225</v>
      </c>
      <c r="AT144" s="23" t="s">
        <v>160</v>
      </c>
      <c r="AU144" s="23" t="s">
        <v>138</v>
      </c>
      <c r="AY144" s="23" t="s">
        <v>159</v>
      </c>
      <c r="BE144" s="137">
        <f>IF(U144="základná",N144,0)</f>
        <v>0</v>
      </c>
      <c r="BF144" s="137">
        <f>IF(U144="znížená",N144,0)</f>
        <v>0</v>
      </c>
      <c r="BG144" s="137">
        <f>IF(U144="zákl. prenesená",N144,0)</f>
        <v>0</v>
      </c>
      <c r="BH144" s="137">
        <f>IF(U144="zníž. prenesená",N144,0)</f>
        <v>0</v>
      </c>
      <c r="BI144" s="137">
        <f>IF(U144="nulová",N144,0)</f>
        <v>0</v>
      </c>
      <c r="BJ144" s="23" t="s">
        <v>138</v>
      </c>
      <c r="BK144" s="223">
        <f>ROUND(L144*K144,3)</f>
        <v>0</v>
      </c>
      <c r="BL144" s="23" t="s">
        <v>225</v>
      </c>
      <c r="BM144" s="23" t="s">
        <v>268</v>
      </c>
    </row>
    <row r="145" s="1" customFormat="1" ht="25.5" customHeight="1">
      <c r="B145" s="178"/>
      <c r="C145" s="214" t="s">
        <v>225</v>
      </c>
      <c r="D145" s="214" t="s">
        <v>160</v>
      </c>
      <c r="E145" s="215" t="s">
        <v>969</v>
      </c>
      <c r="F145" s="216" t="s">
        <v>970</v>
      </c>
      <c r="G145" s="216"/>
      <c r="H145" s="216"/>
      <c r="I145" s="216"/>
      <c r="J145" s="217" t="s">
        <v>452</v>
      </c>
      <c r="K145" s="219">
        <v>0</v>
      </c>
      <c r="L145" s="219">
        <v>0</v>
      </c>
      <c r="M145" s="219"/>
      <c r="N145" s="218">
        <f>ROUND(L145*K145,3)</f>
        <v>0</v>
      </c>
      <c r="O145" s="218"/>
      <c r="P145" s="218"/>
      <c r="Q145" s="218"/>
      <c r="R145" s="182"/>
      <c r="T145" s="220" t="s">
        <v>5</v>
      </c>
      <c r="U145" s="57" t="s">
        <v>43</v>
      </c>
      <c r="V145" s="48"/>
      <c r="W145" s="221">
        <f>V145*K145</f>
        <v>0</v>
      </c>
      <c r="X145" s="221">
        <v>0</v>
      </c>
      <c r="Y145" s="221">
        <f>X145*K145</f>
        <v>0</v>
      </c>
      <c r="Z145" s="221">
        <v>0</v>
      </c>
      <c r="AA145" s="222">
        <f>Z145*K145</f>
        <v>0</v>
      </c>
      <c r="AR145" s="23" t="s">
        <v>225</v>
      </c>
      <c r="AT145" s="23" t="s">
        <v>160</v>
      </c>
      <c r="AU145" s="23" t="s">
        <v>138</v>
      </c>
      <c r="AY145" s="23" t="s">
        <v>159</v>
      </c>
      <c r="BE145" s="137">
        <f>IF(U145="základná",N145,0)</f>
        <v>0</v>
      </c>
      <c r="BF145" s="137">
        <f>IF(U145="znížená",N145,0)</f>
        <v>0</v>
      </c>
      <c r="BG145" s="137">
        <f>IF(U145="zákl. prenesená",N145,0)</f>
        <v>0</v>
      </c>
      <c r="BH145" s="137">
        <f>IF(U145="zníž. prenesená",N145,0)</f>
        <v>0</v>
      </c>
      <c r="BI145" s="137">
        <f>IF(U145="nulová",N145,0)</f>
        <v>0</v>
      </c>
      <c r="BJ145" s="23" t="s">
        <v>138</v>
      </c>
      <c r="BK145" s="223">
        <f>ROUND(L145*K145,3)</f>
        <v>0</v>
      </c>
      <c r="BL145" s="23" t="s">
        <v>225</v>
      </c>
      <c r="BM145" s="23" t="s">
        <v>359</v>
      </c>
    </row>
    <row r="146" s="9" customFormat="1" ht="29.88" customHeight="1">
      <c r="B146" s="200"/>
      <c r="C146" s="201"/>
      <c r="D146" s="211" t="s">
        <v>934</v>
      </c>
      <c r="E146" s="211"/>
      <c r="F146" s="211"/>
      <c r="G146" s="211"/>
      <c r="H146" s="211"/>
      <c r="I146" s="211"/>
      <c r="J146" s="211"/>
      <c r="K146" s="211"/>
      <c r="L146" s="211"/>
      <c r="M146" s="211"/>
      <c r="N146" s="253">
        <f>BK146</f>
        <v>0</v>
      </c>
      <c r="O146" s="254"/>
      <c r="P146" s="254"/>
      <c r="Q146" s="254"/>
      <c r="R146" s="204"/>
      <c r="T146" s="205"/>
      <c r="U146" s="201"/>
      <c r="V146" s="201"/>
      <c r="W146" s="206">
        <f>SUM(W147:W172)</f>
        <v>0</v>
      </c>
      <c r="X146" s="201"/>
      <c r="Y146" s="206">
        <f>SUM(Y147:Y172)</f>
        <v>0</v>
      </c>
      <c r="Z146" s="201"/>
      <c r="AA146" s="207">
        <f>SUM(AA147:AA172)</f>
        <v>0</v>
      </c>
      <c r="AR146" s="208" t="s">
        <v>138</v>
      </c>
      <c r="AT146" s="209" t="s">
        <v>75</v>
      </c>
      <c r="AU146" s="209" t="s">
        <v>84</v>
      </c>
      <c r="AY146" s="208" t="s">
        <v>159</v>
      </c>
      <c r="BK146" s="210">
        <f>SUM(BK147:BK172)</f>
        <v>0</v>
      </c>
    </row>
    <row r="147" s="1" customFormat="1" ht="25.5" customHeight="1">
      <c r="B147" s="178"/>
      <c r="C147" s="214" t="s">
        <v>238</v>
      </c>
      <c r="D147" s="214" t="s">
        <v>160</v>
      </c>
      <c r="E147" s="215" t="s">
        <v>971</v>
      </c>
      <c r="F147" s="216" t="s">
        <v>972</v>
      </c>
      <c r="G147" s="216"/>
      <c r="H147" s="216"/>
      <c r="I147" s="216"/>
      <c r="J147" s="217" t="s">
        <v>457</v>
      </c>
      <c r="K147" s="218">
        <v>20</v>
      </c>
      <c r="L147" s="219">
        <v>0</v>
      </c>
      <c r="M147" s="219"/>
      <c r="N147" s="218">
        <f>ROUND(L147*K147,3)</f>
        <v>0</v>
      </c>
      <c r="O147" s="218"/>
      <c r="P147" s="218"/>
      <c r="Q147" s="218"/>
      <c r="R147" s="182"/>
      <c r="T147" s="220" t="s">
        <v>5</v>
      </c>
      <c r="U147" s="57" t="s">
        <v>43</v>
      </c>
      <c r="V147" s="48"/>
      <c r="W147" s="221">
        <f>V147*K147</f>
        <v>0</v>
      </c>
      <c r="X147" s="221">
        <v>0</v>
      </c>
      <c r="Y147" s="221">
        <f>X147*K147</f>
        <v>0</v>
      </c>
      <c r="Z147" s="221">
        <v>0</v>
      </c>
      <c r="AA147" s="222">
        <f>Z147*K147</f>
        <v>0</v>
      </c>
      <c r="AR147" s="23" t="s">
        <v>225</v>
      </c>
      <c r="AT147" s="23" t="s">
        <v>160</v>
      </c>
      <c r="AU147" s="23" t="s">
        <v>138</v>
      </c>
      <c r="AY147" s="23" t="s">
        <v>159</v>
      </c>
      <c r="BE147" s="137">
        <f>IF(U147="základná",N147,0)</f>
        <v>0</v>
      </c>
      <c r="BF147" s="137">
        <f>IF(U147="znížená",N147,0)</f>
        <v>0</v>
      </c>
      <c r="BG147" s="137">
        <f>IF(U147="zákl. prenesená",N147,0)</f>
        <v>0</v>
      </c>
      <c r="BH147" s="137">
        <f>IF(U147="zníž. prenesená",N147,0)</f>
        <v>0</v>
      </c>
      <c r="BI147" s="137">
        <f>IF(U147="nulová",N147,0)</f>
        <v>0</v>
      </c>
      <c r="BJ147" s="23" t="s">
        <v>138</v>
      </c>
      <c r="BK147" s="223">
        <f>ROUND(L147*K147,3)</f>
        <v>0</v>
      </c>
      <c r="BL147" s="23" t="s">
        <v>225</v>
      </c>
      <c r="BM147" s="23" t="s">
        <v>424</v>
      </c>
    </row>
    <row r="148" s="1" customFormat="1" ht="38.25" customHeight="1">
      <c r="B148" s="178"/>
      <c r="C148" s="214" t="s">
        <v>244</v>
      </c>
      <c r="D148" s="214" t="s">
        <v>160</v>
      </c>
      <c r="E148" s="215" t="s">
        <v>973</v>
      </c>
      <c r="F148" s="216" t="s">
        <v>974</v>
      </c>
      <c r="G148" s="216"/>
      <c r="H148" s="216"/>
      <c r="I148" s="216"/>
      <c r="J148" s="217" t="s">
        <v>457</v>
      </c>
      <c r="K148" s="218">
        <v>1</v>
      </c>
      <c r="L148" s="219">
        <v>0</v>
      </c>
      <c r="M148" s="219"/>
      <c r="N148" s="218">
        <f>ROUND(L148*K148,3)</f>
        <v>0</v>
      </c>
      <c r="O148" s="218"/>
      <c r="P148" s="218"/>
      <c r="Q148" s="218"/>
      <c r="R148" s="182"/>
      <c r="T148" s="220" t="s">
        <v>5</v>
      </c>
      <c r="U148" s="57" t="s">
        <v>43</v>
      </c>
      <c r="V148" s="48"/>
      <c r="W148" s="221">
        <f>V148*K148</f>
        <v>0</v>
      </c>
      <c r="X148" s="221">
        <v>0</v>
      </c>
      <c r="Y148" s="221">
        <f>X148*K148</f>
        <v>0</v>
      </c>
      <c r="Z148" s="221">
        <v>0</v>
      </c>
      <c r="AA148" s="222">
        <f>Z148*K148</f>
        <v>0</v>
      </c>
      <c r="AR148" s="23" t="s">
        <v>225</v>
      </c>
      <c r="AT148" s="23" t="s">
        <v>160</v>
      </c>
      <c r="AU148" s="23" t="s">
        <v>138</v>
      </c>
      <c r="AY148" s="23" t="s">
        <v>159</v>
      </c>
      <c r="BE148" s="137">
        <f>IF(U148="základná",N148,0)</f>
        <v>0</v>
      </c>
      <c r="BF148" s="137">
        <f>IF(U148="znížená",N148,0)</f>
        <v>0</v>
      </c>
      <c r="BG148" s="137">
        <f>IF(U148="zákl. prenesená",N148,0)</f>
        <v>0</v>
      </c>
      <c r="BH148" s="137">
        <f>IF(U148="zníž. prenesená",N148,0)</f>
        <v>0</v>
      </c>
      <c r="BI148" s="137">
        <f>IF(U148="nulová",N148,0)</f>
        <v>0</v>
      </c>
      <c r="BJ148" s="23" t="s">
        <v>138</v>
      </c>
      <c r="BK148" s="223">
        <f>ROUND(L148*K148,3)</f>
        <v>0</v>
      </c>
      <c r="BL148" s="23" t="s">
        <v>225</v>
      </c>
      <c r="BM148" s="23" t="s">
        <v>432</v>
      </c>
    </row>
    <row r="149" s="1" customFormat="1" ht="38.25" customHeight="1">
      <c r="B149" s="178"/>
      <c r="C149" s="214" t="s">
        <v>248</v>
      </c>
      <c r="D149" s="214" t="s">
        <v>160</v>
      </c>
      <c r="E149" s="215" t="s">
        <v>975</v>
      </c>
      <c r="F149" s="216" t="s">
        <v>976</v>
      </c>
      <c r="G149" s="216"/>
      <c r="H149" s="216"/>
      <c r="I149" s="216"/>
      <c r="J149" s="217" t="s">
        <v>457</v>
      </c>
      <c r="K149" s="218">
        <v>20</v>
      </c>
      <c r="L149" s="219">
        <v>0</v>
      </c>
      <c r="M149" s="219"/>
      <c r="N149" s="218">
        <f>ROUND(L149*K149,3)</f>
        <v>0</v>
      </c>
      <c r="O149" s="218"/>
      <c r="P149" s="218"/>
      <c r="Q149" s="218"/>
      <c r="R149" s="182"/>
      <c r="T149" s="220" t="s">
        <v>5</v>
      </c>
      <c r="U149" s="57" t="s">
        <v>43</v>
      </c>
      <c r="V149" s="48"/>
      <c r="W149" s="221">
        <f>V149*K149</f>
        <v>0</v>
      </c>
      <c r="X149" s="221">
        <v>0</v>
      </c>
      <c r="Y149" s="221">
        <f>X149*K149</f>
        <v>0</v>
      </c>
      <c r="Z149" s="221">
        <v>0</v>
      </c>
      <c r="AA149" s="222">
        <f>Z149*K149</f>
        <v>0</v>
      </c>
      <c r="AR149" s="23" t="s">
        <v>225</v>
      </c>
      <c r="AT149" s="23" t="s">
        <v>160</v>
      </c>
      <c r="AU149" s="23" t="s">
        <v>138</v>
      </c>
      <c r="AY149" s="23" t="s">
        <v>159</v>
      </c>
      <c r="BE149" s="137">
        <f>IF(U149="základná",N149,0)</f>
        <v>0</v>
      </c>
      <c r="BF149" s="137">
        <f>IF(U149="znížená",N149,0)</f>
        <v>0</v>
      </c>
      <c r="BG149" s="137">
        <f>IF(U149="zákl. prenesená",N149,0)</f>
        <v>0</v>
      </c>
      <c r="BH149" s="137">
        <f>IF(U149="zníž. prenesená",N149,0)</f>
        <v>0</v>
      </c>
      <c r="BI149" s="137">
        <f>IF(U149="nulová",N149,0)</f>
        <v>0</v>
      </c>
      <c r="BJ149" s="23" t="s">
        <v>138</v>
      </c>
      <c r="BK149" s="223">
        <f>ROUND(L149*K149,3)</f>
        <v>0</v>
      </c>
      <c r="BL149" s="23" t="s">
        <v>225</v>
      </c>
      <c r="BM149" s="23" t="s">
        <v>440</v>
      </c>
    </row>
    <row r="150" s="1" customFormat="1" ht="38.25" customHeight="1">
      <c r="B150" s="178"/>
      <c r="C150" s="214" t="s">
        <v>10</v>
      </c>
      <c r="D150" s="214" t="s">
        <v>160</v>
      </c>
      <c r="E150" s="215" t="s">
        <v>977</v>
      </c>
      <c r="F150" s="216" t="s">
        <v>978</v>
      </c>
      <c r="G150" s="216"/>
      <c r="H150" s="216"/>
      <c r="I150" s="216"/>
      <c r="J150" s="217" t="s">
        <v>457</v>
      </c>
      <c r="K150" s="218">
        <v>10</v>
      </c>
      <c r="L150" s="219">
        <v>0</v>
      </c>
      <c r="M150" s="219"/>
      <c r="N150" s="218">
        <f>ROUND(L150*K150,3)</f>
        <v>0</v>
      </c>
      <c r="O150" s="218"/>
      <c r="P150" s="218"/>
      <c r="Q150" s="218"/>
      <c r="R150" s="182"/>
      <c r="T150" s="220" t="s">
        <v>5</v>
      </c>
      <c r="U150" s="57" t="s">
        <v>43</v>
      </c>
      <c r="V150" s="48"/>
      <c r="W150" s="221">
        <f>V150*K150</f>
        <v>0</v>
      </c>
      <c r="X150" s="221">
        <v>0</v>
      </c>
      <c r="Y150" s="221">
        <f>X150*K150</f>
        <v>0</v>
      </c>
      <c r="Z150" s="221">
        <v>0</v>
      </c>
      <c r="AA150" s="222">
        <f>Z150*K150</f>
        <v>0</v>
      </c>
      <c r="AR150" s="23" t="s">
        <v>225</v>
      </c>
      <c r="AT150" s="23" t="s">
        <v>160</v>
      </c>
      <c r="AU150" s="23" t="s">
        <v>138</v>
      </c>
      <c r="AY150" s="23" t="s">
        <v>159</v>
      </c>
      <c r="BE150" s="137">
        <f>IF(U150="základná",N150,0)</f>
        <v>0</v>
      </c>
      <c r="BF150" s="137">
        <f>IF(U150="znížená",N150,0)</f>
        <v>0</v>
      </c>
      <c r="BG150" s="137">
        <f>IF(U150="zákl. prenesená",N150,0)</f>
        <v>0</v>
      </c>
      <c r="BH150" s="137">
        <f>IF(U150="zníž. prenesená",N150,0)</f>
        <v>0</v>
      </c>
      <c r="BI150" s="137">
        <f>IF(U150="nulová",N150,0)</f>
        <v>0</v>
      </c>
      <c r="BJ150" s="23" t="s">
        <v>138</v>
      </c>
      <c r="BK150" s="223">
        <f>ROUND(L150*K150,3)</f>
        <v>0</v>
      </c>
      <c r="BL150" s="23" t="s">
        <v>225</v>
      </c>
      <c r="BM150" s="23" t="s">
        <v>449</v>
      </c>
    </row>
    <row r="151" s="1" customFormat="1" ht="38.25" customHeight="1">
      <c r="B151" s="178"/>
      <c r="C151" s="214" t="s">
        <v>256</v>
      </c>
      <c r="D151" s="214" t="s">
        <v>160</v>
      </c>
      <c r="E151" s="215" t="s">
        <v>979</v>
      </c>
      <c r="F151" s="216" t="s">
        <v>980</v>
      </c>
      <c r="G151" s="216"/>
      <c r="H151" s="216"/>
      <c r="I151" s="216"/>
      <c r="J151" s="217" t="s">
        <v>457</v>
      </c>
      <c r="K151" s="218">
        <v>1</v>
      </c>
      <c r="L151" s="219">
        <v>0</v>
      </c>
      <c r="M151" s="219"/>
      <c r="N151" s="218">
        <f>ROUND(L151*K151,3)</f>
        <v>0</v>
      </c>
      <c r="O151" s="218"/>
      <c r="P151" s="218"/>
      <c r="Q151" s="218"/>
      <c r="R151" s="182"/>
      <c r="T151" s="220" t="s">
        <v>5</v>
      </c>
      <c r="U151" s="57" t="s">
        <v>43</v>
      </c>
      <c r="V151" s="48"/>
      <c r="W151" s="221">
        <f>V151*K151</f>
        <v>0</v>
      </c>
      <c r="X151" s="221">
        <v>0</v>
      </c>
      <c r="Y151" s="221">
        <f>X151*K151</f>
        <v>0</v>
      </c>
      <c r="Z151" s="221">
        <v>0</v>
      </c>
      <c r="AA151" s="222">
        <f>Z151*K151</f>
        <v>0</v>
      </c>
      <c r="AR151" s="23" t="s">
        <v>225</v>
      </c>
      <c r="AT151" s="23" t="s">
        <v>160</v>
      </c>
      <c r="AU151" s="23" t="s">
        <v>138</v>
      </c>
      <c r="AY151" s="23" t="s">
        <v>159</v>
      </c>
      <c r="BE151" s="137">
        <f>IF(U151="základná",N151,0)</f>
        <v>0</v>
      </c>
      <c r="BF151" s="137">
        <f>IF(U151="znížená",N151,0)</f>
        <v>0</v>
      </c>
      <c r="BG151" s="137">
        <f>IF(U151="zákl. prenesená",N151,0)</f>
        <v>0</v>
      </c>
      <c r="BH151" s="137">
        <f>IF(U151="zníž. prenesená",N151,0)</f>
        <v>0</v>
      </c>
      <c r="BI151" s="137">
        <f>IF(U151="nulová",N151,0)</f>
        <v>0</v>
      </c>
      <c r="BJ151" s="23" t="s">
        <v>138</v>
      </c>
      <c r="BK151" s="223">
        <f>ROUND(L151*K151,3)</f>
        <v>0</v>
      </c>
      <c r="BL151" s="23" t="s">
        <v>225</v>
      </c>
      <c r="BM151" s="23" t="s">
        <v>459</v>
      </c>
    </row>
    <row r="152" s="1" customFormat="1" ht="38.25" customHeight="1">
      <c r="B152" s="178"/>
      <c r="C152" s="214" t="s">
        <v>260</v>
      </c>
      <c r="D152" s="214" t="s">
        <v>160</v>
      </c>
      <c r="E152" s="215" t="s">
        <v>981</v>
      </c>
      <c r="F152" s="216" t="s">
        <v>982</v>
      </c>
      <c r="G152" s="216"/>
      <c r="H152" s="216"/>
      <c r="I152" s="216"/>
      <c r="J152" s="217" t="s">
        <v>457</v>
      </c>
      <c r="K152" s="218">
        <v>20</v>
      </c>
      <c r="L152" s="219">
        <v>0</v>
      </c>
      <c r="M152" s="219"/>
      <c r="N152" s="218">
        <f>ROUND(L152*K152,3)</f>
        <v>0</v>
      </c>
      <c r="O152" s="218"/>
      <c r="P152" s="218"/>
      <c r="Q152" s="218"/>
      <c r="R152" s="182"/>
      <c r="T152" s="220" t="s">
        <v>5</v>
      </c>
      <c r="U152" s="57" t="s">
        <v>43</v>
      </c>
      <c r="V152" s="48"/>
      <c r="W152" s="221">
        <f>V152*K152</f>
        <v>0</v>
      </c>
      <c r="X152" s="221">
        <v>0</v>
      </c>
      <c r="Y152" s="221">
        <f>X152*K152</f>
        <v>0</v>
      </c>
      <c r="Z152" s="221">
        <v>0</v>
      </c>
      <c r="AA152" s="222">
        <f>Z152*K152</f>
        <v>0</v>
      </c>
      <c r="AR152" s="23" t="s">
        <v>225</v>
      </c>
      <c r="AT152" s="23" t="s">
        <v>160</v>
      </c>
      <c r="AU152" s="23" t="s">
        <v>138</v>
      </c>
      <c r="AY152" s="23" t="s">
        <v>159</v>
      </c>
      <c r="BE152" s="137">
        <f>IF(U152="základná",N152,0)</f>
        <v>0</v>
      </c>
      <c r="BF152" s="137">
        <f>IF(U152="znížená",N152,0)</f>
        <v>0</v>
      </c>
      <c r="BG152" s="137">
        <f>IF(U152="zákl. prenesená",N152,0)</f>
        <v>0</v>
      </c>
      <c r="BH152" s="137">
        <f>IF(U152="zníž. prenesená",N152,0)</f>
        <v>0</v>
      </c>
      <c r="BI152" s="137">
        <f>IF(U152="nulová",N152,0)</f>
        <v>0</v>
      </c>
      <c r="BJ152" s="23" t="s">
        <v>138</v>
      </c>
      <c r="BK152" s="223">
        <f>ROUND(L152*K152,3)</f>
        <v>0</v>
      </c>
      <c r="BL152" s="23" t="s">
        <v>225</v>
      </c>
      <c r="BM152" s="23" t="s">
        <v>468</v>
      </c>
    </row>
    <row r="153" s="1" customFormat="1" ht="25.5" customHeight="1">
      <c r="B153" s="178"/>
      <c r="C153" s="214" t="s">
        <v>264</v>
      </c>
      <c r="D153" s="214" t="s">
        <v>160</v>
      </c>
      <c r="E153" s="215" t="s">
        <v>983</v>
      </c>
      <c r="F153" s="216" t="s">
        <v>984</v>
      </c>
      <c r="G153" s="216"/>
      <c r="H153" s="216"/>
      <c r="I153" s="216"/>
      <c r="J153" s="217" t="s">
        <v>457</v>
      </c>
      <c r="K153" s="218">
        <v>10</v>
      </c>
      <c r="L153" s="219">
        <v>0</v>
      </c>
      <c r="M153" s="219"/>
      <c r="N153" s="218">
        <f>ROUND(L153*K153,3)</f>
        <v>0</v>
      </c>
      <c r="O153" s="218"/>
      <c r="P153" s="218"/>
      <c r="Q153" s="218"/>
      <c r="R153" s="182"/>
      <c r="T153" s="220" t="s">
        <v>5</v>
      </c>
      <c r="U153" s="57" t="s">
        <v>43</v>
      </c>
      <c r="V153" s="48"/>
      <c r="W153" s="221">
        <f>V153*K153</f>
        <v>0</v>
      </c>
      <c r="X153" s="221">
        <v>0</v>
      </c>
      <c r="Y153" s="221">
        <f>X153*K153</f>
        <v>0</v>
      </c>
      <c r="Z153" s="221">
        <v>0</v>
      </c>
      <c r="AA153" s="222">
        <f>Z153*K153</f>
        <v>0</v>
      </c>
      <c r="AR153" s="23" t="s">
        <v>225</v>
      </c>
      <c r="AT153" s="23" t="s">
        <v>160</v>
      </c>
      <c r="AU153" s="23" t="s">
        <v>138</v>
      </c>
      <c r="AY153" s="23" t="s">
        <v>159</v>
      </c>
      <c r="BE153" s="137">
        <f>IF(U153="základná",N153,0)</f>
        <v>0</v>
      </c>
      <c r="BF153" s="137">
        <f>IF(U153="znížená",N153,0)</f>
        <v>0</v>
      </c>
      <c r="BG153" s="137">
        <f>IF(U153="zákl. prenesená",N153,0)</f>
        <v>0</v>
      </c>
      <c r="BH153" s="137">
        <f>IF(U153="zníž. prenesená",N153,0)</f>
        <v>0</v>
      </c>
      <c r="BI153" s="137">
        <f>IF(U153="nulová",N153,0)</f>
        <v>0</v>
      </c>
      <c r="BJ153" s="23" t="s">
        <v>138</v>
      </c>
      <c r="BK153" s="223">
        <f>ROUND(L153*K153,3)</f>
        <v>0</v>
      </c>
      <c r="BL153" s="23" t="s">
        <v>225</v>
      </c>
      <c r="BM153" s="23" t="s">
        <v>476</v>
      </c>
    </row>
    <row r="154" s="1" customFormat="1" ht="25.5" customHeight="1">
      <c r="B154" s="178"/>
      <c r="C154" s="214" t="s">
        <v>274</v>
      </c>
      <c r="D154" s="214" t="s">
        <v>160</v>
      </c>
      <c r="E154" s="215" t="s">
        <v>985</v>
      </c>
      <c r="F154" s="216" t="s">
        <v>986</v>
      </c>
      <c r="G154" s="216"/>
      <c r="H154" s="216"/>
      <c r="I154" s="216"/>
      <c r="J154" s="217" t="s">
        <v>457</v>
      </c>
      <c r="K154" s="218">
        <v>10</v>
      </c>
      <c r="L154" s="219">
        <v>0</v>
      </c>
      <c r="M154" s="219"/>
      <c r="N154" s="218">
        <f>ROUND(L154*K154,3)</f>
        <v>0</v>
      </c>
      <c r="O154" s="218"/>
      <c r="P154" s="218"/>
      <c r="Q154" s="218"/>
      <c r="R154" s="182"/>
      <c r="T154" s="220" t="s">
        <v>5</v>
      </c>
      <c r="U154" s="57" t="s">
        <v>43</v>
      </c>
      <c r="V154" s="48"/>
      <c r="W154" s="221">
        <f>V154*K154</f>
        <v>0</v>
      </c>
      <c r="X154" s="221">
        <v>0</v>
      </c>
      <c r="Y154" s="221">
        <f>X154*K154</f>
        <v>0</v>
      </c>
      <c r="Z154" s="221">
        <v>0</v>
      </c>
      <c r="AA154" s="222">
        <f>Z154*K154</f>
        <v>0</v>
      </c>
      <c r="AR154" s="23" t="s">
        <v>225</v>
      </c>
      <c r="AT154" s="23" t="s">
        <v>160</v>
      </c>
      <c r="AU154" s="23" t="s">
        <v>138</v>
      </c>
      <c r="AY154" s="23" t="s">
        <v>159</v>
      </c>
      <c r="BE154" s="137">
        <f>IF(U154="základná",N154,0)</f>
        <v>0</v>
      </c>
      <c r="BF154" s="137">
        <f>IF(U154="znížená",N154,0)</f>
        <v>0</v>
      </c>
      <c r="BG154" s="137">
        <f>IF(U154="zákl. prenesená",N154,0)</f>
        <v>0</v>
      </c>
      <c r="BH154" s="137">
        <f>IF(U154="zníž. prenesená",N154,0)</f>
        <v>0</v>
      </c>
      <c r="BI154" s="137">
        <f>IF(U154="nulová",N154,0)</f>
        <v>0</v>
      </c>
      <c r="BJ154" s="23" t="s">
        <v>138</v>
      </c>
      <c r="BK154" s="223">
        <f>ROUND(L154*K154,3)</f>
        <v>0</v>
      </c>
      <c r="BL154" s="23" t="s">
        <v>225</v>
      </c>
      <c r="BM154" s="23" t="s">
        <v>486</v>
      </c>
    </row>
    <row r="155" s="1" customFormat="1" ht="25.5" customHeight="1">
      <c r="B155" s="178"/>
      <c r="C155" s="214" t="s">
        <v>280</v>
      </c>
      <c r="D155" s="214" t="s">
        <v>160</v>
      </c>
      <c r="E155" s="215" t="s">
        <v>987</v>
      </c>
      <c r="F155" s="216" t="s">
        <v>988</v>
      </c>
      <c r="G155" s="216"/>
      <c r="H155" s="216"/>
      <c r="I155" s="216"/>
      <c r="J155" s="217" t="s">
        <v>457</v>
      </c>
      <c r="K155" s="218">
        <v>30</v>
      </c>
      <c r="L155" s="219">
        <v>0</v>
      </c>
      <c r="M155" s="219"/>
      <c r="N155" s="218">
        <f>ROUND(L155*K155,3)</f>
        <v>0</v>
      </c>
      <c r="O155" s="218"/>
      <c r="P155" s="218"/>
      <c r="Q155" s="218"/>
      <c r="R155" s="182"/>
      <c r="T155" s="220" t="s">
        <v>5</v>
      </c>
      <c r="U155" s="57" t="s">
        <v>43</v>
      </c>
      <c r="V155" s="48"/>
      <c r="W155" s="221">
        <f>V155*K155</f>
        <v>0</v>
      </c>
      <c r="X155" s="221">
        <v>0</v>
      </c>
      <c r="Y155" s="221">
        <f>X155*K155</f>
        <v>0</v>
      </c>
      <c r="Z155" s="221">
        <v>0</v>
      </c>
      <c r="AA155" s="222">
        <f>Z155*K155</f>
        <v>0</v>
      </c>
      <c r="AR155" s="23" t="s">
        <v>225</v>
      </c>
      <c r="AT155" s="23" t="s">
        <v>160</v>
      </c>
      <c r="AU155" s="23" t="s">
        <v>138</v>
      </c>
      <c r="AY155" s="23" t="s">
        <v>159</v>
      </c>
      <c r="BE155" s="137">
        <f>IF(U155="základná",N155,0)</f>
        <v>0</v>
      </c>
      <c r="BF155" s="137">
        <f>IF(U155="znížená",N155,0)</f>
        <v>0</v>
      </c>
      <c r="BG155" s="137">
        <f>IF(U155="zákl. prenesená",N155,0)</f>
        <v>0</v>
      </c>
      <c r="BH155" s="137">
        <f>IF(U155="zníž. prenesená",N155,0)</f>
        <v>0</v>
      </c>
      <c r="BI155" s="137">
        <f>IF(U155="nulová",N155,0)</f>
        <v>0</v>
      </c>
      <c r="BJ155" s="23" t="s">
        <v>138</v>
      </c>
      <c r="BK155" s="223">
        <f>ROUND(L155*K155,3)</f>
        <v>0</v>
      </c>
      <c r="BL155" s="23" t="s">
        <v>225</v>
      </c>
      <c r="BM155" s="23" t="s">
        <v>496</v>
      </c>
    </row>
    <row r="156" s="1" customFormat="1" ht="25.5" customHeight="1">
      <c r="B156" s="178"/>
      <c r="C156" s="264" t="s">
        <v>391</v>
      </c>
      <c r="D156" s="264" t="s">
        <v>317</v>
      </c>
      <c r="E156" s="265" t="s">
        <v>989</v>
      </c>
      <c r="F156" s="266" t="s">
        <v>990</v>
      </c>
      <c r="G156" s="266"/>
      <c r="H156" s="266"/>
      <c r="I156" s="266"/>
      <c r="J156" s="267" t="s">
        <v>457</v>
      </c>
      <c r="K156" s="268">
        <v>30</v>
      </c>
      <c r="L156" s="269">
        <v>0</v>
      </c>
      <c r="M156" s="269"/>
      <c r="N156" s="268">
        <f>ROUND(L156*K156,3)</f>
        <v>0</v>
      </c>
      <c r="O156" s="218"/>
      <c r="P156" s="218"/>
      <c r="Q156" s="218"/>
      <c r="R156" s="182"/>
      <c r="T156" s="220" t="s">
        <v>5</v>
      </c>
      <c r="U156" s="57" t="s">
        <v>43</v>
      </c>
      <c r="V156" s="48"/>
      <c r="W156" s="221">
        <f>V156*K156</f>
        <v>0</v>
      </c>
      <c r="X156" s="221">
        <v>0</v>
      </c>
      <c r="Y156" s="221">
        <f>X156*K156</f>
        <v>0</v>
      </c>
      <c r="Z156" s="221">
        <v>0</v>
      </c>
      <c r="AA156" s="222">
        <f>Z156*K156</f>
        <v>0</v>
      </c>
      <c r="AR156" s="23" t="s">
        <v>359</v>
      </c>
      <c r="AT156" s="23" t="s">
        <v>317</v>
      </c>
      <c r="AU156" s="23" t="s">
        <v>138</v>
      </c>
      <c r="AY156" s="23" t="s">
        <v>159</v>
      </c>
      <c r="BE156" s="137">
        <f>IF(U156="základná",N156,0)</f>
        <v>0</v>
      </c>
      <c r="BF156" s="137">
        <f>IF(U156="znížená",N156,0)</f>
        <v>0</v>
      </c>
      <c r="BG156" s="137">
        <f>IF(U156="zákl. prenesená",N156,0)</f>
        <v>0</v>
      </c>
      <c r="BH156" s="137">
        <f>IF(U156="zníž. prenesená",N156,0)</f>
        <v>0</v>
      </c>
      <c r="BI156" s="137">
        <f>IF(U156="nulová",N156,0)</f>
        <v>0</v>
      </c>
      <c r="BJ156" s="23" t="s">
        <v>138</v>
      </c>
      <c r="BK156" s="223">
        <f>ROUND(L156*K156,3)</f>
        <v>0</v>
      </c>
      <c r="BL156" s="23" t="s">
        <v>225</v>
      </c>
      <c r="BM156" s="23" t="s">
        <v>504</v>
      </c>
    </row>
    <row r="157" s="1" customFormat="1" ht="25.5" customHeight="1">
      <c r="B157" s="178"/>
      <c r="C157" s="214" t="s">
        <v>279</v>
      </c>
      <c r="D157" s="214" t="s">
        <v>160</v>
      </c>
      <c r="E157" s="215" t="s">
        <v>991</v>
      </c>
      <c r="F157" s="216" t="s">
        <v>992</v>
      </c>
      <c r="G157" s="216"/>
      <c r="H157" s="216"/>
      <c r="I157" s="216"/>
      <c r="J157" s="217" t="s">
        <v>457</v>
      </c>
      <c r="K157" s="218">
        <v>70</v>
      </c>
      <c r="L157" s="219">
        <v>0</v>
      </c>
      <c r="M157" s="219"/>
      <c r="N157" s="218">
        <f>ROUND(L157*K157,3)</f>
        <v>0</v>
      </c>
      <c r="O157" s="218"/>
      <c r="P157" s="218"/>
      <c r="Q157" s="218"/>
      <c r="R157" s="182"/>
      <c r="T157" s="220" t="s">
        <v>5</v>
      </c>
      <c r="U157" s="57" t="s">
        <v>43</v>
      </c>
      <c r="V157" s="48"/>
      <c r="W157" s="221">
        <f>V157*K157</f>
        <v>0</v>
      </c>
      <c r="X157" s="221">
        <v>0</v>
      </c>
      <c r="Y157" s="221">
        <f>X157*K157</f>
        <v>0</v>
      </c>
      <c r="Z157" s="221">
        <v>0</v>
      </c>
      <c r="AA157" s="222">
        <f>Z157*K157</f>
        <v>0</v>
      </c>
      <c r="AR157" s="23" t="s">
        <v>225</v>
      </c>
      <c r="AT157" s="23" t="s">
        <v>160</v>
      </c>
      <c r="AU157" s="23" t="s">
        <v>138</v>
      </c>
      <c r="AY157" s="23" t="s">
        <v>159</v>
      </c>
      <c r="BE157" s="137">
        <f>IF(U157="základná",N157,0)</f>
        <v>0</v>
      </c>
      <c r="BF157" s="137">
        <f>IF(U157="znížená",N157,0)</f>
        <v>0</v>
      </c>
      <c r="BG157" s="137">
        <f>IF(U157="zákl. prenesená",N157,0)</f>
        <v>0</v>
      </c>
      <c r="BH157" s="137">
        <f>IF(U157="zníž. prenesená",N157,0)</f>
        <v>0</v>
      </c>
      <c r="BI157" s="137">
        <f>IF(U157="nulová",N157,0)</f>
        <v>0</v>
      </c>
      <c r="BJ157" s="23" t="s">
        <v>138</v>
      </c>
      <c r="BK157" s="223">
        <f>ROUND(L157*K157,3)</f>
        <v>0</v>
      </c>
      <c r="BL157" s="23" t="s">
        <v>225</v>
      </c>
      <c r="BM157" s="23" t="s">
        <v>513</v>
      </c>
    </row>
    <row r="158" s="1" customFormat="1" ht="25.5" customHeight="1">
      <c r="B158" s="178"/>
      <c r="C158" s="264" t="s">
        <v>399</v>
      </c>
      <c r="D158" s="264" t="s">
        <v>317</v>
      </c>
      <c r="E158" s="265" t="s">
        <v>993</v>
      </c>
      <c r="F158" s="266" t="s">
        <v>994</v>
      </c>
      <c r="G158" s="266"/>
      <c r="H158" s="266"/>
      <c r="I158" s="266"/>
      <c r="J158" s="267" t="s">
        <v>457</v>
      </c>
      <c r="K158" s="268">
        <v>70</v>
      </c>
      <c r="L158" s="269">
        <v>0</v>
      </c>
      <c r="M158" s="269"/>
      <c r="N158" s="268">
        <f>ROUND(L158*K158,3)</f>
        <v>0</v>
      </c>
      <c r="O158" s="218"/>
      <c r="P158" s="218"/>
      <c r="Q158" s="218"/>
      <c r="R158" s="182"/>
      <c r="T158" s="220" t="s">
        <v>5</v>
      </c>
      <c r="U158" s="57" t="s">
        <v>43</v>
      </c>
      <c r="V158" s="48"/>
      <c r="W158" s="221">
        <f>V158*K158</f>
        <v>0</v>
      </c>
      <c r="X158" s="221">
        <v>0</v>
      </c>
      <c r="Y158" s="221">
        <f>X158*K158</f>
        <v>0</v>
      </c>
      <c r="Z158" s="221">
        <v>0</v>
      </c>
      <c r="AA158" s="222">
        <f>Z158*K158</f>
        <v>0</v>
      </c>
      <c r="AR158" s="23" t="s">
        <v>359</v>
      </c>
      <c r="AT158" s="23" t="s">
        <v>317</v>
      </c>
      <c r="AU158" s="23" t="s">
        <v>138</v>
      </c>
      <c r="AY158" s="23" t="s">
        <v>159</v>
      </c>
      <c r="BE158" s="137">
        <f>IF(U158="základná",N158,0)</f>
        <v>0</v>
      </c>
      <c r="BF158" s="137">
        <f>IF(U158="znížená",N158,0)</f>
        <v>0</v>
      </c>
      <c r="BG158" s="137">
        <f>IF(U158="zákl. prenesená",N158,0)</f>
        <v>0</v>
      </c>
      <c r="BH158" s="137">
        <f>IF(U158="zníž. prenesená",N158,0)</f>
        <v>0</v>
      </c>
      <c r="BI158" s="137">
        <f>IF(U158="nulová",N158,0)</f>
        <v>0</v>
      </c>
      <c r="BJ158" s="23" t="s">
        <v>138</v>
      </c>
      <c r="BK158" s="223">
        <f>ROUND(L158*K158,3)</f>
        <v>0</v>
      </c>
      <c r="BL158" s="23" t="s">
        <v>225</v>
      </c>
      <c r="BM158" s="23" t="s">
        <v>523</v>
      </c>
    </row>
    <row r="159" s="1" customFormat="1" ht="25.5" customHeight="1">
      <c r="B159" s="178"/>
      <c r="C159" s="214" t="s">
        <v>406</v>
      </c>
      <c r="D159" s="214" t="s">
        <v>160</v>
      </c>
      <c r="E159" s="215" t="s">
        <v>995</v>
      </c>
      <c r="F159" s="216" t="s">
        <v>996</v>
      </c>
      <c r="G159" s="216"/>
      <c r="H159" s="216"/>
      <c r="I159" s="216"/>
      <c r="J159" s="217" t="s">
        <v>177</v>
      </c>
      <c r="K159" s="218">
        <v>126</v>
      </c>
      <c r="L159" s="219">
        <v>0</v>
      </c>
      <c r="M159" s="219"/>
      <c r="N159" s="218">
        <f>ROUND(L159*K159,3)</f>
        <v>0</v>
      </c>
      <c r="O159" s="218"/>
      <c r="P159" s="218"/>
      <c r="Q159" s="218"/>
      <c r="R159" s="182"/>
      <c r="T159" s="220" t="s">
        <v>5</v>
      </c>
      <c r="U159" s="57" t="s">
        <v>43</v>
      </c>
      <c r="V159" s="48"/>
      <c r="W159" s="221">
        <f>V159*K159</f>
        <v>0</v>
      </c>
      <c r="X159" s="221">
        <v>0</v>
      </c>
      <c r="Y159" s="221">
        <f>X159*K159</f>
        <v>0</v>
      </c>
      <c r="Z159" s="221">
        <v>0</v>
      </c>
      <c r="AA159" s="222">
        <f>Z159*K159</f>
        <v>0</v>
      </c>
      <c r="AR159" s="23" t="s">
        <v>225</v>
      </c>
      <c r="AT159" s="23" t="s">
        <v>160</v>
      </c>
      <c r="AU159" s="23" t="s">
        <v>138</v>
      </c>
      <c r="AY159" s="23" t="s">
        <v>159</v>
      </c>
      <c r="BE159" s="137">
        <f>IF(U159="základná",N159,0)</f>
        <v>0</v>
      </c>
      <c r="BF159" s="137">
        <f>IF(U159="znížená",N159,0)</f>
        <v>0</v>
      </c>
      <c r="BG159" s="137">
        <f>IF(U159="zákl. prenesená",N159,0)</f>
        <v>0</v>
      </c>
      <c r="BH159" s="137">
        <f>IF(U159="zníž. prenesená",N159,0)</f>
        <v>0</v>
      </c>
      <c r="BI159" s="137">
        <f>IF(U159="nulová",N159,0)</f>
        <v>0</v>
      </c>
      <c r="BJ159" s="23" t="s">
        <v>138</v>
      </c>
      <c r="BK159" s="223">
        <f>ROUND(L159*K159,3)</f>
        <v>0</v>
      </c>
      <c r="BL159" s="23" t="s">
        <v>225</v>
      </c>
      <c r="BM159" s="23" t="s">
        <v>531</v>
      </c>
    </row>
    <row r="160" s="1" customFormat="1" ht="25.5" customHeight="1">
      <c r="B160" s="178"/>
      <c r="C160" s="264" t="s">
        <v>268</v>
      </c>
      <c r="D160" s="264" t="s">
        <v>317</v>
      </c>
      <c r="E160" s="265" t="s">
        <v>997</v>
      </c>
      <c r="F160" s="266" t="s">
        <v>998</v>
      </c>
      <c r="G160" s="266"/>
      <c r="H160" s="266"/>
      <c r="I160" s="266"/>
      <c r="J160" s="267" t="s">
        <v>177</v>
      </c>
      <c r="K160" s="268">
        <v>30</v>
      </c>
      <c r="L160" s="269">
        <v>0</v>
      </c>
      <c r="M160" s="269"/>
      <c r="N160" s="268">
        <f>ROUND(L160*K160,3)</f>
        <v>0</v>
      </c>
      <c r="O160" s="218"/>
      <c r="P160" s="218"/>
      <c r="Q160" s="218"/>
      <c r="R160" s="182"/>
      <c r="T160" s="220" t="s">
        <v>5</v>
      </c>
      <c r="U160" s="57" t="s">
        <v>43</v>
      </c>
      <c r="V160" s="48"/>
      <c r="W160" s="221">
        <f>V160*K160</f>
        <v>0</v>
      </c>
      <c r="X160" s="221">
        <v>0</v>
      </c>
      <c r="Y160" s="221">
        <f>X160*K160</f>
        <v>0</v>
      </c>
      <c r="Z160" s="221">
        <v>0</v>
      </c>
      <c r="AA160" s="222">
        <f>Z160*K160</f>
        <v>0</v>
      </c>
      <c r="AR160" s="23" t="s">
        <v>359</v>
      </c>
      <c r="AT160" s="23" t="s">
        <v>317</v>
      </c>
      <c r="AU160" s="23" t="s">
        <v>138</v>
      </c>
      <c r="AY160" s="23" t="s">
        <v>159</v>
      </c>
      <c r="BE160" s="137">
        <f>IF(U160="základná",N160,0)</f>
        <v>0</v>
      </c>
      <c r="BF160" s="137">
        <f>IF(U160="znížená",N160,0)</f>
        <v>0</v>
      </c>
      <c r="BG160" s="137">
        <f>IF(U160="zákl. prenesená",N160,0)</f>
        <v>0</v>
      </c>
      <c r="BH160" s="137">
        <f>IF(U160="zníž. prenesená",N160,0)</f>
        <v>0</v>
      </c>
      <c r="BI160" s="137">
        <f>IF(U160="nulová",N160,0)</f>
        <v>0</v>
      </c>
      <c r="BJ160" s="23" t="s">
        <v>138</v>
      </c>
      <c r="BK160" s="223">
        <f>ROUND(L160*K160,3)</f>
        <v>0</v>
      </c>
      <c r="BL160" s="23" t="s">
        <v>225</v>
      </c>
      <c r="BM160" s="23" t="s">
        <v>540</v>
      </c>
    </row>
    <row r="161" s="1" customFormat="1" ht="25.5" customHeight="1">
      <c r="B161" s="178"/>
      <c r="C161" s="264" t="s">
        <v>413</v>
      </c>
      <c r="D161" s="264" t="s">
        <v>317</v>
      </c>
      <c r="E161" s="265" t="s">
        <v>999</v>
      </c>
      <c r="F161" s="266" t="s">
        <v>1000</v>
      </c>
      <c r="G161" s="266"/>
      <c r="H161" s="266"/>
      <c r="I161" s="266"/>
      <c r="J161" s="267" t="s">
        <v>177</v>
      </c>
      <c r="K161" s="268">
        <v>40</v>
      </c>
      <c r="L161" s="269">
        <v>0</v>
      </c>
      <c r="M161" s="269"/>
      <c r="N161" s="268">
        <f>ROUND(L161*K161,3)</f>
        <v>0</v>
      </c>
      <c r="O161" s="218"/>
      <c r="P161" s="218"/>
      <c r="Q161" s="218"/>
      <c r="R161" s="182"/>
      <c r="T161" s="220" t="s">
        <v>5</v>
      </c>
      <c r="U161" s="57" t="s">
        <v>43</v>
      </c>
      <c r="V161" s="48"/>
      <c r="W161" s="221">
        <f>V161*K161</f>
        <v>0</v>
      </c>
      <c r="X161" s="221">
        <v>0</v>
      </c>
      <c r="Y161" s="221">
        <f>X161*K161</f>
        <v>0</v>
      </c>
      <c r="Z161" s="221">
        <v>0</v>
      </c>
      <c r="AA161" s="222">
        <f>Z161*K161</f>
        <v>0</v>
      </c>
      <c r="AR161" s="23" t="s">
        <v>359</v>
      </c>
      <c r="AT161" s="23" t="s">
        <v>317</v>
      </c>
      <c r="AU161" s="23" t="s">
        <v>138</v>
      </c>
      <c r="AY161" s="23" t="s">
        <v>159</v>
      </c>
      <c r="BE161" s="137">
        <f>IF(U161="základná",N161,0)</f>
        <v>0</v>
      </c>
      <c r="BF161" s="137">
        <f>IF(U161="znížená",N161,0)</f>
        <v>0</v>
      </c>
      <c r="BG161" s="137">
        <f>IF(U161="zákl. prenesená",N161,0)</f>
        <v>0</v>
      </c>
      <c r="BH161" s="137">
        <f>IF(U161="zníž. prenesená",N161,0)</f>
        <v>0</v>
      </c>
      <c r="BI161" s="137">
        <f>IF(U161="nulová",N161,0)</f>
        <v>0</v>
      </c>
      <c r="BJ161" s="23" t="s">
        <v>138</v>
      </c>
      <c r="BK161" s="223">
        <f>ROUND(L161*K161,3)</f>
        <v>0</v>
      </c>
      <c r="BL161" s="23" t="s">
        <v>225</v>
      </c>
      <c r="BM161" s="23" t="s">
        <v>550</v>
      </c>
    </row>
    <row r="162" s="1" customFormat="1" ht="25.5" customHeight="1">
      <c r="B162" s="178"/>
      <c r="C162" s="264" t="s">
        <v>359</v>
      </c>
      <c r="D162" s="264" t="s">
        <v>317</v>
      </c>
      <c r="E162" s="265" t="s">
        <v>1001</v>
      </c>
      <c r="F162" s="266" t="s">
        <v>1002</v>
      </c>
      <c r="G162" s="266"/>
      <c r="H162" s="266"/>
      <c r="I162" s="266"/>
      <c r="J162" s="267" t="s">
        <v>177</v>
      </c>
      <c r="K162" s="268">
        <v>8</v>
      </c>
      <c r="L162" s="269">
        <v>0</v>
      </c>
      <c r="M162" s="269"/>
      <c r="N162" s="268">
        <f>ROUND(L162*K162,3)</f>
        <v>0</v>
      </c>
      <c r="O162" s="218"/>
      <c r="P162" s="218"/>
      <c r="Q162" s="218"/>
      <c r="R162" s="182"/>
      <c r="T162" s="220" t="s">
        <v>5</v>
      </c>
      <c r="U162" s="57" t="s">
        <v>43</v>
      </c>
      <c r="V162" s="48"/>
      <c r="W162" s="221">
        <f>V162*K162</f>
        <v>0</v>
      </c>
      <c r="X162" s="221">
        <v>0</v>
      </c>
      <c r="Y162" s="221">
        <f>X162*K162</f>
        <v>0</v>
      </c>
      <c r="Z162" s="221">
        <v>0</v>
      </c>
      <c r="AA162" s="222">
        <f>Z162*K162</f>
        <v>0</v>
      </c>
      <c r="AR162" s="23" t="s">
        <v>359</v>
      </c>
      <c r="AT162" s="23" t="s">
        <v>317</v>
      </c>
      <c r="AU162" s="23" t="s">
        <v>138</v>
      </c>
      <c r="AY162" s="23" t="s">
        <v>159</v>
      </c>
      <c r="BE162" s="137">
        <f>IF(U162="základná",N162,0)</f>
        <v>0</v>
      </c>
      <c r="BF162" s="137">
        <f>IF(U162="znížená",N162,0)</f>
        <v>0</v>
      </c>
      <c r="BG162" s="137">
        <f>IF(U162="zákl. prenesená",N162,0)</f>
        <v>0</v>
      </c>
      <c r="BH162" s="137">
        <f>IF(U162="zníž. prenesená",N162,0)</f>
        <v>0</v>
      </c>
      <c r="BI162" s="137">
        <f>IF(U162="nulová",N162,0)</f>
        <v>0</v>
      </c>
      <c r="BJ162" s="23" t="s">
        <v>138</v>
      </c>
      <c r="BK162" s="223">
        <f>ROUND(L162*K162,3)</f>
        <v>0</v>
      </c>
      <c r="BL162" s="23" t="s">
        <v>225</v>
      </c>
      <c r="BM162" s="23" t="s">
        <v>277</v>
      </c>
    </row>
    <row r="163" s="1" customFormat="1" ht="25.5" customHeight="1">
      <c r="B163" s="178"/>
      <c r="C163" s="264" t="s">
        <v>420</v>
      </c>
      <c r="D163" s="264" t="s">
        <v>317</v>
      </c>
      <c r="E163" s="265" t="s">
        <v>1003</v>
      </c>
      <c r="F163" s="266" t="s">
        <v>1004</v>
      </c>
      <c r="G163" s="266"/>
      <c r="H163" s="266"/>
      <c r="I163" s="266"/>
      <c r="J163" s="267" t="s">
        <v>177</v>
      </c>
      <c r="K163" s="268">
        <v>8</v>
      </c>
      <c r="L163" s="269">
        <v>0</v>
      </c>
      <c r="M163" s="269"/>
      <c r="N163" s="268">
        <f>ROUND(L163*K163,3)</f>
        <v>0</v>
      </c>
      <c r="O163" s="218"/>
      <c r="P163" s="218"/>
      <c r="Q163" s="218"/>
      <c r="R163" s="182"/>
      <c r="T163" s="220" t="s">
        <v>5</v>
      </c>
      <c r="U163" s="57" t="s">
        <v>43</v>
      </c>
      <c r="V163" s="48"/>
      <c r="W163" s="221">
        <f>V163*K163</f>
        <v>0</v>
      </c>
      <c r="X163" s="221">
        <v>0</v>
      </c>
      <c r="Y163" s="221">
        <f>X163*K163</f>
        <v>0</v>
      </c>
      <c r="Z163" s="221">
        <v>0</v>
      </c>
      <c r="AA163" s="222">
        <f>Z163*K163</f>
        <v>0</v>
      </c>
      <c r="AR163" s="23" t="s">
        <v>359</v>
      </c>
      <c r="AT163" s="23" t="s">
        <v>317</v>
      </c>
      <c r="AU163" s="23" t="s">
        <v>138</v>
      </c>
      <c r="AY163" s="23" t="s">
        <v>159</v>
      </c>
      <c r="BE163" s="137">
        <f>IF(U163="základná",N163,0)</f>
        <v>0</v>
      </c>
      <c r="BF163" s="137">
        <f>IF(U163="znížená",N163,0)</f>
        <v>0</v>
      </c>
      <c r="BG163" s="137">
        <f>IF(U163="zákl. prenesená",N163,0)</f>
        <v>0</v>
      </c>
      <c r="BH163" s="137">
        <f>IF(U163="zníž. prenesená",N163,0)</f>
        <v>0</v>
      </c>
      <c r="BI163" s="137">
        <f>IF(U163="nulová",N163,0)</f>
        <v>0</v>
      </c>
      <c r="BJ163" s="23" t="s">
        <v>138</v>
      </c>
      <c r="BK163" s="223">
        <f>ROUND(L163*K163,3)</f>
        <v>0</v>
      </c>
      <c r="BL163" s="23" t="s">
        <v>225</v>
      </c>
      <c r="BM163" s="23" t="s">
        <v>572</v>
      </c>
    </row>
    <row r="164" s="1" customFormat="1" ht="25.5" customHeight="1">
      <c r="B164" s="178"/>
      <c r="C164" s="264" t="s">
        <v>424</v>
      </c>
      <c r="D164" s="264" t="s">
        <v>317</v>
      </c>
      <c r="E164" s="265" t="s">
        <v>1005</v>
      </c>
      <c r="F164" s="266" t="s">
        <v>1006</v>
      </c>
      <c r="G164" s="266"/>
      <c r="H164" s="266"/>
      <c r="I164" s="266"/>
      <c r="J164" s="267" t="s">
        <v>177</v>
      </c>
      <c r="K164" s="268">
        <v>2</v>
      </c>
      <c r="L164" s="269">
        <v>0</v>
      </c>
      <c r="M164" s="269"/>
      <c r="N164" s="268">
        <f>ROUND(L164*K164,3)</f>
        <v>0</v>
      </c>
      <c r="O164" s="218"/>
      <c r="P164" s="218"/>
      <c r="Q164" s="218"/>
      <c r="R164" s="182"/>
      <c r="T164" s="220" t="s">
        <v>5</v>
      </c>
      <c r="U164" s="57" t="s">
        <v>43</v>
      </c>
      <c r="V164" s="48"/>
      <c r="W164" s="221">
        <f>V164*K164</f>
        <v>0</v>
      </c>
      <c r="X164" s="221">
        <v>0</v>
      </c>
      <c r="Y164" s="221">
        <f>X164*K164</f>
        <v>0</v>
      </c>
      <c r="Z164" s="221">
        <v>0</v>
      </c>
      <c r="AA164" s="222">
        <f>Z164*K164</f>
        <v>0</v>
      </c>
      <c r="AR164" s="23" t="s">
        <v>359</v>
      </c>
      <c r="AT164" s="23" t="s">
        <v>317</v>
      </c>
      <c r="AU164" s="23" t="s">
        <v>138</v>
      </c>
      <c r="AY164" s="23" t="s">
        <v>159</v>
      </c>
      <c r="BE164" s="137">
        <f>IF(U164="základná",N164,0)</f>
        <v>0</v>
      </c>
      <c r="BF164" s="137">
        <f>IF(U164="znížená",N164,0)</f>
        <v>0</v>
      </c>
      <c r="BG164" s="137">
        <f>IF(U164="zákl. prenesená",N164,0)</f>
        <v>0</v>
      </c>
      <c r="BH164" s="137">
        <f>IF(U164="zníž. prenesená",N164,0)</f>
        <v>0</v>
      </c>
      <c r="BI164" s="137">
        <f>IF(U164="nulová",N164,0)</f>
        <v>0</v>
      </c>
      <c r="BJ164" s="23" t="s">
        <v>138</v>
      </c>
      <c r="BK164" s="223">
        <f>ROUND(L164*K164,3)</f>
        <v>0</v>
      </c>
      <c r="BL164" s="23" t="s">
        <v>225</v>
      </c>
      <c r="BM164" s="23" t="s">
        <v>582</v>
      </c>
    </row>
    <row r="165" s="1" customFormat="1" ht="25.5" customHeight="1">
      <c r="B165" s="178"/>
      <c r="C165" s="264" t="s">
        <v>428</v>
      </c>
      <c r="D165" s="264" t="s">
        <v>317</v>
      </c>
      <c r="E165" s="265" t="s">
        <v>1007</v>
      </c>
      <c r="F165" s="266" t="s">
        <v>1008</v>
      </c>
      <c r="G165" s="266"/>
      <c r="H165" s="266"/>
      <c r="I165" s="266"/>
      <c r="J165" s="267" t="s">
        <v>177</v>
      </c>
      <c r="K165" s="268">
        <v>10</v>
      </c>
      <c r="L165" s="269">
        <v>0</v>
      </c>
      <c r="M165" s="269"/>
      <c r="N165" s="268">
        <f>ROUND(L165*K165,3)</f>
        <v>0</v>
      </c>
      <c r="O165" s="218"/>
      <c r="P165" s="218"/>
      <c r="Q165" s="218"/>
      <c r="R165" s="182"/>
      <c r="T165" s="220" t="s">
        <v>5</v>
      </c>
      <c r="U165" s="57" t="s">
        <v>43</v>
      </c>
      <c r="V165" s="48"/>
      <c r="W165" s="221">
        <f>V165*K165</f>
        <v>0</v>
      </c>
      <c r="X165" s="221">
        <v>0</v>
      </c>
      <c r="Y165" s="221">
        <f>X165*K165</f>
        <v>0</v>
      </c>
      <c r="Z165" s="221">
        <v>0</v>
      </c>
      <c r="AA165" s="222">
        <f>Z165*K165</f>
        <v>0</v>
      </c>
      <c r="AR165" s="23" t="s">
        <v>359</v>
      </c>
      <c r="AT165" s="23" t="s">
        <v>317</v>
      </c>
      <c r="AU165" s="23" t="s">
        <v>138</v>
      </c>
      <c r="AY165" s="23" t="s">
        <v>159</v>
      </c>
      <c r="BE165" s="137">
        <f>IF(U165="základná",N165,0)</f>
        <v>0</v>
      </c>
      <c r="BF165" s="137">
        <f>IF(U165="znížená",N165,0)</f>
        <v>0</v>
      </c>
      <c r="BG165" s="137">
        <f>IF(U165="zákl. prenesená",N165,0)</f>
        <v>0</v>
      </c>
      <c r="BH165" s="137">
        <f>IF(U165="zníž. prenesená",N165,0)</f>
        <v>0</v>
      </c>
      <c r="BI165" s="137">
        <f>IF(U165="nulová",N165,0)</f>
        <v>0</v>
      </c>
      <c r="BJ165" s="23" t="s">
        <v>138</v>
      </c>
      <c r="BK165" s="223">
        <f>ROUND(L165*K165,3)</f>
        <v>0</v>
      </c>
      <c r="BL165" s="23" t="s">
        <v>225</v>
      </c>
      <c r="BM165" s="23" t="s">
        <v>590</v>
      </c>
    </row>
    <row r="166" s="1" customFormat="1" ht="38.25" customHeight="1">
      <c r="B166" s="178"/>
      <c r="C166" s="264" t="s">
        <v>432</v>
      </c>
      <c r="D166" s="264" t="s">
        <v>317</v>
      </c>
      <c r="E166" s="265" t="s">
        <v>1009</v>
      </c>
      <c r="F166" s="266" t="s">
        <v>1010</v>
      </c>
      <c r="G166" s="266"/>
      <c r="H166" s="266"/>
      <c r="I166" s="266"/>
      <c r="J166" s="267" t="s">
        <v>177</v>
      </c>
      <c r="K166" s="268">
        <v>28</v>
      </c>
      <c r="L166" s="269">
        <v>0</v>
      </c>
      <c r="M166" s="269"/>
      <c r="N166" s="268">
        <f>ROUND(L166*K166,3)</f>
        <v>0</v>
      </c>
      <c r="O166" s="218"/>
      <c r="P166" s="218"/>
      <c r="Q166" s="218"/>
      <c r="R166" s="182"/>
      <c r="T166" s="220" t="s">
        <v>5</v>
      </c>
      <c r="U166" s="57" t="s">
        <v>43</v>
      </c>
      <c r="V166" s="48"/>
      <c r="W166" s="221">
        <f>V166*K166</f>
        <v>0</v>
      </c>
      <c r="X166" s="221">
        <v>0</v>
      </c>
      <c r="Y166" s="221">
        <f>X166*K166</f>
        <v>0</v>
      </c>
      <c r="Z166" s="221">
        <v>0</v>
      </c>
      <c r="AA166" s="222">
        <f>Z166*K166</f>
        <v>0</v>
      </c>
      <c r="AR166" s="23" t="s">
        <v>359</v>
      </c>
      <c r="AT166" s="23" t="s">
        <v>317</v>
      </c>
      <c r="AU166" s="23" t="s">
        <v>138</v>
      </c>
      <c r="AY166" s="23" t="s">
        <v>159</v>
      </c>
      <c r="BE166" s="137">
        <f>IF(U166="základná",N166,0)</f>
        <v>0</v>
      </c>
      <c r="BF166" s="137">
        <f>IF(U166="znížená",N166,0)</f>
        <v>0</v>
      </c>
      <c r="BG166" s="137">
        <f>IF(U166="zákl. prenesená",N166,0)</f>
        <v>0</v>
      </c>
      <c r="BH166" s="137">
        <f>IF(U166="zníž. prenesená",N166,0)</f>
        <v>0</v>
      </c>
      <c r="BI166" s="137">
        <f>IF(U166="nulová",N166,0)</f>
        <v>0</v>
      </c>
      <c r="BJ166" s="23" t="s">
        <v>138</v>
      </c>
      <c r="BK166" s="223">
        <f>ROUND(L166*K166,3)</f>
        <v>0</v>
      </c>
      <c r="BL166" s="23" t="s">
        <v>225</v>
      </c>
      <c r="BM166" s="23" t="s">
        <v>599</v>
      </c>
    </row>
    <row r="167" s="1" customFormat="1" ht="25.5" customHeight="1">
      <c r="B167" s="178"/>
      <c r="C167" s="264" t="s">
        <v>436</v>
      </c>
      <c r="D167" s="264" t="s">
        <v>317</v>
      </c>
      <c r="E167" s="265" t="s">
        <v>1011</v>
      </c>
      <c r="F167" s="266" t="s">
        <v>1012</v>
      </c>
      <c r="G167" s="266"/>
      <c r="H167" s="266"/>
      <c r="I167" s="266"/>
      <c r="J167" s="267" t="s">
        <v>1013</v>
      </c>
      <c r="K167" s="268">
        <v>28</v>
      </c>
      <c r="L167" s="269">
        <v>0</v>
      </c>
      <c r="M167" s="269"/>
      <c r="N167" s="268">
        <f>ROUND(L167*K167,3)</f>
        <v>0</v>
      </c>
      <c r="O167" s="218"/>
      <c r="P167" s="218"/>
      <c r="Q167" s="218"/>
      <c r="R167" s="182"/>
      <c r="T167" s="220" t="s">
        <v>5</v>
      </c>
      <c r="U167" s="57" t="s">
        <v>43</v>
      </c>
      <c r="V167" s="48"/>
      <c r="W167" s="221">
        <f>V167*K167</f>
        <v>0</v>
      </c>
      <c r="X167" s="221">
        <v>0</v>
      </c>
      <c r="Y167" s="221">
        <f>X167*K167</f>
        <v>0</v>
      </c>
      <c r="Z167" s="221">
        <v>0</v>
      </c>
      <c r="AA167" s="222">
        <f>Z167*K167</f>
        <v>0</v>
      </c>
      <c r="AR167" s="23" t="s">
        <v>359</v>
      </c>
      <c r="AT167" s="23" t="s">
        <v>317</v>
      </c>
      <c r="AU167" s="23" t="s">
        <v>138</v>
      </c>
      <c r="AY167" s="23" t="s">
        <v>159</v>
      </c>
      <c r="BE167" s="137">
        <f>IF(U167="základná",N167,0)</f>
        <v>0</v>
      </c>
      <c r="BF167" s="137">
        <f>IF(U167="znížená",N167,0)</f>
        <v>0</v>
      </c>
      <c r="BG167" s="137">
        <f>IF(U167="zákl. prenesená",N167,0)</f>
        <v>0</v>
      </c>
      <c r="BH167" s="137">
        <f>IF(U167="zníž. prenesená",N167,0)</f>
        <v>0</v>
      </c>
      <c r="BI167" s="137">
        <f>IF(U167="nulová",N167,0)</f>
        <v>0</v>
      </c>
      <c r="BJ167" s="23" t="s">
        <v>138</v>
      </c>
      <c r="BK167" s="223">
        <f>ROUND(L167*K167,3)</f>
        <v>0</v>
      </c>
      <c r="BL167" s="23" t="s">
        <v>225</v>
      </c>
      <c r="BM167" s="23" t="s">
        <v>607</v>
      </c>
    </row>
    <row r="168" s="1" customFormat="1" ht="25.5" customHeight="1">
      <c r="B168" s="178"/>
      <c r="C168" s="214" t="s">
        <v>440</v>
      </c>
      <c r="D168" s="214" t="s">
        <v>160</v>
      </c>
      <c r="E168" s="215" t="s">
        <v>1014</v>
      </c>
      <c r="F168" s="216" t="s">
        <v>1015</v>
      </c>
      <c r="G168" s="216"/>
      <c r="H168" s="216"/>
      <c r="I168" s="216"/>
      <c r="J168" s="217" t="s">
        <v>457</v>
      </c>
      <c r="K168" s="218">
        <v>28</v>
      </c>
      <c r="L168" s="219">
        <v>0</v>
      </c>
      <c r="M168" s="219"/>
      <c r="N168" s="218">
        <f>ROUND(L168*K168,3)</f>
        <v>0</v>
      </c>
      <c r="O168" s="218"/>
      <c r="P168" s="218"/>
      <c r="Q168" s="218"/>
      <c r="R168" s="182"/>
      <c r="T168" s="220" t="s">
        <v>5</v>
      </c>
      <c r="U168" s="57" t="s">
        <v>43</v>
      </c>
      <c r="V168" s="48"/>
      <c r="W168" s="221">
        <f>V168*K168</f>
        <v>0</v>
      </c>
      <c r="X168" s="221">
        <v>0</v>
      </c>
      <c r="Y168" s="221">
        <f>X168*K168</f>
        <v>0</v>
      </c>
      <c r="Z168" s="221">
        <v>0</v>
      </c>
      <c r="AA168" s="222">
        <f>Z168*K168</f>
        <v>0</v>
      </c>
      <c r="AR168" s="23" t="s">
        <v>225</v>
      </c>
      <c r="AT168" s="23" t="s">
        <v>160</v>
      </c>
      <c r="AU168" s="23" t="s">
        <v>138</v>
      </c>
      <c r="AY168" s="23" t="s">
        <v>159</v>
      </c>
      <c r="BE168" s="137">
        <f>IF(U168="základná",N168,0)</f>
        <v>0</v>
      </c>
      <c r="BF168" s="137">
        <f>IF(U168="znížená",N168,0)</f>
        <v>0</v>
      </c>
      <c r="BG168" s="137">
        <f>IF(U168="zákl. prenesená",N168,0)</f>
        <v>0</v>
      </c>
      <c r="BH168" s="137">
        <f>IF(U168="zníž. prenesená",N168,0)</f>
        <v>0</v>
      </c>
      <c r="BI168" s="137">
        <f>IF(U168="nulová",N168,0)</f>
        <v>0</v>
      </c>
      <c r="BJ168" s="23" t="s">
        <v>138</v>
      </c>
      <c r="BK168" s="223">
        <f>ROUND(L168*K168,3)</f>
        <v>0</v>
      </c>
      <c r="BL168" s="23" t="s">
        <v>225</v>
      </c>
      <c r="BM168" s="23" t="s">
        <v>616</v>
      </c>
    </row>
    <row r="169" s="1" customFormat="1" ht="25.5" customHeight="1">
      <c r="B169" s="178"/>
      <c r="C169" s="214" t="s">
        <v>445</v>
      </c>
      <c r="D169" s="214" t="s">
        <v>160</v>
      </c>
      <c r="E169" s="215" t="s">
        <v>1016</v>
      </c>
      <c r="F169" s="216" t="s">
        <v>1017</v>
      </c>
      <c r="G169" s="216"/>
      <c r="H169" s="216"/>
      <c r="I169" s="216"/>
      <c r="J169" s="217" t="s">
        <v>457</v>
      </c>
      <c r="K169" s="218">
        <v>20</v>
      </c>
      <c r="L169" s="219">
        <v>0</v>
      </c>
      <c r="M169" s="219"/>
      <c r="N169" s="218">
        <f>ROUND(L169*K169,3)</f>
        <v>0</v>
      </c>
      <c r="O169" s="218"/>
      <c r="P169" s="218"/>
      <c r="Q169" s="218"/>
      <c r="R169" s="182"/>
      <c r="T169" s="220" t="s">
        <v>5</v>
      </c>
      <c r="U169" s="57" t="s">
        <v>43</v>
      </c>
      <c r="V169" s="48"/>
      <c r="W169" s="221">
        <f>V169*K169</f>
        <v>0</v>
      </c>
      <c r="X169" s="221">
        <v>0</v>
      </c>
      <c r="Y169" s="221">
        <f>X169*K169</f>
        <v>0</v>
      </c>
      <c r="Z169" s="221">
        <v>0</v>
      </c>
      <c r="AA169" s="222">
        <f>Z169*K169</f>
        <v>0</v>
      </c>
      <c r="AR169" s="23" t="s">
        <v>225</v>
      </c>
      <c r="AT169" s="23" t="s">
        <v>160</v>
      </c>
      <c r="AU169" s="23" t="s">
        <v>138</v>
      </c>
      <c r="AY169" s="23" t="s">
        <v>159</v>
      </c>
      <c r="BE169" s="137">
        <f>IF(U169="základná",N169,0)</f>
        <v>0</v>
      </c>
      <c r="BF169" s="137">
        <f>IF(U169="znížená",N169,0)</f>
        <v>0</v>
      </c>
      <c r="BG169" s="137">
        <f>IF(U169="zákl. prenesená",N169,0)</f>
        <v>0</v>
      </c>
      <c r="BH169" s="137">
        <f>IF(U169="zníž. prenesená",N169,0)</f>
        <v>0</v>
      </c>
      <c r="BI169" s="137">
        <f>IF(U169="nulová",N169,0)</f>
        <v>0</v>
      </c>
      <c r="BJ169" s="23" t="s">
        <v>138</v>
      </c>
      <c r="BK169" s="223">
        <f>ROUND(L169*K169,3)</f>
        <v>0</v>
      </c>
      <c r="BL169" s="23" t="s">
        <v>225</v>
      </c>
      <c r="BM169" s="23" t="s">
        <v>705</v>
      </c>
    </row>
    <row r="170" s="1" customFormat="1" ht="25.5" customHeight="1">
      <c r="B170" s="178"/>
      <c r="C170" s="214" t="s">
        <v>449</v>
      </c>
      <c r="D170" s="214" t="s">
        <v>160</v>
      </c>
      <c r="E170" s="215" t="s">
        <v>1018</v>
      </c>
      <c r="F170" s="216" t="s">
        <v>1019</v>
      </c>
      <c r="G170" s="216"/>
      <c r="H170" s="216"/>
      <c r="I170" s="216"/>
      <c r="J170" s="217" t="s">
        <v>457</v>
      </c>
      <c r="K170" s="218">
        <v>100</v>
      </c>
      <c r="L170" s="219">
        <v>0</v>
      </c>
      <c r="M170" s="219"/>
      <c r="N170" s="218">
        <f>ROUND(L170*K170,3)</f>
        <v>0</v>
      </c>
      <c r="O170" s="218"/>
      <c r="P170" s="218"/>
      <c r="Q170" s="218"/>
      <c r="R170" s="182"/>
      <c r="T170" s="220" t="s">
        <v>5</v>
      </c>
      <c r="U170" s="57" t="s">
        <v>43</v>
      </c>
      <c r="V170" s="48"/>
      <c r="W170" s="221">
        <f>V170*K170</f>
        <v>0</v>
      </c>
      <c r="X170" s="221">
        <v>0</v>
      </c>
      <c r="Y170" s="221">
        <f>X170*K170</f>
        <v>0</v>
      </c>
      <c r="Z170" s="221">
        <v>0</v>
      </c>
      <c r="AA170" s="222">
        <f>Z170*K170</f>
        <v>0</v>
      </c>
      <c r="AR170" s="23" t="s">
        <v>225</v>
      </c>
      <c r="AT170" s="23" t="s">
        <v>160</v>
      </c>
      <c r="AU170" s="23" t="s">
        <v>138</v>
      </c>
      <c r="AY170" s="23" t="s">
        <v>159</v>
      </c>
      <c r="BE170" s="137">
        <f>IF(U170="základná",N170,0)</f>
        <v>0</v>
      </c>
      <c r="BF170" s="137">
        <f>IF(U170="znížená",N170,0)</f>
        <v>0</v>
      </c>
      <c r="BG170" s="137">
        <f>IF(U170="zákl. prenesená",N170,0)</f>
        <v>0</v>
      </c>
      <c r="BH170" s="137">
        <f>IF(U170="zníž. prenesená",N170,0)</f>
        <v>0</v>
      </c>
      <c r="BI170" s="137">
        <f>IF(U170="nulová",N170,0)</f>
        <v>0</v>
      </c>
      <c r="BJ170" s="23" t="s">
        <v>138</v>
      </c>
      <c r="BK170" s="223">
        <f>ROUND(L170*K170,3)</f>
        <v>0</v>
      </c>
      <c r="BL170" s="23" t="s">
        <v>225</v>
      </c>
      <c r="BM170" s="23" t="s">
        <v>708</v>
      </c>
    </row>
    <row r="171" s="1" customFormat="1" ht="38.25" customHeight="1">
      <c r="B171" s="178"/>
      <c r="C171" s="214" t="s">
        <v>454</v>
      </c>
      <c r="D171" s="214" t="s">
        <v>160</v>
      </c>
      <c r="E171" s="215" t="s">
        <v>1020</v>
      </c>
      <c r="F171" s="216" t="s">
        <v>1021</v>
      </c>
      <c r="G171" s="216"/>
      <c r="H171" s="216"/>
      <c r="I171" s="216"/>
      <c r="J171" s="217" t="s">
        <v>189</v>
      </c>
      <c r="K171" s="218">
        <v>0.10000000000000001</v>
      </c>
      <c r="L171" s="219">
        <v>0</v>
      </c>
      <c r="M171" s="219"/>
      <c r="N171" s="218">
        <f>ROUND(L171*K171,3)</f>
        <v>0</v>
      </c>
      <c r="O171" s="218"/>
      <c r="P171" s="218"/>
      <c r="Q171" s="218"/>
      <c r="R171" s="182"/>
      <c r="T171" s="220" t="s">
        <v>5</v>
      </c>
      <c r="U171" s="57" t="s">
        <v>43</v>
      </c>
      <c r="V171" s="48"/>
      <c r="W171" s="221">
        <f>V171*K171</f>
        <v>0</v>
      </c>
      <c r="X171" s="221">
        <v>0</v>
      </c>
      <c r="Y171" s="221">
        <f>X171*K171</f>
        <v>0</v>
      </c>
      <c r="Z171" s="221">
        <v>0</v>
      </c>
      <c r="AA171" s="222">
        <f>Z171*K171</f>
        <v>0</v>
      </c>
      <c r="AR171" s="23" t="s">
        <v>225</v>
      </c>
      <c r="AT171" s="23" t="s">
        <v>160</v>
      </c>
      <c r="AU171" s="23" t="s">
        <v>138</v>
      </c>
      <c r="AY171" s="23" t="s">
        <v>159</v>
      </c>
      <c r="BE171" s="137">
        <f>IF(U171="základná",N171,0)</f>
        <v>0</v>
      </c>
      <c r="BF171" s="137">
        <f>IF(U171="znížená",N171,0)</f>
        <v>0</v>
      </c>
      <c r="BG171" s="137">
        <f>IF(U171="zákl. prenesená",N171,0)</f>
        <v>0</v>
      </c>
      <c r="BH171" s="137">
        <f>IF(U171="zníž. prenesená",N171,0)</f>
        <v>0</v>
      </c>
      <c r="BI171" s="137">
        <f>IF(U171="nulová",N171,0)</f>
        <v>0</v>
      </c>
      <c r="BJ171" s="23" t="s">
        <v>138</v>
      </c>
      <c r="BK171" s="223">
        <f>ROUND(L171*K171,3)</f>
        <v>0</v>
      </c>
      <c r="BL171" s="23" t="s">
        <v>225</v>
      </c>
      <c r="BM171" s="23" t="s">
        <v>711</v>
      </c>
    </row>
    <row r="172" s="1" customFormat="1" ht="25.5" customHeight="1">
      <c r="B172" s="178"/>
      <c r="C172" s="214" t="s">
        <v>459</v>
      </c>
      <c r="D172" s="214" t="s">
        <v>160</v>
      </c>
      <c r="E172" s="215" t="s">
        <v>1022</v>
      </c>
      <c r="F172" s="216" t="s">
        <v>1023</v>
      </c>
      <c r="G172" s="216"/>
      <c r="H172" s="216"/>
      <c r="I172" s="216"/>
      <c r="J172" s="217" t="s">
        <v>452</v>
      </c>
      <c r="K172" s="219">
        <v>0</v>
      </c>
      <c r="L172" s="219">
        <v>0</v>
      </c>
      <c r="M172" s="219"/>
      <c r="N172" s="218">
        <f>ROUND(L172*K172,3)</f>
        <v>0</v>
      </c>
      <c r="O172" s="218"/>
      <c r="P172" s="218"/>
      <c r="Q172" s="218"/>
      <c r="R172" s="182"/>
      <c r="T172" s="220" t="s">
        <v>5</v>
      </c>
      <c r="U172" s="57" t="s">
        <v>43</v>
      </c>
      <c r="V172" s="48"/>
      <c r="W172" s="221">
        <f>V172*K172</f>
        <v>0</v>
      </c>
      <c r="X172" s="221">
        <v>0</v>
      </c>
      <c r="Y172" s="221">
        <f>X172*K172</f>
        <v>0</v>
      </c>
      <c r="Z172" s="221">
        <v>0</v>
      </c>
      <c r="AA172" s="222">
        <f>Z172*K172</f>
        <v>0</v>
      </c>
      <c r="AR172" s="23" t="s">
        <v>225</v>
      </c>
      <c r="AT172" s="23" t="s">
        <v>160</v>
      </c>
      <c r="AU172" s="23" t="s">
        <v>138</v>
      </c>
      <c r="AY172" s="23" t="s">
        <v>159</v>
      </c>
      <c r="BE172" s="137">
        <f>IF(U172="základná",N172,0)</f>
        <v>0</v>
      </c>
      <c r="BF172" s="137">
        <f>IF(U172="znížená",N172,0)</f>
        <v>0</v>
      </c>
      <c r="BG172" s="137">
        <f>IF(U172="zákl. prenesená",N172,0)</f>
        <v>0</v>
      </c>
      <c r="BH172" s="137">
        <f>IF(U172="zníž. prenesená",N172,0)</f>
        <v>0</v>
      </c>
      <c r="BI172" s="137">
        <f>IF(U172="nulová",N172,0)</f>
        <v>0</v>
      </c>
      <c r="BJ172" s="23" t="s">
        <v>138</v>
      </c>
      <c r="BK172" s="223">
        <f>ROUND(L172*K172,3)</f>
        <v>0</v>
      </c>
      <c r="BL172" s="23" t="s">
        <v>225</v>
      </c>
      <c r="BM172" s="23" t="s">
        <v>714</v>
      </c>
    </row>
    <row r="173" s="9" customFormat="1" ht="29.88" customHeight="1">
      <c r="B173" s="200"/>
      <c r="C173" s="201"/>
      <c r="D173" s="211" t="s">
        <v>935</v>
      </c>
      <c r="E173" s="211"/>
      <c r="F173" s="211"/>
      <c r="G173" s="211"/>
      <c r="H173" s="211"/>
      <c r="I173" s="211"/>
      <c r="J173" s="211"/>
      <c r="K173" s="211"/>
      <c r="L173" s="211"/>
      <c r="M173" s="211"/>
      <c r="N173" s="253">
        <f>BK173</f>
        <v>0</v>
      </c>
      <c r="O173" s="254"/>
      <c r="P173" s="254"/>
      <c r="Q173" s="254"/>
      <c r="R173" s="204"/>
      <c r="T173" s="205"/>
      <c r="U173" s="201"/>
      <c r="V173" s="201"/>
      <c r="W173" s="206">
        <f>SUM(W174:W193)</f>
        <v>0</v>
      </c>
      <c r="X173" s="201"/>
      <c r="Y173" s="206">
        <f>SUM(Y174:Y193)</f>
        <v>0</v>
      </c>
      <c r="Z173" s="201"/>
      <c r="AA173" s="207">
        <f>SUM(AA174:AA193)</f>
        <v>0</v>
      </c>
      <c r="AR173" s="208" t="s">
        <v>138</v>
      </c>
      <c r="AT173" s="209" t="s">
        <v>75</v>
      </c>
      <c r="AU173" s="209" t="s">
        <v>84</v>
      </c>
      <c r="AY173" s="208" t="s">
        <v>159</v>
      </c>
      <c r="BK173" s="210">
        <f>SUM(BK174:BK193)</f>
        <v>0</v>
      </c>
    </row>
    <row r="174" s="1" customFormat="1" ht="38.25" customHeight="1">
      <c r="B174" s="178"/>
      <c r="C174" s="214" t="s">
        <v>463</v>
      </c>
      <c r="D174" s="214" t="s">
        <v>160</v>
      </c>
      <c r="E174" s="215" t="s">
        <v>1024</v>
      </c>
      <c r="F174" s="216" t="s">
        <v>1025</v>
      </c>
      <c r="G174" s="216"/>
      <c r="H174" s="216"/>
      <c r="I174" s="216"/>
      <c r="J174" s="217" t="s">
        <v>964</v>
      </c>
      <c r="K174" s="218">
        <v>4</v>
      </c>
      <c r="L174" s="219">
        <v>0</v>
      </c>
      <c r="M174" s="219"/>
      <c r="N174" s="218">
        <f>ROUND(L174*K174,3)</f>
        <v>0</v>
      </c>
      <c r="O174" s="218"/>
      <c r="P174" s="218"/>
      <c r="Q174" s="218"/>
      <c r="R174" s="182"/>
      <c r="T174" s="220" t="s">
        <v>5</v>
      </c>
      <c r="U174" s="57" t="s">
        <v>43</v>
      </c>
      <c r="V174" s="48"/>
      <c r="W174" s="221">
        <f>V174*K174</f>
        <v>0</v>
      </c>
      <c r="X174" s="221">
        <v>0</v>
      </c>
      <c r="Y174" s="221">
        <f>X174*K174</f>
        <v>0</v>
      </c>
      <c r="Z174" s="221">
        <v>0</v>
      </c>
      <c r="AA174" s="222">
        <f>Z174*K174</f>
        <v>0</v>
      </c>
      <c r="AR174" s="23" t="s">
        <v>225</v>
      </c>
      <c r="AT174" s="23" t="s">
        <v>160</v>
      </c>
      <c r="AU174" s="23" t="s">
        <v>138</v>
      </c>
      <c r="AY174" s="23" t="s">
        <v>159</v>
      </c>
      <c r="BE174" s="137">
        <f>IF(U174="základná",N174,0)</f>
        <v>0</v>
      </c>
      <c r="BF174" s="137">
        <f>IF(U174="znížená",N174,0)</f>
        <v>0</v>
      </c>
      <c r="BG174" s="137">
        <f>IF(U174="zákl. prenesená",N174,0)</f>
        <v>0</v>
      </c>
      <c r="BH174" s="137">
        <f>IF(U174="zníž. prenesená",N174,0)</f>
        <v>0</v>
      </c>
      <c r="BI174" s="137">
        <f>IF(U174="nulová",N174,0)</f>
        <v>0</v>
      </c>
      <c r="BJ174" s="23" t="s">
        <v>138</v>
      </c>
      <c r="BK174" s="223">
        <f>ROUND(L174*K174,3)</f>
        <v>0</v>
      </c>
      <c r="BL174" s="23" t="s">
        <v>225</v>
      </c>
      <c r="BM174" s="23" t="s">
        <v>717</v>
      </c>
    </row>
    <row r="175" s="1" customFormat="1" ht="38.25" customHeight="1">
      <c r="B175" s="178"/>
      <c r="C175" s="264" t="s">
        <v>468</v>
      </c>
      <c r="D175" s="264" t="s">
        <v>317</v>
      </c>
      <c r="E175" s="265" t="s">
        <v>1026</v>
      </c>
      <c r="F175" s="266" t="s">
        <v>1027</v>
      </c>
      <c r="G175" s="266"/>
      <c r="H175" s="266"/>
      <c r="I175" s="266"/>
      <c r="J175" s="267" t="s">
        <v>177</v>
      </c>
      <c r="K175" s="268">
        <v>4</v>
      </c>
      <c r="L175" s="269">
        <v>0</v>
      </c>
      <c r="M175" s="269"/>
      <c r="N175" s="268">
        <f>ROUND(L175*K175,3)</f>
        <v>0</v>
      </c>
      <c r="O175" s="218"/>
      <c r="P175" s="218"/>
      <c r="Q175" s="218"/>
      <c r="R175" s="182"/>
      <c r="T175" s="220" t="s">
        <v>5</v>
      </c>
      <c r="U175" s="57" t="s">
        <v>43</v>
      </c>
      <c r="V175" s="48"/>
      <c r="W175" s="221">
        <f>V175*K175</f>
        <v>0</v>
      </c>
      <c r="X175" s="221">
        <v>0</v>
      </c>
      <c r="Y175" s="221">
        <f>X175*K175</f>
        <v>0</v>
      </c>
      <c r="Z175" s="221">
        <v>0</v>
      </c>
      <c r="AA175" s="222">
        <f>Z175*K175</f>
        <v>0</v>
      </c>
      <c r="AR175" s="23" t="s">
        <v>359</v>
      </c>
      <c r="AT175" s="23" t="s">
        <v>317</v>
      </c>
      <c r="AU175" s="23" t="s">
        <v>138</v>
      </c>
      <c r="AY175" s="23" t="s">
        <v>159</v>
      </c>
      <c r="BE175" s="137">
        <f>IF(U175="základná",N175,0)</f>
        <v>0</v>
      </c>
      <c r="BF175" s="137">
        <f>IF(U175="znížená",N175,0)</f>
        <v>0</v>
      </c>
      <c r="BG175" s="137">
        <f>IF(U175="zákl. prenesená",N175,0)</f>
        <v>0</v>
      </c>
      <c r="BH175" s="137">
        <f>IF(U175="zníž. prenesená",N175,0)</f>
        <v>0</v>
      </c>
      <c r="BI175" s="137">
        <f>IF(U175="nulová",N175,0)</f>
        <v>0</v>
      </c>
      <c r="BJ175" s="23" t="s">
        <v>138</v>
      </c>
      <c r="BK175" s="223">
        <f>ROUND(L175*K175,3)</f>
        <v>0</v>
      </c>
      <c r="BL175" s="23" t="s">
        <v>225</v>
      </c>
      <c r="BM175" s="23" t="s">
        <v>720</v>
      </c>
    </row>
    <row r="176" s="1" customFormat="1" ht="25.5" customHeight="1">
      <c r="B176" s="178"/>
      <c r="C176" s="214" t="s">
        <v>472</v>
      </c>
      <c r="D176" s="214" t="s">
        <v>160</v>
      </c>
      <c r="E176" s="215" t="s">
        <v>1028</v>
      </c>
      <c r="F176" s="216" t="s">
        <v>1029</v>
      </c>
      <c r="G176" s="216"/>
      <c r="H176" s="216"/>
      <c r="I176" s="216"/>
      <c r="J176" s="217" t="s">
        <v>964</v>
      </c>
      <c r="K176" s="218">
        <v>1</v>
      </c>
      <c r="L176" s="219">
        <v>0</v>
      </c>
      <c r="M176" s="219"/>
      <c r="N176" s="218">
        <f>ROUND(L176*K176,3)</f>
        <v>0</v>
      </c>
      <c r="O176" s="218"/>
      <c r="P176" s="218"/>
      <c r="Q176" s="218"/>
      <c r="R176" s="182"/>
      <c r="T176" s="220" t="s">
        <v>5</v>
      </c>
      <c r="U176" s="57" t="s">
        <v>43</v>
      </c>
      <c r="V176" s="48"/>
      <c r="W176" s="221">
        <f>V176*K176</f>
        <v>0</v>
      </c>
      <c r="X176" s="221">
        <v>0</v>
      </c>
      <c r="Y176" s="221">
        <f>X176*K176</f>
        <v>0</v>
      </c>
      <c r="Z176" s="221">
        <v>0</v>
      </c>
      <c r="AA176" s="222">
        <f>Z176*K176</f>
        <v>0</v>
      </c>
      <c r="AR176" s="23" t="s">
        <v>225</v>
      </c>
      <c r="AT176" s="23" t="s">
        <v>160</v>
      </c>
      <c r="AU176" s="23" t="s">
        <v>138</v>
      </c>
      <c r="AY176" s="23" t="s">
        <v>159</v>
      </c>
      <c r="BE176" s="137">
        <f>IF(U176="základná",N176,0)</f>
        <v>0</v>
      </c>
      <c r="BF176" s="137">
        <f>IF(U176="znížená",N176,0)</f>
        <v>0</v>
      </c>
      <c r="BG176" s="137">
        <f>IF(U176="zákl. prenesená",N176,0)</f>
        <v>0</v>
      </c>
      <c r="BH176" s="137">
        <f>IF(U176="zníž. prenesená",N176,0)</f>
        <v>0</v>
      </c>
      <c r="BI176" s="137">
        <f>IF(U176="nulová",N176,0)</f>
        <v>0</v>
      </c>
      <c r="BJ176" s="23" t="s">
        <v>138</v>
      </c>
      <c r="BK176" s="223">
        <f>ROUND(L176*K176,3)</f>
        <v>0</v>
      </c>
      <c r="BL176" s="23" t="s">
        <v>225</v>
      </c>
      <c r="BM176" s="23" t="s">
        <v>723</v>
      </c>
    </row>
    <row r="177" s="1" customFormat="1" ht="16.5" customHeight="1">
      <c r="B177" s="178"/>
      <c r="C177" s="214" t="s">
        <v>476</v>
      </c>
      <c r="D177" s="214" t="s">
        <v>160</v>
      </c>
      <c r="E177" s="215" t="s">
        <v>1030</v>
      </c>
      <c r="F177" s="216" t="s">
        <v>1031</v>
      </c>
      <c r="G177" s="216"/>
      <c r="H177" s="216"/>
      <c r="I177" s="216"/>
      <c r="J177" s="217" t="s">
        <v>177</v>
      </c>
      <c r="K177" s="218">
        <v>1</v>
      </c>
      <c r="L177" s="219">
        <v>0</v>
      </c>
      <c r="M177" s="219"/>
      <c r="N177" s="218">
        <f>ROUND(L177*K177,3)</f>
        <v>0</v>
      </c>
      <c r="O177" s="218"/>
      <c r="P177" s="218"/>
      <c r="Q177" s="218"/>
      <c r="R177" s="182"/>
      <c r="T177" s="220" t="s">
        <v>5</v>
      </c>
      <c r="U177" s="57" t="s">
        <v>43</v>
      </c>
      <c r="V177" s="48"/>
      <c r="W177" s="221">
        <f>V177*K177</f>
        <v>0</v>
      </c>
      <c r="X177" s="221">
        <v>0</v>
      </c>
      <c r="Y177" s="221">
        <f>X177*K177</f>
        <v>0</v>
      </c>
      <c r="Z177" s="221">
        <v>0</v>
      </c>
      <c r="AA177" s="222">
        <f>Z177*K177</f>
        <v>0</v>
      </c>
      <c r="AR177" s="23" t="s">
        <v>225</v>
      </c>
      <c r="AT177" s="23" t="s">
        <v>160</v>
      </c>
      <c r="AU177" s="23" t="s">
        <v>138</v>
      </c>
      <c r="AY177" s="23" t="s">
        <v>159</v>
      </c>
      <c r="BE177" s="137">
        <f>IF(U177="základná",N177,0)</f>
        <v>0</v>
      </c>
      <c r="BF177" s="137">
        <f>IF(U177="znížená",N177,0)</f>
        <v>0</v>
      </c>
      <c r="BG177" s="137">
        <f>IF(U177="zákl. prenesená",N177,0)</f>
        <v>0</v>
      </c>
      <c r="BH177" s="137">
        <f>IF(U177="zníž. prenesená",N177,0)</f>
        <v>0</v>
      </c>
      <c r="BI177" s="137">
        <f>IF(U177="nulová",N177,0)</f>
        <v>0</v>
      </c>
      <c r="BJ177" s="23" t="s">
        <v>138</v>
      </c>
      <c r="BK177" s="223">
        <f>ROUND(L177*K177,3)</f>
        <v>0</v>
      </c>
      <c r="BL177" s="23" t="s">
        <v>225</v>
      </c>
      <c r="BM177" s="23" t="s">
        <v>726</v>
      </c>
    </row>
    <row r="178" s="1" customFormat="1" ht="25.5" customHeight="1">
      <c r="B178" s="178"/>
      <c r="C178" s="214" t="s">
        <v>482</v>
      </c>
      <c r="D178" s="214" t="s">
        <v>160</v>
      </c>
      <c r="E178" s="215" t="s">
        <v>1032</v>
      </c>
      <c r="F178" s="216" t="s">
        <v>1033</v>
      </c>
      <c r="G178" s="216"/>
      <c r="H178" s="216"/>
      <c r="I178" s="216"/>
      <c r="J178" s="217" t="s">
        <v>177</v>
      </c>
      <c r="K178" s="218">
        <v>18</v>
      </c>
      <c r="L178" s="219">
        <v>0</v>
      </c>
      <c r="M178" s="219"/>
      <c r="N178" s="218">
        <f>ROUND(L178*K178,3)</f>
        <v>0</v>
      </c>
      <c r="O178" s="218"/>
      <c r="P178" s="218"/>
      <c r="Q178" s="218"/>
      <c r="R178" s="182"/>
      <c r="T178" s="220" t="s">
        <v>5</v>
      </c>
      <c r="U178" s="57" t="s">
        <v>43</v>
      </c>
      <c r="V178" s="48"/>
      <c r="W178" s="221">
        <f>V178*K178</f>
        <v>0</v>
      </c>
      <c r="X178" s="221">
        <v>0</v>
      </c>
      <c r="Y178" s="221">
        <f>X178*K178</f>
        <v>0</v>
      </c>
      <c r="Z178" s="221">
        <v>0</v>
      </c>
      <c r="AA178" s="222">
        <f>Z178*K178</f>
        <v>0</v>
      </c>
      <c r="AR178" s="23" t="s">
        <v>225</v>
      </c>
      <c r="AT178" s="23" t="s">
        <v>160</v>
      </c>
      <c r="AU178" s="23" t="s">
        <v>138</v>
      </c>
      <c r="AY178" s="23" t="s">
        <v>159</v>
      </c>
      <c r="BE178" s="137">
        <f>IF(U178="základná",N178,0)</f>
        <v>0</v>
      </c>
      <c r="BF178" s="137">
        <f>IF(U178="znížená",N178,0)</f>
        <v>0</v>
      </c>
      <c r="BG178" s="137">
        <f>IF(U178="zákl. prenesená",N178,0)</f>
        <v>0</v>
      </c>
      <c r="BH178" s="137">
        <f>IF(U178="zníž. prenesená",N178,0)</f>
        <v>0</v>
      </c>
      <c r="BI178" s="137">
        <f>IF(U178="nulová",N178,0)</f>
        <v>0</v>
      </c>
      <c r="BJ178" s="23" t="s">
        <v>138</v>
      </c>
      <c r="BK178" s="223">
        <f>ROUND(L178*K178,3)</f>
        <v>0</v>
      </c>
      <c r="BL178" s="23" t="s">
        <v>225</v>
      </c>
      <c r="BM178" s="23" t="s">
        <v>729</v>
      </c>
    </row>
    <row r="179" s="1" customFormat="1" ht="25.5" customHeight="1">
      <c r="B179" s="178"/>
      <c r="C179" s="214" t="s">
        <v>486</v>
      </c>
      <c r="D179" s="214" t="s">
        <v>160</v>
      </c>
      <c r="E179" s="215" t="s">
        <v>1034</v>
      </c>
      <c r="F179" s="216" t="s">
        <v>1035</v>
      </c>
      <c r="G179" s="216"/>
      <c r="H179" s="216"/>
      <c r="I179" s="216"/>
      <c r="J179" s="217" t="s">
        <v>177</v>
      </c>
      <c r="K179" s="218">
        <v>12</v>
      </c>
      <c r="L179" s="219">
        <v>0</v>
      </c>
      <c r="M179" s="219"/>
      <c r="N179" s="218">
        <f>ROUND(L179*K179,3)</f>
        <v>0</v>
      </c>
      <c r="O179" s="218"/>
      <c r="P179" s="218"/>
      <c r="Q179" s="218"/>
      <c r="R179" s="182"/>
      <c r="T179" s="220" t="s">
        <v>5</v>
      </c>
      <c r="U179" s="57" t="s">
        <v>43</v>
      </c>
      <c r="V179" s="48"/>
      <c r="W179" s="221">
        <f>V179*K179</f>
        <v>0</v>
      </c>
      <c r="X179" s="221">
        <v>0</v>
      </c>
      <c r="Y179" s="221">
        <f>X179*K179</f>
        <v>0</v>
      </c>
      <c r="Z179" s="221">
        <v>0</v>
      </c>
      <c r="AA179" s="222">
        <f>Z179*K179</f>
        <v>0</v>
      </c>
      <c r="AR179" s="23" t="s">
        <v>225</v>
      </c>
      <c r="AT179" s="23" t="s">
        <v>160</v>
      </c>
      <c r="AU179" s="23" t="s">
        <v>138</v>
      </c>
      <c r="AY179" s="23" t="s">
        <v>159</v>
      </c>
      <c r="BE179" s="137">
        <f>IF(U179="základná",N179,0)</f>
        <v>0</v>
      </c>
      <c r="BF179" s="137">
        <f>IF(U179="znížená",N179,0)</f>
        <v>0</v>
      </c>
      <c r="BG179" s="137">
        <f>IF(U179="zákl. prenesená",N179,0)</f>
        <v>0</v>
      </c>
      <c r="BH179" s="137">
        <f>IF(U179="zníž. prenesená",N179,0)</f>
        <v>0</v>
      </c>
      <c r="BI179" s="137">
        <f>IF(U179="nulová",N179,0)</f>
        <v>0</v>
      </c>
      <c r="BJ179" s="23" t="s">
        <v>138</v>
      </c>
      <c r="BK179" s="223">
        <f>ROUND(L179*K179,3)</f>
        <v>0</v>
      </c>
      <c r="BL179" s="23" t="s">
        <v>225</v>
      </c>
      <c r="BM179" s="23" t="s">
        <v>732</v>
      </c>
    </row>
    <row r="180" s="1" customFormat="1" ht="16.5" customHeight="1">
      <c r="B180" s="178"/>
      <c r="C180" s="264" t="s">
        <v>492</v>
      </c>
      <c r="D180" s="264" t="s">
        <v>317</v>
      </c>
      <c r="E180" s="265" t="s">
        <v>1036</v>
      </c>
      <c r="F180" s="266" t="s">
        <v>1037</v>
      </c>
      <c r="G180" s="266"/>
      <c r="H180" s="266"/>
      <c r="I180" s="266"/>
      <c r="J180" s="267" t="s">
        <v>177</v>
      </c>
      <c r="K180" s="268">
        <v>12</v>
      </c>
      <c r="L180" s="269">
        <v>0</v>
      </c>
      <c r="M180" s="269"/>
      <c r="N180" s="268">
        <f>ROUND(L180*K180,3)</f>
        <v>0</v>
      </c>
      <c r="O180" s="218"/>
      <c r="P180" s="218"/>
      <c r="Q180" s="218"/>
      <c r="R180" s="182"/>
      <c r="T180" s="220" t="s">
        <v>5</v>
      </c>
      <c r="U180" s="57" t="s">
        <v>43</v>
      </c>
      <c r="V180" s="48"/>
      <c r="W180" s="221">
        <f>V180*K180</f>
        <v>0</v>
      </c>
      <c r="X180" s="221">
        <v>0</v>
      </c>
      <c r="Y180" s="221">
        <f>X180*K180</f>
        <v>0</v>
      </c>
      <c r="Z180" s="221">
        <v>0</v>
      </c>
      <c r="AA180" s="222">
        <f>Z180*K180</f>
        <v>0</v>
      </c>
      <c r="AR180" s="23" t="s">
        <v>359</v>
      </c>
      <c r="AT180" s="23" t="s">
        <v>317</v>
      </c>
      <c r="AU180" s="23" t="s">
        <v>138</v>
      </c>
      <c r="AY180" s="23" t="s">
        <v>159</v>
      </c>
      <c r="BE180" s="137">
        <f>IF(U180="základná",N180,0)</f>
        <v>0</v>
      </c>
      <c r="BF180" s="137">
        <f>IF(U180="znížená",N180,0)</f>
        <v>0</v>
      </c>
      <c r="BG180" s="137">
        <f>IF(U180="zákl. prenesená",N180,0)</f>
        <v>0</v>
      </c>
      <c r="BH180" s="137">
        <f>IF(U180="zníž. prenesená",N180,0)</f>
        <v>0</v>
      </c>
      <c r="BI180" s="137">
        <f>IF(U180="nulová",N180,0)</f>
        <v>0</v>
      </c>
      <c r="BJ180" s="23" t="s">
        <v>138</v>
      </c>
      <c r="BK180" s="223">
        <f>ROUND(L180*K180,3)</f>
        <v>0</v>
      </c>
      <c r="BL180" s="23" t="s">
        <v>225</v>
      </c>
      <c r="BM180" s="23" t="s">
        <v>735</v>
      </c>
    </row>
    <row r="181" s="1" customFormat="1" ht="25.5" customHeight="1">
      <c r="B181" s="178"/>
      <c r="C181" s="214" t="s">
        <v>496</v>
      </c>
      <c r="D181" s="214" t="s">
        <v>160</v>
      </c>
      <c r="E181" s="215" t="s">
        <v>1038</v>
      </c>
      <c r="F181" s="216" t="s">
        <v>1039</v>
      </c>
      <c r="G181" s="216"/>
      <c r="H181" s="216"/>
      <c r="I181" s="216"/>
      <c r="J181" s="217" t="s">
        <v>177</v>
      </c>
      <c r="K181" s="218">
        <v>14</v>
      </c>
      <c r="L181" s="219">
        <v>0</v>
      </c>
      <c r="M181" s="219"/>
      <c r="N181" s="218">
        <f>ROUND(L181*K181,3)</f>
        <v>0</v>
      </c>
      <c r="O181" s="218"/>
      <c r="P181" s="218"/>
      <c r="Q181" s="218"/>
      <c r="R181" s="182"/>
      <c r="T181" s="220" t="s">
        <v>5</v>
      </c>
      <c r="U181" s="57" t="s">
        <v>43</v>
      </c>
      <c r="V181" s="48"/>
      <c r="W181" s="221">
        <f>V181*K181</f>
        <v>0</v>
      </c>
      <c r="X181" s="221">
        <v>0</v>
      </c>
      <c r="Y181" s="221">
        <f>X181*K181</f>
        <v>0</v>
      </c>
      <c r="Z181" s="221">
        <v>0</v>
      </c>
      <c r="AA181" s="222">
        <f>Z181*K181</f>
        <v>0</v>
      </c>
      <c r="AR181" s="23" t="s">
        <v>225</v>
      </c>
      <c r="AT181" s="23" t="s">
        <v>160</v>
      </c>
      <c r="AU181" s="23" t="s">
        <v>138</v>
      </c>
      <c r="AY181" s="23" t="s">
        <v>159</v>
      </c>
      <c r="BE181" s="137">
        <f>IF(U181="základná",N181,0)</f>
        <v>0</v>
      </c>
      <c r="BF181" s="137">
        <f>IF(U181="znížená",N181,0)</f>
        <v>0</v>
      </c>
      <c r="BG181" s="137">
        <f>IF(U181="zákl. prenesená",N181,0)</f>
        <v>0</v>
      </c>
      <c r="BH181" s="137">
        <f>IF(U181="zníž. prenesená",N181,0)</f>
        <v>0</v>
      </c>
      <c r="BI181" s="137">
        <f>IF(U181="nulová",N181,0)</f>
        <v>0</v>
      </c>
      <c r="BJ181" s="23" t="s">
        <v>138</v>
      </c>
      <c r="BK181" s="223">
        <f>ROUND(L181*K181,3)</f>
        <v>0</v>
      </c>
      <c r="BL181" s="23" t="s">
        <v>225</v>
      </c>
      <c r="BM181" s="23" t="s">
        <v>738</v>
      </c>
    </row>
    <row r="182" s="1" customFormat="1" ht="25.5" customHeight="1">
      <c r="B182" s="178"/>
      <c r="C182" s="264" t="s">
        <v>500</v>
      </c>
      <c r="D182" s="264" t="s">
        <v>317</v>
      </c>
      <c r="E182" s="265" t="s">
        <v>1040</v>
      </c>
      <c r="F182" s="266" t="s">
        <v>1041</v>
      </c>
      <c r="G182" s="266"/>
      <c r="H182" s="266"/>
      <c r="I182" s="266"/>
      <c r="J182" s="267" t="s">
        <v>177</v>
      </c>
      <c r="K182" s="268">
        <v>14</v>
      </c>
      <c r="L182" s="269">
        <v>0</v>
      </c>
      <c r="M182" s="269"/>
      <c r="N182" s="268">
        <f>ROUND(L182*K182,3)</f>
        <v>0</v>
      </c>
      <c r="O182" s="218"/>
      <c r="P182" s="218"/>
      <c r="Q182" s="218"/>
      <c r="R182" s="182"/>
      <c r="T182" s="220" t="s">
        <v>5</v>
      </c>
      <c r="U182" s="57" t="s">
        <v>43</v>
      </c>
      <c r="V182" s="48"/>
      <c r="W182" s="221">
        <f>V182*K182</f>
        <v>0</v>
      </c>
      <c r="X182" s="221">
        <v>0</v>
      </c>
      <c r="Y182" s="221">
        <f>X182*K182</f>
        <v>0</v>
      </c>
      <c r="Z182" s="221">
        <v>0</v>
      </c>
      <c r="AA182" s="222">
        <f>Z182*K182</f>
        <v>0</v>
      </c>
      <c r="AR182" s="23" t="s">
        <v>359</v>
      </c>
      <c r="AT182" s="23" t="s">
        <v>317</v>
      </c>
      <c r="AU182" s="23" t="s">
        <v>138</v>
      </c>
      <c r="AY182" s="23" t="s">
        <v>159</v>
      </c>
      <c r="BE182" s="137">
        <f>IF(U182="základná",N182,0)</f>
        <v>0</v>
      </c>
      <c r="BF182" s="137">
        <f>IF(U182="znížená",N182,0)</f>
        <v>0</v>
      </c>
      <c r="BG182" s="137">
        <f>IF(U182="zákl. prenesená",N182,0)</f>
        <v>0</v>
      </c>
      <c r="BH182" s="137">
        <f>IF(U182="zníž. prenesená",N182,0)</f>
        <v>0</v>
      </c>
      <c r="BI182" s="137">
        <f>IF(U182="nulová",N182,0)</f>
        <v>0</v>
      </c>
      <c r="BJ182" s="23" t="s">
        <v>138</v>
      </c>
      <c r="BK182" s="223">
        <f>ROUND(L182*K182,3)</f>
        <v>0</v>
      </c>
      <c r="BL182" s="23" t="s">
        <v>225</v>
      </c>
      <c r="BM182" s="23" t="s">
        <v>741</v>
      </c>
    </row>
    <row r="183" s="1" customFormat="1" ht="25.5" customHeight="1">
      <c r="B183" s="178"/>
      <c r="C183" s="214" t="s">
        <v>504</v>
      </c>
      <c r="D183" s="214" t="s">
        <v>160</v>
      </c>
      <c r="E183" s="215" t="s">
        <v>1042</v>
      </c>
      <c r="F183" s="216" t="s">
        <v>1043</v>
      </c>
      <c r="G183" s="216"/>
      <c r="H183" s="216"/>
      <c r="I183" s="216"/>
      <c r="J183" s="217" t="s">
        <v>177</v>
      </c>
      <c r="K183" s="218">
        <v>11</v>
      </c>
      <c r="L183" s="219">
        <v>0</v>
      </c>
      <c r="M183" s="219"/>
      <c r="N183" s="218">
        <f>ROUND(L183*K183,3)</f>
        <v>0</v>
      </c>
      <c r="O183" s="218"/>
      <c r="P183" s="218"/>
      <c r="Q183" s="218"/>
      <c r="R183" s="182"/>
      <c r="T183" s="220" t="s">
        <v>5</v>
      </c>
      <c r="U183" s="57" t="s">
        <v>43</v>
      </c>
      <c r="V183" s="48"/>
      <c r="W183" s="221">
        <f>V183*K183</f>
        <v>0</v>
      </c>
      <c r="X183" s="221">
        <v>0</v>
      </c>
      <c r="Y183" s="221">
        <f>X183*K183</f>
        <v>0</v>
      </c>
      <c r="Z183" s="221">
        <v>0</v>
      </c>
      <c r="AA183" s="222">
        <f>Z183*K183</f>
        <v>0</v>
      </c>
      <c r="AR183" s="23" t="s">
        <v>225</v>
      </c>
      <c r="AT183" s="23" t="s">
        <v>160</v>
      </c>
      <c r="AU183" s="23" t="s">
        <v>138</v>
      </c>
      <c r="AY183" s="23" t="s">
        <v>159</v>
      </c>
      <c r="BE183" s="137">
        <f>IF(U183="základná",N183,0)</f>
        <v>0</v>
      </c>
      <c r="BF183" s="137">
        <f>IF(U183="znížená",N183,0)</f>
        <v>0</v>
      </c>
      <c r="BG183" s="137">
        <f>IF(U183="zákl. prenesená",N183,0)</f>
        <v>0</v>
      </c>
      <c r="BH183" s="137">
        <f>IF(U183="zníž. prenesená",N183,0)</f>
        <v>0</v>
      </c>
      <c r="BI183" s="137">
        <f>IF(U183="nulová",N183,0)</f>
        <v>0</v>
      </c>
      <c r="BJ183" s="23" t="s">
        <v>138</v>
      </c>
      <c r="BK183" s="223">
        <f>ROUND(L183*K183,3)</f>
        <v>0</v>
      </c>
      <c r="BL183" s="23" t="s">
        <v>225</v>
      </c>
      <c r="BM183" s="23" t="s">
        <v>744</v>
      </c>
    </row>
    <row r="184" s="1" customFormat="1" ht="25.5" customHeight="1">
      <c r="B184" s="178"/>
      <c r="C184" s="264" t="s">
        <v>508</v>
      </c>
      <c r="D184" s="264" t="s">
        <v>317</v>
      </c>
      <c r="E184" s="265" t="s">
        <v>1044</v>
      </c>
      <c r="F184" s="266" t="s">
        <v>1045</v>
      </c>
      <c r="G184" s="266"/>
      <c r="H184" s="266"/>
      <c r="I184" s="266"/>
      <c r="J184" s="267" t="s">
        <v>177</v>
      </c>
      <c r="K184" s="268">
        <v>11</v>
      </c>
      <c r="L184" s="269">
        <v>0</v>
      </c>
      <c r="M184" s="269"/>
      <c r="N184" s="268">
        <f>ROUND(L184*K184,3)</f>
        <v>0</v>
      </c>
      <c r="O184" s="218"/>
      <c r="P184" s="218"/>
      <c r="Q184" s="218"/>
      <c r="R184" s="182"/>
      <c r="T184" s="220" t="s">
        <v>5</v>
      </c>
      <c r="U184" s="57" t="s">
        <v>43</v>
      </c>
      <c r="V184" s="48"/>
      <c r="W184" s="221">
        <f>V184*K184</f>
        <v>0</v>
      </c>
      <c r="X184" s="221">
        <v>0</v>
      </c>
      <c r="Y184" s="221">
        <f>X184*K184</f>
        <v>0</v>
      </c>
      <c r="Z184" s="221">
        <v>0</v>
      </c>
      <c r="AA184" s="222">
        <f>Z184*K184</f>
        <v>0</v>
      </c>
      <c r="AR184" s="23" t="s">
        <v>359</v>
      </c>
      <c r="AT184" s="23" t="s">
        <v>317</v>
      </c>
      <c r="AU184" s="23" t="s">
        <v>138</v>
      </c>
      <c r="AY184" s="23" t="s">
        <v>159</v>
      </c>
      <c r="BE184" s="137">
        <f>IF(U184="základná",N184,0)</f>
        <v>0</v>
      </c>
      <c r="BF184" s="137">
        <f>IF(U184="znížená",N184,0)</f>
        <v>0</v>
      </c>
      <c r="BG184" s="137">
        <f>IF(U184="zákl. prenesená",N184,0)</f>
        <v>0</v>
      </c>
      <c r="BH184" s="137">
        <f>IF(U184="zníž. prenesená",N184,0)</f>
        <v>0</v>
      </c>
      <c r="BI184" s="137">
        <f>IF(U184="nulová",N184,0)</f>
        <v>0</v>
      </c>
      <c r="BJ184" s="23" t="s">
        <v>138</v>
      </c>
      <c r="BK184" s="223">
        <f>ROUND(L184*K184,3)</f>
        <v>0</v>
      </c>
      <c r="BL184" s="23" t="s">
        <v>225</v>
      </c>
      <c r="BM184" s="23" t="s">
        <v>747</v>
      </c>
    </row>
    <row r="185" s="1" customFormat="1" ht="25.5" customHeight="1">
      <c r="B185" s="178"/>
      <c r="C185" s="214" t="s">
        <v>513</v>
      </c>
      <c r="D185" s="214" t="s">
        <v>160</v>
      </c>
      <c r="E185" s="215" t="s">
        <v>1046</v>
      </c>
      <c r="F185" s="216" t="s">
        <v>1047</v>
      </c>
      <c r="G185" s="216"/>
      <c r="H185" s="216"/>
      <c r="I185" s="216"/>
      <c r="J185" s="217" t="s">
        <v>177</v>
      </c>
      <c r="K185" s="218">
        <v>6</v>
      </c>
      <c r="L185" s="219">
        <v>0</v>
      </c>
      <c r="M185" s="219"/>
      <c r="N185" s="218">
        <f>ROUND(L185*K185,3)</f>
        <v>0</v>
      </c>
      <c r="O185" s="218"/>
      <c r="P185" s="218"/>
      <c r="Q185" s="218"/>
      <c r="R185" s="182"/>
      <c r="T185" s="220" t="s">
        <v>5</v>
      </c>
      <c r="U185" s="57" t="s">
        <v>43</v>
      </c>
      <c r="V185" s="48"/>
      <c r="W185" s="221">
        <f>V185*K185</f>
        <v>0</v>
      </c>
      <c r="X185" s="221">
        <v>0</v>
      </c>
      <c r="Y185" s="221">
        <f>X185*K185</f>
        <v>0</v>
      </c>
      <c r="Z185" s="221">
        <v>0</v>
      </c>
      <c r="AA185" s="222">
        <f>Z185*K185</f>
        <v>0</v>
      </c>
      <c r="AR185" s="23" t="s">
        <v>225</v>
      </c>
      <c r="AT185" s="23" t="s">
        <v>160</v>
      </c>
      <c r="AU185" s="23" t="s">
        <v>138</v>
      </c>
      <c r="AY185" s="23" t="s">
        <v>159</v>
      </c>
      <c r="BE185" s="137">
        <f>IF(U185="základná",N185,0)</f>
        <v>0</v>
      </c>
      <c r="BF185" s="137">
        <f>IF(U185="znížená",N185,0)</f>
        <v>0</v>
      </c>
      <c r="BG185" s="137">
        <f>IF(U185="zákl. prenesená",N185,0)</f>
        <v>0</v>
      </c>
      <c r="BH185" s="137">
        <f>IF(U185="zníž. prenesená",N185,0)</f>
        <v>0</v>
      </c>
      <c r="BI185" s="137">
        <f>IF(U185="nulová",N185,0)</f>
        <v>0</v>
      </c>
      <c r="BJ185" s="23" t="s">
        <v>138</v>
      </c>
      <c r="BK185" s="223">
        <f>ROUND(L185*K185,3)</f>
        <v>0</v>
      </c>
      <c r="BL185" s="23" t="s">
        <v>225</v>
      </c>
      <c r="BM185" s="23" t="s">
        <v>750</v>
      </c>
    </row>
    <row r="186" s="1" customFormat="1" ht="25.5" customHeight="1">
      <c r="B186" s="178"/>
      <c r="C186" s="264" t="s">
        <v>519</v>
      </c>
      <c r="D186" s="264" t="s">
        <v>317</v>
      </c>
      <c r="E186" s="265" t="s">
        <v>1048</v>
      </c>
      <c r="F186" s="266" t="s">
        <v>1049</v>
      </c>
      <c r="G186" s="266"/>
      <c r="H186" s="266"/>
      <c r="I186" s="266"/>
      <c r="J186" s="267" t="s">
        <v>177</v>
      </c>
      <c r="K186" s="268">
        <v>6</v>
      </c>
      <c r="L186" s="269">
        <v>0</v>
      </c>
      <c r="M186" s="269"/>
      <c r="N186" s="268">
        <f>ROUND(L186*K186,3)</f>
        <v>0</v>
      </c>
      <c r="O186" s="218"/>
      <c r="P186" s="218"/>
      <c r="Q186" s="218"/>
      <c r="R186" s="182"/>
      <c r="T186" s="220" t="s">
        <v>5</v>
      </c>
      <c r="U186" s="57" t="s">
        <v>43</v>
      </c>
      <c r="V186" s="48"/>
      <c r="W186" s="221">
        <f>V186*K186</f>
        <v>0</v>
      </c>
      <c r="X186" s="221">
        <v>0</v>
      </c>
      <c r="Y186" s="221">
        <f>X186*K186</f>
        <v>0</v>
      </c>
      <c r="Z186" s="221">
        <v>0</v>
      </c>
      <c r="AA186" s="222">
        <f>Z186*K186</f>
        <v>0</v>
      </c>
      <c r="AR186" s="23" t="s">
        <v>359</v>
      </c>
      <c r="AT186" s="23" t="s">
        <v>317</v>
      </c>
      <c r="AU186" s="23" t="s">
        <v>138</v>
      </c>
      <c r="AY186" s="23" t="s">
        <v>159</v>
      </c>
      <c r="BE186" s="137">
        <f>IF(U186="základná",N186,0)</f>
        <v>0</v>
      </c>
      <c r="BF186" s="137">
        <f>IF(U186="znížená",N186,0)</f>
        <v>0</v>
      </c>
      <c r="BG186" s="137">
        <f>IF(U186="zákl. prenesená",N186,0)</f>
        <v>0</v>
      </c>
      <c r="BH186" s="137">
        <f>IF(U186="zníž. prenesená",N186,0)</f>
        <v>0</v>
      </c>
      <c r="BI186" s="137">
        <f>IF(U186="nulová",N186,0)</f>
        <v>0</v>
      </c>
      <c r="BJ186" s="23" t="s">
        <v>138</v>
      </c>
      <c r="BK186" s="223">
        <f>ROUND(L186*K186,3)</f>
        <v>0</v>
      </c>
      <c r="BL186" s="23" t="s">
        <v>225</v>
      </c>
      <c r="BM186" s="23" t="s">
        <v>753</v>
      </c>
    </row>
    <row r="187" s="1" customFormat="1" ht="25.5" customHeight="1">
      <c r="B187" s="178"/>
      <c r="C187" s="214" t="s">
        <v>523</v>
      </c>
      <c r="D187" s="214" t="s">
        <v>160</v>
      </c>
      <c r="E187" s="215" t="s">
        <v>1050</v>
      </c>
      <c r="F187" s="216" t="s">
        <v>1051</v>
      </c>
      <c r="G187" s="216"/>
      <c r="H187" s="216"/>
      <c r="I187" s="216"/>
      <c r="J187" s="217" t="s">
        <v>177</v>
      </c>
      <c r="K187" s="218">
        <v>14</v>
      </c>
      <c r="L187" s="219">
        <v>0</v>
      </c>
      <c r="M187" s="219"/>
      <c r="N187" s="218">
        <f>ROUND(L187*K187,3)</f>
        <v>0</v>
      </c>
      <c r="O187" s="218"/>
      <c r="P187" s="218"/>
      <c r="Q187" s="218"/>
      <c r="R187" s="182"/>
      <c r="T187" s="220" t="s">
        <v>5</v>
      </c>
      <c r="U187" s="57" t="s">
        <v>43</v>
      </c>
      <c r="V187" s="48"/>
      <c r="W187" s="221">
        <f>V187*K187</f>
        <v>0</v>
      </c>
      <c r="X187" s="221">
        <v>0</v>
      </c>
      <c r="Y187" s="221">
        <f>X187*K187</f>
        <v>0</v>
      </c>
      <c r="Z187" s="221">
        <v>0</v>
      </c>
      <c r="AA187" s="222">
        <f>Z187*K187</f>
        <v>0</v>
      </c>
      <c r="AR187" s="23" t="s">
        <v>225</v>
      </c>
      <c r="AT187" s="23" t="s">
        <v>160</v>
      </c>
      <c r="AU187" s="23" t="s">
        <v>138</v>
      </c>
      <c r="AY187" s="23" t="s">
        <v>159</v>
      </c>
      <c r="BE187" s="137">
        <f>IF(U187="základná",N187,0)</f>
        <v>0</v>
      </c>
      <c r="BF187" s="137">
        <f>IF(U187="znížená",N187,0)</f>
        <v>0</v>
      </c>
      <c r="BG187" s="137">
        <f>IF(U187="zákl. prenesená",N187,0)</f>
        <v>0</v>
      </c>
      <c r="BH187" s="137">
        <f>IF(U187="zníž. prenesená",N187,0)</f>
        <v>0</v>
      </c>
      <c r="BI187" s="137">
        <f>IF(U187="nulová",N187,0)</f>
        <v>0</v>
      </c>
      <c r="BJ187" s="23" t="s">
        <v>138</v>
      </c>
      <c r="BK187" s="223">
        <f>ROUND(L187*K187,3)</f>
        <v>0</v>
      </c>
      <c r="BL187" s="23" t="s">
        <v>225</v>
      </c>
      <c r="BM187" s="23" t="s">
        <v>756</v>
      </c>
    </row>
    <row r="188" s="1" customFormat="1" ht="25.5" customHeight="1">
      <c r="B188" s="178"/>
      <c r="C188" s="264" t="s">
        <v>527</v>
      </c>
      <c r="D188" s="264" t="s">
        <v>317</v>
      </c>
      <c r="E188" s="265" t="s">
        <v>1052</v>
      </c>
      <c r="F188" s="266" t="s">
        <v>1053</v>
      </c>
      <c r="G188" s="266"/>
      <c r="H188" s="266"/>
      <c r="I188" s="266"/>
      <c r="J188" s="267" t="s">
        <v>177</v>
      </c>
      <c r="K188" s="268">
        <v>14</v>
      </c>
      <c r="L188" s="269">
        <v>0</v>
      </c>
      <c r="M188" s="269"/>
      <c r="N188" s="268">
        <f>ROUND(L188*K188,3)</f>
        <v>0</v>
      </c>
      <c r="O188" s="218"/>
      <c r="P188" s="218"/>
      <c r="Q188" s="218"/>
      <c r="R188" s="182"/>
      <c r="T188" s="220" t="s">
        <v>5</v>
      </c>
      <c r="U188" s="57" t="s">
        <v>43</v>
      </c>
      <c r="V188" s="48"/>
      <c r="W188" s="221">
        <f>V188*K188</f>
        <v>0</v>
      </c>
      <c r="X188" s="221">
        <v>0</v>
      </c>
      <c r="Y188" s="221">
        <f>X188*K188</f>
        <v>0</v>
      </c>
      <c r="Z188" s="221">
        <v>0</v>
      </c>
      <c r="AA188" s="222">
        <f>Z188*K188</f>
        <v>0</v>
      </c>
      <c r="AR188" s="23" t="s">
        <v>359</v>
      </c>
      <c r="AT188" s="23" t="s">
        <v>317</v>
      </c>
      <c r="AU188" s="23" t="s">
        <v>138</v>
      </c>
      <c r="AY188" s="23" t="s">
        <v>159</v>
      </c>
      <c r="BE188" s="137">
        <f>IF(U188="základná",N188,0)</f>
        <v>0</v>
      </c>
      <c r="BF188" s="137">
        <f>IF(U188="znížená",N188,0)</f>
        <v>0</v>
      </c>
      <c r="BG188" s="137">
        <f>IF(U188="zákl. prenesená",N188,0)</f>
        <v>0</v>
      </c>
      <c r="BH188" s="137">
        <f>IF(U188="zníž. prenesená",N188,0)</f>
        <v>0</v>
      </c>
      <c r="BI188" s="137">
        <f>IF(U188="nulová",N188,0)</f>
        <v>0</v>
      </c>
      <c r="BJ188" s="23" t="s">
        <v>138</v>
      </c>
      <c r="BK188" s="223">
        <f>ROUND(L188*K188,3)</f>
        <v>0</v>
      </c>
      <c r="BL188" s="23" t="s">
        <v>225</v>
      </c>
      <c r="BM188" s="23" t="s">
        <v>759</v>
      </c>
    </row>
    <row r="189" s="1" customFormat="1" ht="25.5" customHeight="1">
      <c r="B189" s="178"/>
      <c r="C189" s="214" t="s">
        <v>531</v>
      </c>
      <c r="D189" s="214" t="s">
        <v>160</v>
      </c>
      <c r="E189" s="215" t="s">
        <v>1054</v>
      </c>
      <c r="F189" s="216" t="s">
        <v>1055</v>
      </c>
      <c r="G189" s="216"/>
      <c r="H189" s="216"/>
      <c r="I189" s="216"/>
      <c r="J189" s="217" t="s">
        <v>177</v>
      </c>
      <c r="K189" s="218">
        <v>2</v>
      </c>
      <c r="L189" s="219">
        <v>0</v>
      </c>
      <c r="M189" s="219"/>
      <c r="N189" s="218">
        <f>ROUND(L189*K189,3)</f>
        <v>0</v>
      </c>
      <c r="O189" s="218"/>
      <c r="P189" s="218"/>
      <c r="Q189" s="218"/>
      <c r="R189" s="182"/>
      <c r="T189" s="220" t="s">
        <v>5</v>
      </c>
      <c r="U189" s="57" t="s">
        <v>43</v>
      </c>
      <c r="V189" s="48"/>
      <c r="W189" s="221">
        <f>V189*K189</f>
        <v>0</v>
      </c>
      <c r="X189" s="221">
        <v>0</v>
      </c>
      <c r="Y189" s="221">
        <f>X189*K189</f>
        <v>0</v>
      </c>
      <c r="Z189" s="221">
        <v>0</v>
      </c>
      <c r="AA189" s="222">
        <f>Z189*K189</f>
        <v>0</v>
      </c>
      <c r="AR189" s="23" t="s">
        <v>225</v>
      </c>
      <c r="AT189" s="23" t="s">
        <v>160</v>
      </c>
      <c r="AU189" s="23" t="s">
        <v>138</v>
      </c>
      <c r="AY189" s="23" t="s">
        <v>159</v>
      </c>
      <c r="BE189" s="137">
        <f>IF(U189="základná",N189,0)</f>
        <v>0</v>
      </c>
      <c r="BF189" s="137">
        <f>IF(U189="znížená",N189,0)</f>
        <v>0</v>
      </c>
      <c r="BG189" s="137">
        <f>IF(U189="zákl. prenesená",N189,0)</f>
        <v>0</v>
      </c>
      <c r="BH189" s="137">
        <f>IF(U189="zníž. prenesená",N189,0)</f>
        <v>0</v>
      </c>
      <c r="BI189" s="137">
        <f>IF(U189="nulová",N189,0)</f>
        <v>0</v>
      </c>
      <c r="BJ189" s="23" t="s">
        <v>138</v>
      </c>
      <c r="BK189" s="223">
        <f>ROUND(L189*K189,3)</f>
        <v>0</v>
      </c>
      <c r="BL189" s="23" t="s">
        <v>225</v>
      </c>
      <c r="BM189" s="23" t="s">
        <v>763</v>
      </c>
    </row>
    <row r="190" s="1" customFormat="1" ht="38.25" customHeight="1">
      <c r="B190" s="178"/>
      <c r="C190" s="214" t="s">
        <v>536</v>
      </c>
      <c r="D190" s="214" t="s">
        <v>160</v>
      </c>
      <c r="E190" s="215" t="s">
        <v>1056</v>
      </c>
      <c r="F190" s="216" t="s">
        <v>1057</v>
      </c>
      <c r="G190" s="216"/>
      <c r="H190" s="216"/>
      <c r="I190" s="216"/>
      <c r="J190" s="217" t="s">
        <v>177</v>
      </c>
      <c r="K190" s="218">
        <v>8</v>
      </c>
      <c r="L190" s="219">
        <v>0</v>
      </c>
      <c r="M190" s="219"/>
      <c r="N190" s="218">
        <f>ROUND(L190*K190,3)</f>
        <v>0</v>
      </c>
      <c r="O190" s="218"/>
      <c r="P190" s="218"/>
      <c r="Q190" s="218"/>
      <c r="R190" s="182"/>
      <c r="T190" s="220" t="s">
        <v>5</v>
      </c>
      <c r="U190" s="57" t="s">
        <v>43</v>
      </c>
      <c r="V190" s="48"/>
      <c r="W190" s="221">
        <f>V190*K190</f>
        <v>0</v>
      </c>
      <c r="X190" s="221">
        <v>0</v>
      </c>
      <c r="Y190" s="221">
        <f>X190*K190</f>
        <v>0</v>
      </c>
      <c r="Z190" s="221">
        <v>0</v>
      </c>
      <c r="AA190" s="222">
        <f>Z190*K190</f>
        <v>0</v>
      </c>
      <c r="AR190" s="23" t="s">
        <v>225</v>
      </c>
      <c r="AT190" s="23" t="s">
        <v>160</v>
      </c>
      <c r="AU190" s="23" t="s">
        <v>138</v>
      </c>
      <c r="AY190" s="23" t="s">
        <v>159</v>
      </c>
      <c r="BE190" s="137">
        <f>IF(U190="základná",N190,0)</f>
        <v>0</v>
      </c>
      <c r="BF190" s="137">
        <f>IF(U190="znížená",N190,0)</f>
        <v>0</v>
      </c>
      <c r="BG190" s="137">
        <f>IF(U190="zákl. prenesená",N190,0)</f>
        <v>0</v>
      </c>
      <c r="BH190" s="137">
        <f>IF(U190="zníž. prenesená",N190,0)</f>
        <v>0</v>
      </c>
      <c r="BI190" s="137">
        <f>IF(U190="nulová",N190,0)</f>
        <v>0</v>
      </c>
      <c r="BJ190" s="23" t="s">
        <v>138</v>
      </c>
      <c r="BK190" s="223">
        <f>ROUND(L190*K190,3)</f>
        <v>0</v>
      </c>
      <c r="BL190" s="23" t="s">
        <v>225</v>
      </c>
      <c r="BM190" s="23" t="s">
        <v>766</v>
      </c>
    </row>
    <row r="191" s="1" customFormat="1" ht="16.5" customHeight="1">
      <c r="B191" s="178"/>
      <c r="C191" s="264" t="s">
        <v>540</v>
      </c>
      <c r="D191" s="264" t="s">
        <v>317</v>
      </c>
      <c r="E191" s="265" t="s">
        <v>1058</v>
      </c>
      <c r="F191" s="266" t="s">
        <v>1059</v>
      </c>
      <c r="G191" s="266"/>
      <c r="H191" s="266"/>
      <c r="I191" s="266"/>
      <c r="J191" s="267" t="s">
        <v>177</v>
      </c>
      <c r="K191" s="268">
        <v>8</v>
      </c>
      <c r="L191" s="269">
        <v>0</v>
      </c>
      <c r="M191" s="269"/>
      <c r="N191" s="268">
        <f>ROUND(L191*K191,3)</f>
        <v>0</v>
      </c>
      <c r="O191" s="218"/>
      <c r="P191" s="218"/>
      <c r="Q191" s="218"/>
      <c r="R191" s="182"/>
      <c r="T191" s="220" t="s">
        <v>5</v>
      </c>
      <c r="U191" s="57" t="s">
        <v>43</v>
      </c>
      <c r="V191" s="48"/>
      <c r="W191" s="221">
        <f>V191*K191</f>
        <v>0</v>
      </c>
      <c r="X191" s="221">
        <v>0</v>
      </c>
      <c r="Y191" s="221">
        <f>X191*K191</f>
        <v>0</v>
      </c>
      <c r="Z191" s="221">
        <v>0</v>
      </c>
      <c r="AA191" s="222">
        <f>Z191*K191</f>
        <v>0</v>
      </c>
      <c r="AR191" s="23" t="s">
        <v>359</v>
      </c>
      <c r="AT191" s="23" t="s">
        <v>317</v>
      </c>
      <c r="AU191" s="23" t="s">
        <v>138</v>
      </c>
      <c r="AY191" s="23" t="s">
        <v>159</v>
      </c>
      <c r="BE191" s="137">
        <f>IF(U191="základná",N191,0)</f>
        <v>0</v>
      </c>
      <c r="BF191" s="137">
        <f>IF(U191="znížená",N191,0)</f>
        <v>0</v>
      </c>
      <c r="BG191" s="137">
        <f>IF(U191="zákl. prenesená",N191,0)</f>
        <v>0</v>
      </c>
      <c r="BH191" s="137">
        <f>IF(U191="zníž. prenesená",N191,0)</f>
        <v>0</v>
      </c>
      <c r="BI191" s="137">
        <f>IF(U191="nulová",N191,0)</f>
        <v>0</v>
      </c>
      <c r="BJ191" s="23" t="s">
        <v>138</v>
      </c>
      <c r="BK191" s="223">
        <f>ROUND(L191*K191,3)</f>
        <v>0</v>
      </c>
      <c r="BL191" s="23" t="s">
        <v>225</v>
      </c>
      <c r="BM191" s="23" t="s">
        <v>769</v>
      </c>
    </row>
    <row r="192" s="1" customFormat="1" ht="25.5" customHeight="1">
      <c r="B192" s="178"/>
      <c r="C192" s="214" t="s">
        <v>545</v>
      </c>
      <c r="D192" s="214" t="s">
        <v>160</v>
      </c>
      <c r="E192" s="215" t="s">
        <v>1060</v>
      </c>
      <c r="F192" s="216" t="s">
        <v>1061</v>
      </c>
      <c r="G192" s="216"/>
      <c r="H192" s="216"/>
      <c r="I192" s="216"/>
      <c r="J192" s="217" t="s">
        <v>189</v>
      </c>
      <c r="K192" s="218">
        <v>0.10000000000000001</v>
      </c>
      <c r="L192" s="219">
        <v>0</v>
      </c>
      <c r="M192" s="219"/>
      <c r="N192" s="218">
        <f>ROUND(L192*K192,3)</f>
        <v>0</v>
      </c>
      <c r="O192" s="218"/>
      <c r="P192" s="218"/>
      <c r="Q192" s="218"/>
      <c r="R192" s="182"/>
      <c r="T192" s="220" t="s">
        <v>5</v>
      </c>
      <c r="U192" s="57" t="s">
        <v>43</v>
      </c>
      <c r="V192" s="48"/>
      <c r="W192" s="221">
        <f>V192*K192</f>
        <v>0</v>
      </c>
      <c r="X192" s="221">
        <v>0</v>
      </c>
      <c r="Y192" s="221">
        <f>X192*K192</f>
        <v>0</v>
      </c>
      <c r="Z192" s="221">
        <v>0</v>
      </c>
      <c r="AA192" s="222">
        <f>Z192*K192</f>
        <v>0</v>
      </c>
      <c r="AR192" s="23" t="s">
        <v>225</v>
      </c>
      <c r="AT192" s="23" t="s">
        <v>160</v>
      </c>
      <c r="AU192" s="23" t="s">
        <v>138</v>
      </c>
      <c r="AY192" s="23" t="s">
        <v>159</v>
      </c>
      <c r="BE192" s="137">
        <f>IF(U192="základná",N192,0)</f>
        <v>0</v>
      </c>
      <c r="BF192" s="137">
        <f>IF(U192="znížená",N192,0)</f>
        <v>0</v>
      </c>
      <c r="BG192" s="137">
        <f>IF(U192="zákl. prenesená",N192,0)</f>
        <v>0</v>
      </c>
      <c r="BH192" s="137">
        <f>IF(U192="zníž. prenesená",N192,0)</f>
        <v>0</v>
      </c>
      <c r="BI192" s="137">
        <f>IF(U192="nulová",N192,0)</f>
        <v>0</v>
      </c>
      <c r="BJ192" s="23" t="s">
        <v>138</v>
      </c>
      <c r="BK192" s="223">
        <f>ROUND(L192*K192,3)</f>
        <v>0</v>
      </c>
      <c r="BL192" s="23" t="s">
        <v>225</v>
      </c>
      <c r="BM192" s="23" t="s">
        <v>772</v>
      </c>
    </row>
    <row r="193" s="1" customFormat="1" ht="25.5" customHeight="1">
      <c r="B193" s="178"/>
      <c r="C193" s="214" t="s">
        <v>550</v>
      </c>
      <c r="D193" s="214" t="s">
        <v>160</v>
      </c>
      <c r="E193" s="215" t="s">
        <v>1062</v>
      </c>
      <c r="F193" s="216" t="s">
        <v>1063</v>
      </c>
      <c r="G193" s="216"/>
      <c r="H193" s="216"/>
      <c r="I193" s="216"/>
      <c r="J193" s="217" t="s">
        <v>452</v>
      </c>
      <c r="K193" s="219">
        <v>0</v>
      </c>
      <c r="L193" s="219">
        <v>0</v>
      </c>
      <c r="M193" s="219"/>
      <c r="N193" s="218">
        <f>ROUND(L193*K193,3)</f>
        <v>0</v>
      </c>
      <c r="O193" s="218"/>
      <c r="P193" s="218"/>
      <c r="Q193" s="218"/>
      <c r="R193" s="182"/>
      <c r="T193" s="220" t="s">
        <v>5</v>
      </c>
      <c r="U193" s="57" t="s">
        <v>43</v>
      </c>
      <c r="V193" s="48"/>
      <c r="W193" s="221">
        <f>V193*K193</f>
        <v>0</v>
      </c>
      <c r="X193" s="221">
        <v>0</v>
      </c>
      <c r="Y193" s="221">
        <f>X193*K193</f>
        <v>0</v>
      </c>
      <c r="Z193" s="221">
        <v>0</v>
      </c>
      <c r="AA193" s="222">
        <f>Z193*K193</f>
        <v>0</v>
      </c>
      <c r="AR193" s="23" t="s">
        <v>225</v>
      </c>
      <c r="AT193" s="23" t="s">
        <v>160</v>
      </c>
      <c r="AU193" s="23" t="s">
        <v>138</v>
      </c>
      <c r="AY193" s="23" t="s">
        <v>159</v>
      </c>
      <c r="BE193" s="137">
        <f>IF(U193="základná",N193,0)</f>
        <v>0</v>
      </c>
      <c r="BF193" s="137">
        <f>IF(U193="znížená",N193,0)</f>
        <v>0</v>
      </c>
      <c r="BG193" s="137">
        <f>IF(U193="zákl. prenesená",N193,0)</f>
        <v>0</v>
      </c>
      <c r="BH193" s="137">
        <f>IF(U193="zníž. prenesená",N193,0)</f>
        <v>0</v>
      </c>
      <c r="BI193" s="137">
        <f>IF(U193="nulová",N193,0)</f>
        <v>0</v>
      </c>
      <c r="BJ193" s="23" t="s">
        <v>138</v>
      </c>
      <c r="BK193" s="223">
        <f>ROUND(L193*K193,3)</f>
        <v>0</v>
      </c>
      <c r="BL193" s="23" t="s">
        <v>225</v>
      </c>
      <c r="BM193" s="23" t="s">
        <v>775</v>
      </c>
    </row>
    <row r="194" s="9" customFormat="1" ht="29.88" customHeight="1">
      <c r="B194" s="200"/>
      <c r="C194" s="201"/>
      <c r="D194" s="211" t="s">
        <v>126</v>
      </c>
      <c r="E194" s="211"/>
      <c r="F194" s="211"/>
      <c r="G194" s="211"/>
      <c r="H194" s="211"/>
      <c r="I194" s="211"/>
      <c r="J194" s="211"/>
      <c r="K194" s="211"/>
      <c r="L194" s="211"/>
      <c r="M194" s="211"/>
      <c r="N194" s="253">
        <f>BK194</f>
        <v>0</v>
      </c>
      <c r="O194" s="254"/>
      <c r="P194" s="254"/>
      <c r="Q194" s="254"/>
      <c r="R194" s="204"/>
      <c r="T194" s="205"/>
      <c r="U194" s="201"/>
      <c r="V194" s="201"/>
      <c r="W194" s="206">
        <f>SUM(W195:W215)</f>
        <v>0</v>
      </c>
      <c r="X194" s="201"/>
      <c r="Y194" s="206">
        <f>SUM(Y195:Y215)</f>
        <v>0</v>
      </c>
      <c r="Z194" s="201"/>
      <c r="AA194" s="207">
        <f>SUM(AA195:AA215)</f>
        <v>0</v>
      </c>
      <c r="AR194" s="208" t="s">
        <v>138</v>
      </c>
      <c r="AT194" s="209" t="s">
        <v>75</v>
      </c>
      <c r="AU194" s="209" t="s">
        <v>84</v>
      </c>
      <c r="AY194" s="208" t="s">
        <v>159</v>
      </c>
      <c r="BK194" s="210">
        <f>SUM(BK195:BK215)</f>
        <v>0</v>
      </c>
    </row>
    <row r="195" s="1" customFormat="1" ht="25.5" customHeight="1">
      <c r="B195" s="178"/>
      <c r="C195" s="214" t="s">
        <v>555</v>
      </c>
      <c r="D195" s="214" t="s">
        <v>160</v>
      </c>
      <c r="E195" s="215" t="s">
        <v>1064</v>
      </c>
      <c r="F195" s="216" t="s">
        <v>1065</v>
      </c>
      <c r="G195" s="216"/>
      <c r="H195" s="216"/>
      <c r="I195" s="216"/>
      <c r="J195" s="217" t="s">
        <v>182</v>
      </c>
      <c r="K195" s="218">
        <v>32.130000000000003</v>
      </c>
      <c r="L195" s="219">
        <v>0</v>
      </c>
      <c r="M195" s="219"/>
      <c r="N195" s="218">
        <f>ROUND(L195*K195,3)</f>
        <v>0</v>
      </c>
      <c r="O195" s="218"/>
      <c r="P195" s="218"/>
      <c r="Q195" s="218"/>
      <c r="R195" s="182"/>
      <c r="T195" s="220" t="s">
        <v>5</v>
      </c>
      <c r="U195" s="57" t="s">
        <v>43</v>
      </c>
      <c r="V195" s="48"/>
      <c r="W195" s="221">
        <f>V195*K195</f>
        <v>0</v>
      </c>
      <c r="X195" s="221">
        <v>0</v>
      </c>
      <c r="Y195" s="221">
        <f>X195*K195</f>
        <v>0</v>
      </c>
      <c r="Z195" s="221">
        <v>0</v>
      </c>
      <c r="AA195" s="222">
        <f>Z195*K195</f>
        <v>0</v>
      </c>
      <c r="AR195" s="23" t="s">
        <v>225</v>
      </c>
      <c r="AT195" s="23" t="s">
        <v>160</v>
      </c>
      <c r="AU195" s="23" t="s">
        <v>138</v>
      </c>
      <c r="AY195" s="23" t="s">
        <v>159</v>
      </c>
      <c r="BE195" s="137">
        <f>IF(U195="základná",N195,0)</f>
        <v>0</v>
      </c>
      <c r="BF195" s="137">
        <f>IF(U195="znížená",N195,0)</f>
        <v>0</v>
      </c>
      <c r="BG195" s="137">
        <f>IF(U195="zákl. prenesená",N195,0)</f>
        <v>0</v>
      </c>
      <c r="BH195" s="137">
        <f>IF(U195="zníž. prenesená",N195,0)</f>
        <v>0</v>
      </c>
      <c r="BI195" s="137">
        <f>IF(U195="nulová",N195,0)</f>
        <v>0</v>
      </c>
      <c r="BJ195" s="23" t="s">
        <v>138</v>
      </c>
      <c r="BK195" s="223">
        <f>ROUND(L195*K195,3)</f>
        <v>0</v>
      </c>
      <c r="BL195" s="23" t="s">
        <v>225</v>
      </c>
      <c r="BM195" s="23" t="s">
        <v>778</v>
      </c>
    </row>
    <row r="196" s="1" customFormat="1" ht="38.25" customHeight="1">
      <c r="B196" s="178"/>
      <c r="C196" s="214" t="s">
        <v>277</v>
      </c>
      <c r="D196" s="214" t="s">
        <v>160</v>
      </c>
      <c r="E196" s="215" t="s">
        <v>1066</v>
      </c>
      <c r="F196" s="216" t="s">
        <v>1067</v>
      </c>
      <c r="G196" s="216"/>
      <c r="H196" s="216"/>
      <c r="I196" s="216"/>
      <c r="J196" s="217" t="s">
        <v>182</v>
      </c>
      <c r="K196" s="218">
        <v>200</v>
      </c>
      <c r="L196" s="219">
        <v>0</v>
      </c>
      <c r="M196" s="219"/>
      <c r="N196" s="218">
        <f>ROUND(L196*K196,3)</f>
        <v>0</v>
      </c>
      <c r="O196" s="218"/>
      <c r="P196" s="218"/>
      <c r="Q196" s="218"/>
      <c r="R196" s="182"/>
      <c r="T196" s="220" t="s">
        <v>5</v>
      </c>
      <c r="U196" s="57" t="s">
        <v>43</v>
      </c>
      <c r="V196" s="48"/>
      <c r="W196" s="221">
        <f>V196*K196</f>
        <v>0</v>
      </c>
      <c r="X196" s="221">
        <v>0</v>
      </c>
      <c r="Y196" s="221">
        <f>X196*K196</f>
        <v>0</v>
      </c>
      <c r="Z196" s="221">
        <v>0</v>
      </c>
      <c r="AA196" s="222">
        <f>Z196*K196</f>
        <v>0</v>
      </c>
      <c r="AR196" s="23" t="s">
        <v>225</v>
      </c>
      <c r="AT196" s="23" t="s">
        <v>160</v>
      </c>
      <c r="AU196" s="23" t="s">
        <v>138</v>
      </c>
      <c r="AY196" s="23" t="s">
        <v>159</v>
      </c>
      <c r="BE196" s="137">
        <f>IF(U196="základná",N196,0)</f>
        <v>0</v>
      </c>
      <c r="BF196" s="137">
        <f>IF(U196="znížená",N196,0)</f>
        <v>0</v>
      </c>
      <c r="BG196" s="137">
        <f>IF(U196="zákl. prenesená",N196,0)</f>
        <v>0</v>
      </c>
      <c r="BH196" s="137">
        <f>IF(U196="zníž. prenesená",N196,0)</f>
        <v>0</v>
      </c>
      <c r="BI196" s="137">
        <f>IF(U196="nulová",N196,0)</f>
        <v>0</v>
      </c>
      <c r="BJ196" s="23" t="s">
        <v>138</v>
      </c>
      <c r="BK196" s="223">
        <f>ROUND(L196*K196,3)</f>
        <v>0</v>
      </c>
      <c r="BL196" s="23" t="s">
        <v>225</v>
      </c>
      <c r="BM196" s="23" t="s">
        <v>781</v>
      </c>
    </row>
    <row r="197" s="1" customFormat="1" ht="38.25" customHeight="1">
      <c r="B197" s="178"/>
      <c r="C197" s="214" t="s">
        <v>566</v>
      </c>
      <c r="D197" s="214" t="s">
        <v>160</v>
      </c>
      <c r="E197" s="215" t="s">
        <v>1068</v>
      </c>
      <c r="F197" s="216" t="s">
        <v>1069</v>
      </c>
      <c r="G197" s="216"/>
      <c r="H197" s="216"/>
      <c r="I197" s="216"/>
      <c r="J197" s="217" t="s">
        <v>182</v>
      </c>
      <c r="K197" s="218">
        <v>200</v>
      </c>
      <c r="L197" s="219">
        <v>0</v>
      </c>
      <c r="M197" s="219"/>
      <c r="N197" s="218">
        <f>ROUND(L197*K197,3)</f>
        <v>0</v>
      </c>
      <c r="O197" s="218"/>
      <c r="P197" s="218"/>
      <c r="Q197" s="218"/>
      <c r="R197" s="182"/>
      <c r="T197" s="220" t="s">
        <v>5</v>
      </c>
      <c r="U197" s="57" t="s">
        <v>43</v>
      </c>
      <c r="V197" s="48"/>
      <c r="W197" s="221">
        <f>V197*K197</f>
        <v>0</v>
      </c>
      <c r="X197" s="221">
        <v>0</v>
      </c>
      <c r="Y197" s="221">
        <f>X197*K197</f>
        <v>0</v>
      </c>
      <c r="Z197" s="221">
        <v>0</v>
      </c>
      <c r="AA197" s="222">
        <f>Z197*K197</f>
        <v>0</v>
      </c>
      <c r="AR197" s="23" t="s">
        <v>225</v>
      </c>
      <c r="AT197" s="23" t="s">
        <v>160</v>
      </c>
      <c r="AU197" s="23" t="s">
        <v>138</v>
      </c>
      <c r="AY197" s="23" t="s">
        <v>159</v>
      </c>
      <c r="BE197" s="137">
        <f>IF(U197="základná",N197,0)</f>
        <v>0</v>
      </c>
      <c r="BF197" s="137">
        <f>IF(U197="znížená",N197,0)</f>
        <v>0</v>
      </c>
      <c r="BG197" s="137">
        <f>IF(U197="zákl. prenesená",N197,0)</f>
        <v>0</v>
      </c>
      <c r="BH197" s="137">
        <f>IF(U197="zníž. prenesená",N197,0)</f>
        <v>0</v>
      </c>
      <c r="BI197" s="137">
        <f>IF(U197="nulová",N197,0)</f>
        <v>0</v>
      </c>
      <c r="BJ197" s="23" t="s">
        <v>138</v>
      </c>
      <c r="BK197" s="223">
        <f>ROUND(L197*K197,3)</f>
        <v>0</v>
      </c>
      <c r="BL197" s="23" t="s">
        <v>225</v>
      </c>
      <c r="BM197" s="23" t="s">
        <v>784</v>
      </c>
    </row>
    <row r="198" s="1" customFormat="1" ht="38.25" customHeight="1">
      <c r="B198" s="178"/>
      <c r="C198" s="214" t="s">
        <v>572</v>
      </c>
      <c r="D198" s="214" t="s">
        <v>160</v>
      </c>
      <c r="E198" s="215" t="s">
        <v>1070</v>
      </c>
      <c r="F198" s="216" t="s">
        <v>1071</v>
      </c>
      <c r="G198" s="216"/>
      <c r="H198" s="216"/>
      <c r="I198" s="216"/>
      <c r="J198" s="217" t="s">
        <v>964</v>
      </c>
      <c r="K198" s="218">
        <v>2</v>
      </c>
      <c r="L198" s="219">
        <v>0</v>
      </c>
      <c r="M198" s="219"/>
      <c r="N198" s="218">
        <f>ROUND(L198*K198,3)</f>
        <v>0</v>
      </c>
      <c r="O198" s="218"/>
      <c r="P198" s="218"/>
      <c r="Q198" s="218"/>
      <c r="R198" s="182"/>
      <c r="T198" s="220" t="s">
        <v>5</v>
      </c>
      <c r="U198" s="57" t="s">
        <v>43</v>
      </c>
      <c r="V198" s="48"/>
      <c r="W198" s="221">
        <f>V198*K198</f>
        <v>0</v>
      </c>
      <c r="X198" s="221">
        <v>0</v>
      </c>
      <c r="Y198" s="221">
        <f>X198*K198</f>
        <v>0</v>
      </c>
      <c r="Z198" s="221">
        <v>0</v>
      </c>
      <c r="AA198" s="222">
        <f>Z198*K198</f>
        <v>0</v>
      </c>
      <c r="AR198" s="23" t="s">
        <v>225</v>
      </c>
      <c r="AT198" s="23" t="s">
        <v>160</v>
      </c>
      <c r="AU198" s="23" t="s">
        <v>138</v>
      </c>
      <c r="AY198" s="23" t="s">
        <v>159</v>
      </c>
      <c r="BE198" s="137">
        <f>IF(U198="základná",N198,0)</f>
        <v>0</v>
      </c>
      <c r="BF198" s="137">
        <f>IF(U198="znížená",N198,0)</f>
        <v>0</v>
      </c>
      <c r="BG198" s="137">
        <f>IF(U198="zákl. prenesená",N198,0)</f>
        <v>0</v>
      </c>
      <c r="BH198" s="137">
        <f>IF(U198="zníž. prenesená",N198,0)</f>
        <v>0</v>
      </c>
      <c r="BI198" s="137">
        <f>IF(U198="nulová",N198,0)</f>
        <v>0</v>
      </c>
      <c r="BJ198" s="23" t="s">
        <v>138</v>
      </c>
      <c r="BK198" s="223">
        <f>ROUND(L198*K198,3)</f>
        <v>0</v>
      </c>
      <c r="BL198" s="23" t="s">
        <v>225</v>
      </c>
      <c r="BM198" s="23" t="s">
        <v>787</v>
      </c>
    </row>
    <row r="199" s="1" customFormat="1" ht="38.25" customHeight="1">
      <c r="B199" s="178"/>
      <c r="C199" s="264" t="s">
        <v>577</v>
      </c>
      <c r="D199" s="264" t="s">
        <v>317</v>
      </c>
      <c r="E199" s="265" t="s">
        <v>1072</v>
      </c>
      <c r="F199" s="266" t="s">
        <v>1073</v>
      </c>
      <c r="G199" s="266"/>
      <c r="H199" s="266"/>
      <c r="I199" s="266"/>
      <c r="J199" s="267" t="s">
        <v>177</v>
      </c>
      <c r="K199" s="268">
        <v>2</v>
      </c>
      <c r="L199" s="269">
        <v>0</v>
      </c>
      <c r="M199" s="269"/>
      <c r="N199" s="268">
        <f>ROUND(L199*K199,3)</f>
        <v>0</v>
      </c>
      <c r="O199" s="218"/>
      <c r="P199" s="218"/>
      <c r="Q199" s="218"/>
      <c r="R199" s="182"/>
      <c r="T199" s="220" t="s">
        <v>5</v>
      </c>
      <c r="U199" s="57" t="s">
        <v>43</v>
      </c>
      <c r="V199" s="48"/>
      <c r="W199" s="221">
        <f>V199*K199</f>
        <v>0</v>
      </c>
      <c r="X199" s="221">
        <v>0</v>
      </c>
      <c r="Y199" s="221">
        <f>X199*K199</f>
        <v>0</v>
      </c>
      <c r="Z199" s="221">
        <v>0</v>
      </c>
      <c r="AA199" s="222">
        <f>Z199*K199</f>
        <v>0</v>
      </c>
      <c r="AR199" s="23" t="s">
        <v>359</v>
      </c>
      <c r="AT199" s="23" t="s">
        <v>317</v>
      </c>
      <c r="AU199" s="23" t="s">
        <v>138</v>
      </c>
      <c r="AY199" s="23" t="s">
        <v>159</v>
      </c>
      <c r="BE199" s="137">
        <f>IF(U199="základná",N199,0)</f>
        <v>0</v>
      </c>
      <c r="BF199" s="137">
        <f>IF(U199="znížená",N199,0)</f>
        <v>0</v>
      </c>
      <c r="BG199" s="137">
        <f>IF(U199="zákl. prenesená",N199,0)</f>
        <v>0</v>
      </c>
      <c r="BH199" s="137">
        <f>IF(U199="zníž. prenesená",N199,0)</f>
        <v>0</v>
      </c>
      <c r="BI199" s="137">
        <f>IF(U199="nulová",N199,0)</f>
        <v>0</v>
      </c>
      <c r="BJ199" s="23" t="s">
        <v>138</v>
      </c>
      <c r="BK199" s="223">
        <f>ROUND(L199*K199,3)</f>
        <v>0</v>
      </c>
      <c r="BL199" s="23" t="s">
        <v>225</v>
      </c>
      <c r="BM199" s="23" t="s">
        <v>790</v>
      </c>
    </row>
    <row r="200" s="1" customFormat="1" ht="24" customHeight="1">
      <c r="B200" s="47"/>
      <c r="C200" s="48"/>
      <c r="D200" s="48"/>
      <c r="E200" s="48"/>
      <c r="F200" s="272" t="s">
        <v>1074</v>
      </c>
      <c r="G200" s="68"/>
      <c r="H200" s="68"/>
      <c r="I200" s="68"/>
      <c r="J200" s="48"/>
      <c r="K200" s="48"/>
      <c r="L200" s="48"/>
      <c r="M200" s="48"/>
      <c r="N200" s="48"/>
      <c r="O200" s="48"/>
      <c r="P200" s="48"/>
      <c r="Q200" s="48"/>
      <c r="R200" s="49"/>
      <c r="T200" s="257"/>
      <c r="U200" s="48"/>
      <c r="V200" s="48"/>
      <c r="W200" s="48"/>
      <c r="X200" s="48"/>
      <c r="Y200" s="48"/>
      <c r="Z200" s="48"/>
      <c r="AA200" s="95"/>
      <c r="AT200" s="23" t="s">
        <v>1075</v>
      </c>
      <c r="AU200" s="23" t="s">
        <v>138</v>
      </c>
    </row>
    <row r="201" s="1" customFormat="1" ht="16.5" customHeight="1">
      <c r="B201" s="178"/>
      <c r="C201" s="264" t="s">
        <v>582</v>
      </c>
      <c r="D201" s="264" t="s">
        <v>317</v>
      </c>
      <c r="E201" s="265" t="s">
        <v>1076</v>
      </c>
      <c r="F201" s="266" t="s">
        <v>1077</v>
      </c>
      <c r="G201" s="266"/>
      <c r="H201" s="266"/>
      <c r="I201" s="266"/>
      <c r="J201" s="267" t="s">
        <v>177</v>
      </c>
      <c r="K201" s="268">
        <v>1</v>
      </c>
      <c r="L201" s="269">
        <v>0</v>
      </c>
      <c r="M201" s="269"/>
      <c r="N201" s="268">
        <f>ROUND(L201*K201,3)</f>
        <v>0</v>
      </c>
      <c r="O201" s="218"/>
      <c r="P201" s="218"/>
      <c r="Q201" s="218"/>
      <c r="R201" s="182"/>
      <c r="T201" s="220" t="s">
        <v>5</v>
      </c>
      <c r="U201" s="57" t="s">
        <v>43</v>
      </c>
      <c r="V201" s="48"/>
      <c r="W201" s="221">
        <f>V201*K201</f>
        <v>0</v>
      </c>
      <c r="X201" s="221">
        <v>0</v>
      </c>
      <c r="Y201" s="221">
        <f>X201*K201</f>
        <v>0</v>
      </c>
      <c r="Z201" s="221">
        <v>0</v>
      </c>
      <c r="AA201" s="222">
        <f>Z201*K201</f>
        <v>0</v>
      </c>
      <c r="AR201" s="23" t="s">
        <v>359</v>
      </c>
      <c r="AT201" s="23" t="s">
        <v>317</v>
      </c>
      <c r="AU201" s="23" t="s">
        <v>138</v>
      </c>
      <c r="AY201" s="23" t="s">
        <v>159</v>
      </c>
      <c r="BE201" s="137">
        <f>IF(U201="základná",N201,0)</f>
        <v>0</v>
      </c>
      <c r="BF201" s="137">
        <f>IF(U201="znížená",N201,0)</f>
        <v>0</v>
      </c>
      <c r="BG201" s="137">
        <f>IF(U201="zákl. prenesená",N201,0)</f>
        <v>0</v>
      </c>
      <c r="BH201" s="137">
        <f>IF(U201="zníž. prenesená",N201,0)</f>
        <v>0</v>
      </c>
      <c r="BI201" s="137">
        <f>IF(U201="nulová",N201,0)</f>
        <v>0</v>
      </c>
      <c r="BJ201" s="23" t="s">
        <v>138</v>
      </c>
      <c r="BK201" s="223">
        <f>ROUND(L201*K201,3)</f>
        <v>0</v>
      </c>
      <c r="BL201" s="23" t="s">
        <v>225</v>
      </c>
      <c r="BM201" s="23" t="s">
        <v>793</v>
      </c>
    </row>
    <row r="202" s="1" customFormat="1" ht="16.5" customHeight="1">
      <c r="B202" s="178"/>
      <c r="C202" s="264" t="s">
        <v>586</v>
      </c>
      <c r="D202" s="264" t="s">
        <v>317</v>
      </c>
      <c r="E202" s="265" t="s">
        <v>1078</v>
      </c>
      <c r="F202" s="266" t="s">
        <v>1079</v>
      </c>
      <c r="G202" s="266"/>
      <c r="H202" s="266"/>
      <c r="I202" s="266"/>
      <c r="J202" s="267" t="s">
        <v>177</v>
      </c>
      <c r="K202" s="268">
        <v>1</v>
      </c>
      <c r="L202" s="269">
        <v>0</v>
      </c>
      <c r="M202" s="269"/>
      <c r="N202" s="268">
        <f>ROUND(L202*K202,3)</f>
        <v>0</v>
      </c>
      <c r="O202" s="218"/>
      <c r="P202" s="218"/>
      <c r="Q202" s="218"/>
      <c r="R202" s="182"/>
      <c r="T202" s="220" t="s">
        <v>5</v>
      </c>
      <c r="U202" s="57" t="s">
        <v>43</v>
      </c>
      <c r="V202" s="48"/>
      <c r="W202" s="221">
        <f>V202*K202</f>
        <v>0</v>
      </c>
      <c r="X202" s="221">
        <v>0</v>
      </c>
      <c r="Y202" s="221">
        <f>X202*K202</f>
        <v>0</v>
      </c>
      <c r="Z202" s="221">
        <v>0</v>
      </c>
      <c r="AA202" s="222">
        <f>Z202*K202</f>
        <v>0</v>
      </c>
      <c r="AR202" s="23" t="s">
        <v>359</v>
      </c>
      <c r="AT202" s="23" t="s">
        <v>317</v>
      </c>
      <c r="AU202" s="23" t="s">
        <v>138</v>
      </c>
      <c r="AY202" s="23" t="s">
        <v>159</v>
      </c>
      <c r="BE202" s="137">
        <f>IF(U202="základná",N202,0)</f>
        <v>0</v>
      </c>
      <c r="BF202" s="137">
        <f>IF(U202="znížená",N202,0)</f>
        <v>0</v>
      </c>
      <c r="BG202" s="137">
        <f>IF(U202="zákl. prenesená",N202,0)</f>
        <v>0</v>
      </c>
      <c r="BH202" s="137">
        <f>IF(U202="zníž. prenesená",N202,0)</f>
        <v>0</v>
      </c>
      <c r="BI202" s="137">
        <f>IF(U202="nulová",N202,0)</f>
        <v>0</v>
      </c>
      <c r="BJ202" s="23" t="s">
        <v>138</v>
      </c>
      <c r="BK202" s="223">
        <f>ROUND(L202*K202,3)</f>
        <v>0</v>
      </c>
      <c r="BL202" s="23" t="s">
        <v>225</v>
      </c>
      <c r="BM202" s="23" t="s">
        <v>796</v>
      </c>
    </row>
    <row r="203" s="1" customFormat="1" ht="38.25" customHeight="1">
      <c r="B203" s="178"/>
      <c r="C203" s="264" t="s">
        <v>590</v>
      </c>
      <c r="D203" s="264" t="s">
        <v>317</v>
      </c>
      <c r="E203" s="265" t="s">
        <v>1080</v>
      </c>
      <c r="F203" s="266" t="s">
        <v>1081</v>
      </c>
      <c r="G203" s="266"/>
      <c r="H203" s="266"/>
      <c r="I203" s="266"/>
      <c r="J203" s="267" t="s">
        <v>964</v>
      </c>
      <c r="K203" s="268">
        <v>12</v>
      </c>
      <c r="L203" s="269">
        <v>0</v>
      </c>
      <c r="M203" s="269"/>
      <c r="N203" s="268">
        <f>ROUND(L203*K203,3)</f>
        <v>0</v>
      </c>
      <c r="O203" s="218"/>
      <c r="P203" s="218"/>
      <c r="Q203" s="218"/>
      <c r="R203" s="182"/>
      <c r="T203" s="220" t="s">
        <v>5</v>
      </c>
      <c r="U203" s="57" t="s">
        <v>43</v>
      </c>
      <c r="V203" s="48"/>
      <c r="W203" s="221">
        <f>V203*K203</f>
        <v>0</v>
      </c>
      <c r="X203" s="221">
        <v>0</v>
      </c>
      <c r="Y203" s="221">
        <f>X203*K203</f>
        <v>0</v>
      </c>
      <c r="Z203" s="221">
        <v>0</v>
      </c>
      <c r="AA203" s="222">
        <f>Z203*K203</f>
        <v>0</v>
      </c>
      <c r="AR203" s="23" t="s">
        <v>359</v>
      </c>
      <c r="AT203" s="23" t="s">
        <v>317</v>
      </c>
      <c r="AU203" s="23" t="s">
        <v>138</v>
      </c>
      <c r="AY203" s="23" t="s">
        <v>159</v>
      </c>
      <c r="BE203" s="137">
        <f>IF(U203="základná",N203,0)</f>
        <v>0</v>
      </c>
      <c r="BF203" s="137">
        <f>IF(U203="znížená",N203,0)</f>
        <v>0</v>
      </c>
      <c r="BG203" s="137">
        <f>IF(U203="zákl. prenesená",N203,0)</f>
        <v>0</v>
      </c>
      <c r="BH203" s="137">
        <f>IF(U203="zníž. prenesená",N203,0)</f>
        <v>0</v>
      </c>
      <c r="BI203" s="137">
        <f>IF(U203="nulová",N203,0)</f>
        <v>0</v>
      </c>
      <c r="BJ203" s="23" t="s">
        <v>138</v>
      </c>
      <c r="BK203" s="223">
        <f>ROUND(L203*K203,3)</f>
        <v>0</v>
      </c>
      <c r="BL203" s="23" t="s">
        <v>225</v>
      </c>
      <c r="BM203" s="23" t="s">
        <v>799</v>
      </c>
    </row>
    <row r="204" s="1" customFormat="1" ht="25.5" customHeight="1">
      <c r="B204" s="178"/>
      <c r="C204" s="214" t="s">
        <v>595</v>
      </c>
      <c r="D204" s="214" t="s">
        <v>160</v>
      </c>
      <c r="E204" s="215" t="s">
        <v>1082</v>
      </c>
      <c r="F204" s="216" t="s">
        <v>1083</v>
      </c>
      <c r="G204" s="216"/>
      <c r="H204" s="216"/>
      <c r="I204" s="216"/>
      <c r="J204" s="217" t="s">
        <v>964</v>
      </c>
      <c r="K204" s="218">
        <v>8</v>
      </c>
      <c r="L204" s="219">
        <v>0</v>
      </c>
      <c r="M204" s="219"/>
      <c r="N204" s="218">
        <f>ROUND(L204*K204,3)</f>
        <v>0</v>
      </c>
      <c r="O204" s="218"/>
      <c r="P204" s="218"/>
      <c r="Q204" s="218"/>
      <c r="R204" s="182"/>
      <c r="T204" s="220" t="s">
        <v>5</v>
      </c>
      <c r="U204" s="57" t="s">
        <v>43</v>
      </c>
      <c r="V204" s="48"/>
      <c r="W204" s="221">
        <f>V204*K204</f>
        <v>0</v>
      </c>
      <c r="X204" s="221">
        <v>0</v>
      </c>
      <c r="Y204" s="221">
        <f>X204*K204</f>
        <v>0</v>
      </c>
      <c r="Z204" s="221">
        <v>0</v>
      </c>
      <c r="AA204" s="222">
        <f>Z204*K204</f>
        <v>0</v>
      </c>
      <c r="AR204" s="23" t="s">
        <v>225</v>
      </c>
      <c r="AT204" s="23" t="s">
        <v>160</v>
      </c>
      <c r="AU204" s="23" t="s">
        <v>138</v>
      </c>
      <c r="AY204" s="23" t="s">
        <v>159</v>
      </c>
      <c r="BE204" s="137">
        <f>IF(U204="základná",N204,0)</f>
        <v>0</v>
      </c>
      <c r="BF204" s="137">
        <f>IF(U204="znížená",N204,0)</f>
        <v>0</v>
      </c>
      <c r="BG204" s="137">
        <f>IF(U204="zákl. prenesená",N204,0)</f>
        <v>0</v>
      </c>
      <c r="BH204" s="137">
        <f>IF(U204="zníž. prenesená",N204,0)</f>
        <v>0</v>
      </c>
      <c r="BI204" s="137">
        <f>IF(U204="nulová",N204,0)</f>
        <v>0</v>
      </c>
      <c r="BJ204" s="23" t="s">
        <v>138</v>
      </c>
      <c r="BK204" s="223">
        <f>ROUND(L204*K204,3)</f>
        <v>0</v>
      </c>
      <c r="BL204" s="23" t="s">
        <v>225</v>
      </c>
      <c r="BM204" s="23" t="s">
        <v>802</v>
      </c>
    </row>
    <row r="205" s="1" customFormat="1" ht="38.25" customHeight="1">
      <c r="B205" s="178"/>
      <c r="C205" s="264" t="s">
        <v>599</v>
      </c>
      <c r="D205" s="264" t="s">
        <v>317</v>
      </c>
      <c r="E205" s="265" t="s">
        <v>1084</v>
      </c>
      <c r="F205" s="266" t="s">
        <v>1085</v>
      </c>
      <c r="G205" s="266"/>
      <c r="H205" s="266"/>
      <c r="I205" s="266"/>
      <c r="J205" s="267" t="s">
        <v>177</v>
      </c>
      <c r="K205" s="268">
        <v>8</v>
      </c>
      <c r="L205" s="269">
        <v>0</v>
      </c>
      <c r="M205" s="269"/>
      <c r="N205" s="268">
        <f>ROUND(L205*K205,3)</f>
        <v>0</v>
      </c>
      <c r="O205" s="218"/>
      <c r="P205" s="218"/>
      <c r="Q205" s="218"/>
      <c r="R205" s="182"/>
      <c r="T205" s="220" t="s">
        <v>5</v>
      </c>
      <c r="U205" s="57" t="s">
        <v>43</v>
      </c>
      <c r="V205" s="48"/>
      <c r="W205" s="221">
        <f>V205*K205</f>
        <v>0</v>
      </c>
      <c r="X205" s="221">
        <v>0</v>
      </c>
      <c r="Y205" s="221">
        <f>X205*K205</f>
        <v>0</v>
      </c>
      <c r="Z205" s="221">
        <v>0</v>
      </c>
      <c r="AA205" s="222">
        <f>Z205*K205</f>
        <v>0</v>
      </c>
      <c r="AR205" s="23" t="s">
        <v>359</v>
      </c>
      <c r="AT205" s="23" t="s">
        <v>317</v>
      </c>
      <c r="AU205" s="23" t="s">
        <v>138</v>
      </c>
      <c r="AY205" s="23" t="s">
        <v>159</v>
      </c>
      <c r="BE205" s="137">
        <f>IF(U205="základná",N205,0)</f>
        <v>0</v>
      </c>
      <c r="BF205" s="137">
        <f>IF(U205="znížená",N205,0)</f>
        <v>0</v>
      </c>
      <c r="BG205" s="137">
        <f>IF(U205="zákl. prenesená",N205,0)</f>
        <v>0</v>
      </c>
      <c r="BH205" s="137">
        <f>IF(U205="zníž. prenesená",N205,0)</f>
        <v>0</v>
      </c>
      <c r="BI205" s="137">
        <f>IF(U205="nulová",N205,0)</f>
        <v>0</v>
      </c>
      <c r="BJ205" s="23" t="s">
        <v>138</v>
      </c>
      <c r="BK205" s="223">
        <f>ROUND(L205*K205,3)</f>
        <v>0</v>
      </c>
      <c r="BL205" s="23" t="s">
        <v>225</v>
      </c>
      <c r="BM205" s="23" t="s">
        <v>805</v>
      </c>
    </row>
    <row r="206" s="1" customFormat="1" ht="38.25" customHeight="1">
      <c r="B206" s="178"/>
      <c r="C206" s="264" t="s">
        <v>603</v>
      </c>
      <c r="D206" s="264" t="s">
        <v>317</v>
      </c>
      <c r="E206" s="265" t="s">
        <v>1086</v>
      </c>
      <c r="F206" s="266" t="s">
        <v>1087</v>
      </c>
      <c r="G206" s="266"/>
      <c r="H206" s="266"/>
      <c r="I206" s="266"/>
      <c r="J206" s="267" t="s">
        <v>177</v>
      </c>
      <c r="K206" s="268">
        <v>8</v>
      </c>
      <c r="L206" s="269">
        <v>0</v>
      </c>
      <c r="M206" s="269"/>
      <c r="N206" s="268">
        <f>ROUND(L206*K206,3)</f>
        <v>0</v>
      </c>
      <c r="O206" s="218"/>
      <c r="P206" s="218"/>
      <c r="Q206" s="218"/>
      <c r="R206" s="182"/>
      <c r="T206" s="220" t="s">
        <v>5</v>
      </c>
      <c r="U206" s="57" t="s">
        <v>43</v>
      </c>
      <c r="V206" s="48"/>
      <c r="W206" s="221">
        <f>V206*K206</f>
        <v>0</v>
      </c>
      <c r="X206" s="221">
        <v>0</v>
      </c>
      <c r="Y206" s="221">
        <f>X206*K206</f>
        <v>0</v>
      </c>
      <c r="Z206" s="221">
        <v>0</v>
      </c>
      <c r="AA206" s="222">
        <f>Z206*K206</f>
        <v>0</v>
      </c>
      <c r="AR206" s="23" t="s">
        <v>359</v>
      </c>
      <c r="AT206" s="23" t="s">
        <v>317</v>
      </c>
      <c r="AU206" s="23" t="s">
        <v>138</v>
      </c>
      <c r="AY206" s="23" t="s">
        <v>159</v>
      </c>
      <c r="BE206" s="137">
        <f>IF(U206="základná",N206,0)</f>
        <v>0</v>
      </c>
      <c r="BF206" s="137">
        <f>IF(U206="znížená",N206,0)</f>
        <v>0</v>
      </c>
      <c r="BG206" s="137">
        <f>IF(U206="zákl. prenesená",N206,0)</f>
        <v>0</v>
      </c>
      <c r="BH206" s="137">
        <f>IF(U206="zníž. prenesená",N206,0)</f>
        <v>0</v>
      </c>
      <c r="BI206" s="137">
        <f>IF(U206="nulová",N206,0)</f>
        <v>0</v>
      </c>
      <c r="BJ206" s="23" t="s">
        <v>138</v>
      </c>
      <c r="BK206" s="223">
        <f>ROUND(L206*K206,3)</f>
        <v>0</v>
      </c>
      <c r="BL206" s="23" t="s">
        <v>225</v>
      </c>
      <c r="BM206" s="23" t="s">
        <v>808</v>
      </c>
    </row>
    <row r="207" s="1" customFormat="1" ht="25.5" customHeight="1">
      <c r="B207" s="178"/>
      <c r="C207" s="214" t="s">
        <v>607</v>
      </c>
      <c r="D207" s="214" t="s">
        <v>160</v>
      </c>
      <c r="E207" s="215" t="s">
        <v>1088</v>
      </c>
      <c r="F207" s="216" t="s">
        <v>1089</v>
      </c>
      <c r="G207" s="216"/>
      <c r="H207" s="216"/>
      <c r="I207" s="216"/>
      <c r="J207" s="217" t="s">
        <v>964</v>
      </c>
      <c r="K207" s="218">
        <v>4</v>
      </c>
      <c r="L207" s="219">
        <v>0</v>
      </c>
      <c r="M207" s="219"/>
      <c r="N207" s="218">
        <f>ROUND(L207*K207,3)</f>
        <v>0</v>
      </c>
      <c r="O207" s="218"/>
      <c r="P207" s="218"/>
      <c r="Q207" s="218"/>
      <c r="R207" s="182"/>
      <c r="T207" s="220" t="s">
        <v>5</v>
      </c>
      <c r="U207" s="57" t="s">
        <v>43</v>
      </c>
      <c r="V207" s="48"/>
      <c r="W207" s="221">
        <f>V207*K207</f>
        <v>0</v>
      </c>
      <c r="X207" s="221">
        <v>0</v>
      </c>
      <c r="Y207" s="221">
        <f>X207*K207</f>
        <v>0</v>
      </c>
      <c r="Z207" s="221">
        <v>0</v>
      </c>
      <c r="AA207" s="222">
        <f>Z207*K207</f>
        <v>0</v>
      </c>
      <c r="AR207" s="23" t="s">
        <v>225</v>
      </c>
      <c r="AT207" s="23" t="s">
        <v>160</v>
      </c>
      <c r="AU207" s="23" t="s">
        <v>138</v>
      </c>
      <c r="AY207" s="23" t="s">
        <v>159</v>
      </c>
      <c r="BE207" s="137">
        <f>IF(U207="základná",N207,0)</f>
        <v>0</v>
      </c>
      <c r="BF207" s="137">
        <f>IF(U207="znížená",N207,0)</f>
        <v>0</v>
      </c>
      <c r="BG207" s="137">
        <f>IF(U207="zákl. prenesená",N207,0)</f>
        <v>0</v>
      </c>
      <c r="BH207" s="137">
        <f>IF(U207="zníž. prenesená",N207,0)</f>
        <v>0</v>
      </c>
      <c r="BI207" s="137">
        <f>IF(U207="nulová",N207,0)</f>
        <v>0</v>
      </c>
      <c r="BJ207" s="23" t="s">
        <v>138</v>
      </c>
      <c r="BK207" s="223">
        <f>ROUND(L207*K207,3)</f>
        <v>0</v>
      </c>
      <c r="BL207" s="23" t="s">
        <v>225</v>
      </c>
      <c r="BM207" s="23" t="s">
        <v>811</v>
      </c>
    </row>
    <row r="208" s="1" customFormat="1" ht="51" customHeight="1">
      <c r="B208" s="178"/>
      <c r="C208" s="264" t="s">
        <v>611</v>
      </c>
      <c r="D208" s="264" t="s">
        <v>317</v>
      </c>
      <c r="E208" s="265" t="s">
        <v>1090</v>
      </c>
      <c r="F208" s="266" t="s">
        <v>1091</v>
      </c>
      <c r="G208" s="266"/>
      <c r="H208" s="266"/>
      <c r="I208" s="266"/>
      <c r="J208" s="267" t="s">
        <v>177</v>
      </c>
      <c r="K208" s="268">
        <v>4</v>
      </c>
      <c r="L208" s="269">
        <v>0</v>
      </c>
      <c r="M208" s="269"/>
      <c r="N208" s="268">
        <f>ROUND(L208*K208,3)</f>
        <v>0</v>
      </c>
      <c r="O208" s="218"/>
      <c r="P208" s="218"/>
      <c r="Q208" s="218"/>
      <c r="R208" s="182"/>
      <c r="T208" s="220" t="s">
        <v>5</v>
      </c>
      <c r="U208" s="57" t="s">
        <v>43</v>
      </c>
      <c r="V208" s="48"/>
      <c r="W208" s="221">
        <f>V208*K208</f>
        <v>0</v>
      </c>
      <c r="X208" s="221">
        <v>0</v>
      </c>
      <c r="Y208" s="221">
        <f>X208*K208</f>
        <v>0</v>
      </c>
      <c r="Z208" s="221">
        <v>0</v>
      </c>
      <c r="AA208" s="222">
        <f>Z208*K208</f>
        <v>0</v>
      </c>
      <c r="AR208" s="23" t="s">
        <v>359</v>
      </c>
      <c r="AT208" s="23" t="s">
        <v>317</v>
      </c>
      <c r="AU208" s="23" t="s">
        <v>138</v>
      </c>
      <c r="AY208" s="23" t="s">
        <v>159</v>
      </c>
      <c r="BE208" s="137">
        <f>IF(U208="základná",N208,0)</f>
        <v>0</v>
      </c>
      <c r="BF208" s="137">
        <f>IF(U208="znížená",N208,0)</f>
        <v>0</v>
      </c>
      <c r="BG208" s="137">
        <f>IF(U208="zákl. prenesená",N208,0)</f>
        <v>0</v>
      </c>
      <c r="BH208" s="137">
        <f>IF(U208="zníž. prenesená",N208,0)</f>
        <v>0</v>
      </c>
      <c r="BI208" s="137">
        <f>IF(U208="nulová",N208,0)</f>
        <v>0</v>
      </c>
      <c r="BJ208" s="23" t="s">
        <v>138</v>
      </c>
      <c r="BK208" s="223">
        <f>ROUND(L208*K208,3)</f>
        <v>0</v>
      </c>
      <c r="BL208" s="23" t="s">
        <v>225</v>
      </c>
      <c r="BM208" s="23" t="s">
        <v>814</v>
      </c>
    </row>
    <row r="209" s="1" customFormat="1" ht="38.25" customHeight="1">
      <c r="B209" s="178"/>
      <c r="C209" s="264" t="s">
        <v>616</v>
      </c>
      <c r="D209" s="264" t="s">
        <v>317</v>
      </c>
      <c r="E209" s="265" t="s">
        <v>1092</v>
      </c>
      <c r="F209" s="266" t="s">
        <v>1093</v>
      </c>
      <c r="G209" s="266"/>
      <c r="H209" s="266"/>
      <c r="I209" s="266"/>
      <c r="J209" s="267" t="s">
        <v>177</v>
      </c>
      <c r="K209" s="268">
        <v>4</v>
      </c>
      <c r="L209" s="269">
        <v>0</v>
      </c>
      <c r="M209" s="269"/>
      <c r="N209" s="268">
        <f>ROUND(L209*K209,3)</f>
        <v>0</v>
      </c>
      <c r="O209" s="218"/>
      <c r="P209" s="218"/>
      <c r="Q209" s="218"/>
      <c r="R209" s="182"/>
      <c r="T209" s="220" t="s">
        <v>5</v>
      </c>
      <c r="U209" s="57" t="s">
        <v>43</v>
      </c>
      <c r="V209" s="48"/>
      <c r="W209" s="221">
        <f>V209*K209</f>
        <v>0</v>
      </c>
      <c r="X209" s="221">
        <v>0</v>
      </c>
      <c r="Y209" s="221">
        <f>X209*K209</f>
        <v>0</v>
      </c>
      <c r="Z209" s="221">
        <v>0</v>
      </c>
      <c r="AA209" s="222">
        <f>Z209*K209</f>
        <v>0</v>
      </c>
      <c r="AR209" s="23" t="s">
        <v>359</v>
      </c>
      <c r="AT209" s="23" t="s">
        <v>317</v>
      </c>
      <c r="AU209" s="23" t="s">
        <v>138</v>
      </c>
      <c r="AY209" s="23" t="s">
        <v>159</v>
      </c>
      <c r="BE209" s="137">
        <f>IF(U209="základná",N209,0)</f>
        <v>0</v>
      </c>
      <c r="BF209" s="137">
        <f>IF(U209="znížená",N209,0)</f>
        <v>0</v>
      </c>
      <c r="BG209" s="137">
        <f>IF(U209="zákl. prenesená",N209,0)</f>
        <v>0</v>
      </c>
      <c r="BH209" s="137">
        <f>IF(U209="zníž. prenesená",N209,0)</f>
        <v>0</v>
      </c>
      <c r="BI209" s="137">
        <f>IF(U209="nulová",N209,0)</f>
        <v>0</v>
      </c>
      <c r="BJ209" s="23" t="s">
        <v>138</v>
      </c>
      <c r="BK209" s="223">
        <f>ROUND(L209*K209,3)</f>
        <v>0</v>
      </c>
      <c r="BL209" s="23" t="s">
        <v>225</v>
      </c>
      <c r="BM209" s="23" t="s">
        <v>817</v>
      </c>
    </row>
    <row r="210" s="1" customFormat="1" ht="25.5" customHeight="1">
      <c r="B210" s="178"/>
      <c r="C210" s="264" t="s">
        <v>818</v>
      </c>
      <c r="D210" s="264" t="s">
        <v>317</v>
      </c>
      <c r="E210" s="265" t="s">
        <v>1094</v>
      </c>
      <c r="F210" s="266" t="s">
        <v>1095</v>
      </c>
      <c r="G210" s="266"/>
      <c r="H210" s="266"/>
      <c r="I210" s="266"/>
      <c r="J210" s="267" t="s">
        <v>177</v>
      </c>
      <c r="K210" s="268">
        <v>1</v>
      </c>
      <c r="L210" s="269">
        <v>0</v>
      </c>
      <c r="M210" s="269"/>
      <c r="N210" s="268">
        <f>ROUND(L210*K210,3)</f>
        <v>0</v>
      </c>
      <c r="O210" s="218"/>
      <c r="P210" s="218"/>
      <c r="Q210" s="218"/>
      <c r="R210" s="182"/>
      <c r="T210" s="220" t="s">
        <v>5</v>
      </c>
      <c r="U210" s="57" t="s">
        <v>43</v>
      </c>
      <c r="V210" s="48"/>
      <c r="W210" s="221">
        <f>V210*K210</f>
        <v>0</v>
      </c>
      <c r="X210" s="221">
        <v>0</v>
      </c>
      <c r="Y210" s="221">
        <f>X210*K210</f>
        <v>0</v>
      </c>
      <c r="Z210" s="221">
        <v>0</v>
      </c>
      <c r="AA210" s="222">
        <f>Z210*K210</f>
        <v>0</v>
      </c>
      <c r="AR210" s="23" t="s">
        <v>359</v>
      </c>
      <c r="AT210" s="23" t="s">
        <v>317</v>
      </c>
      <c r="AU210" s="23" t="s">
        <v>138</v>
      </c>
      <c r="AY210" s="23" t="s">
        <v>159</v>
      </c>
      <c r="BE210" s="137">
        <f>IF(U210="základná",N210,0)</f>
        <v>0</v>
      </c>
      <c r="BF210" s="137">
        <f>IF(U210="znížená",N210,0)</f>
        <v>0</v>
      </c>
      <c r="BG210" s="137">
        <f>IF(U210="zákl. prenesená",N210,0)</f>
        <v>0</v>
      </c>
      <c r="BH210" s="137">
        <f>IF(U210="zníž. prenesená",N210,0)</f>
        <v>0</v>
      </c>
      <c r="BI210" s="137">
        <f>IF(U210="nulová",N210,0)</f>
        <v>0</v>
      </c>
      <c r="BJ210" s="23" t="s">
        <v>138</v>
      </c>
      <c r="BK210" s="223">
        <f>ROUND(L210*K210,3)</f>
        <v>0</v>
      </c>
      <c r="BL210" s="23" t="s">
        <v>225</v>
      </c>
      <c r="BM210" s="23" t="s">
        <v>821</v>
      </c>
    </row>
    <row r="211" s="1" customFormat="1" ht="38.25" customHeight="1">
      <c r="B211" s="178"/>
      <c r="C211" s="264" t="s">
        <v>705</v>
      </c>
      <c r="D211" s="264" t="s">
        <v>317</v>
      </c>
      <c r="E211" s="265" t="s">
        <v>1096</v>
      </c>
      <c r="F211" s="266" t="s">
        <v>1097</v>
      </c>
      <c r="G211" s="266"/>
      <c r="H211" s="266"/>
      <c r="I211" s="266"/>
      <c r="J211" s="267" t="s">
        <v>177</v>
      </c>
      <c r="K211" s="268">
        <v>12</v>
      </c>
      <c r="L211" s="269">
        <v>0</v>
      </c>
      <c r="M211" s="269"/>
      <c r="N211" s="268">
        <f>ROUND(L211*K211,3)</f>
        <v>0</v>
      </c>
      <c r="O211" s="218"/>
      <c r="P211" s="218"/>
      <c r="Q211" s="218"/>
      <c r="R211" s="182"/>
      <c r="T211" s="220" t="s">
        <v>5</v>
      </c>
      <c r="U211" s="57" t="s">
        <v>43</v>
      </c>
      <c r="V211" s="48"/>
      <c r="W211" s="221">
        <f>V211*K211</f>
        <v>0</v>
      </c>
      <c r="X211" s="221">
        <v>0</v>
      </c>
      <c r="Y211" s="221">
        <f>X211*K211</f>
        <v>0</v>
      </c>
      <c r="Z211" s="221">
        <v>0</v>
      </c>
      <c r="AA211" s="222">
        <f>Z211*K211</f>
        <v>0</v>
      </c>
      <c r="AR211" s="23" t="s">
        <v>359</v>
      </c>
      <c r="AT211" s="23" t="s">
        <v>317</v>
      </c>
      <c r="AU211" s="23" t="s">
        <v>138</v>
      </c>
      <c r="AY211" s="23" t="s">
        <v>159</v>
      </c>
      <c r="BE211" s="137">
        <f>IF(U211="základná",N211,0)</f>
        <v>0</v>
      </c>
      <c r="BF211" s="137">
        <f>IF(U211="znížená",N211,0)</f>
        <v>0</v>
      </c>
      <c r="BG211" s="137">
        <f>IF(U211="zákl. prenesená",N211,0)</f>
        <v>0</v>
      </c>
      <c r="BH211" s="137">
        <f>IF(U211="zníž. prenesená",N211,0)</f>
        <v>0</v>
      </c>
      <c r="BI211" s="137">
        <f>IF(U211="nulová",N211,0)</f>
        <v>0</v>
      </c>
      <c r="BJ211" s="23" t="s">
        <v>138</v>
      </c>
      <c r="BK211" s="223">
        <f>ROUND(L211*K211,3)</f>
        <v>0</v>
      </c>
      <c r="BL211" s="23" t="s">
        <v>225</v>
      </c>
      <c r="BM211" s="23" t="s">
        <v>824</v>
      </c>
    </row>
    <row r="212" s="1" customFormat="1" ht="38.25" customHeight="1">
      <c r="B212" s="178"/>
      <c r="C212" s="264" t="s">
        <v>825</v>
      </c>
      <c r="D212" s="264" t="s">
        <v>317</v>
      </c>
      <c r="E212" s="265" t="s">
        <v>1098</v>
      </c>
      <c r="F212" s="266" t="s">
        <v>1099</v>
      </c>
      <c r="G212" s="266"/>
      <c r="H212" s="266"/>
      <c r="I212" s="266"/>
      <c r="J212" s="267" t="s">
        <v>182</v>
      </c>
      <c r="K212" s="268">
        <v>8</v>
      </c>
      <c r="L212" s="269">
        <v>0</v>
      </c>
      <c r="M212" s="269"/>
      <c r="N212" s="268">
        <f>ROUND(L212*K212,3)</f>
        <v>0</v>
      </c>
      <c r="O212" s="218"/>
      <c r="P212" s="218"/>
      <c r="Q212" s="218"/>
      <c r="R212" s="182"/>
      <c r="T212" s="220" t="s">
        <v>5</v>
      </c>
      <c r="U212" s="57" t="s">
        <v>43</v>
      </c>
      <c r="V212" s="48"/>
      <c r="W212" s="221">
        <f>V212*K212</f>
        <v>0</v>
      </c>
      <c r="X212" s="221">
        <v>0</v>
      </c>
      <c r="Y212" s="221">
        <f>X212*K212</f>
        <v>0</v>
      </c>
      <c r="Z212" s="221">
        <v>0</v>
      </c>
      <c r="AA212" s="222">
        <f>Z212*K212</f>
        <v>0</v>
      </c>
      <c r="AR212" s="23" t="s">
        <v>359</v>
      </c>
      <c r="AT212" s="23" t="s">
        <v>317</v>
      </c>
      <c r="AU212" s="23" t="s">
        <v>138</v>
      </c>
      <c r="AY212" s="23" t="s">
        <v>159</v>
      </c>
      <c r="BE212" s="137">
        <f>IF(U212="základná",N212,0)</f>
        <v>0</v>
      </c>
      <c r="BF212" s="137">
        <f>IF(U212="znížená",N212,0)</f>
        <v>0</v>
      </c>
      <c r="BG212" s="137">
        <f>IF(U212="zákl. prenesená",N212,0)</f>
        <v>0</v>
      </c>
      <c r="BH212" s="137">
        <f>IF(U212="zníž. prenesená",N212,0)</f>
        <v>0</v>
      </c>
      <c r="BI212" s="137">
        <f>IF(U212="nulová",N212,0)</f>
        <v>0</v>
      </c>
      <c r="BJ212" s="23" t="s">
        <v>138</v>
      </c>
      <c r="BK212" s="223">
        <f>ROUND(L212*K212,3)</f>
        <v>0</v>
      </c>
      <c r="BL212" s="23" t="s">
        <v>225</v>
      </c>
      <c r="BM212" s="23" t="s">
        <v>828</v>
      </c>
    </row>
    <row r="213" s="1" customFormat="1" ht="25.5" customHeight="1">
      <c r="B213" s="178"/>
      <c r="C213" s="214" t="s">
        <v>708</v>
      </c>
      <c r="D213" s="214" t="s">
        <v>160</v>
      </c>
      <c r="E213" s="215" t="s">
        <v>1100</v>
      </c>
      <c r="F213" s="216" t="s">
        <v>1101</v>
      </c>
      <c r="G213" s="216"/>
      <c r="H213" s="216"/>
      <c r="I213" s="216"/>
      <c r="J213" s="217" t="s">
        <v>182</v>
      </c>
      <c r="K213" s="218">
        <v>200</v>
      </c>
      <c r="L213" s="219">
        <v>0</v>
      </c>
      <c r="M213" s="219"/>
      <c r="N213" s="218">
        <f>ROUND(L213*K213,3)</f>
        <v>0</v>
      </c>
      <c r="O213" s="218"/>
      <c r="P213" s="218"/>
      <c r="Q213" s="218"/>
      <c r="R213" s="182"/>
      <c r="T213" s="220" t="s">
        <v>5</v>
      </c>
      <c r="U213" s="57" t="s">
        <v>43</v>
      </c>
      <c r="V213" s="48"/>
      <c r="W213" s="221">
        <f>V213*K213</f>
        <v>0</v>
      </c>
      <c r="X213" s="221">
        <v>0</v>
      </c>
      <c r="Y213" s="221">
        <f>X213*K213</f>
        <v>0</v>
      </c>
      <c r="Z213" s="221">
        <v>0</v>
      </c>
      <c r="AA213" s="222">
        <f>Z213*K213</f>
        <v>0</v>
      </c>
      <c r="AR213" s="23" t="s">
        <v>225</v>
      </c>
      <c r="AT213" s="23" t="s">
        <v>160</v>
      </c>
      <c r="AU213" s="23" t="s">
        <v>138</v>
      </c>
      <c r="AY213" s="23" t="s">
        <v>159</v>
      </c>
      <c r="BE213" s="137">
        <f>IF(U213="základná",N213,0)</f>
        <v>0</v>
      </c>
      <c r="BF213" s="137">
        <f>IF(U213="znížená",N213,0)</f>
        <v>0</v>
      </c>
      <c r="BG213" s="137">
        <f>IF(U213="zákl. prenesená",N213,0)</f>
        <v>0</v>
      </c>
      <c r="BH213" s="137">
        <f>IF(U213="zníž. prenesená",N213,0)</f>
        <v>0</v>
      </c>
      <c r="BI213" s="137">
        <f>IF(U213="nulová",N213,0)</f>
        <v>0</v>
      </c>
      <c r="BJ213" s="23" t="s">
        <v>138</v>
      </c>
      <c r="BK213" s="223">
        <f>ROUND(L213*K213,3)</f>
        <v>0</v>
      </c>
      <c r="BL213" s="23" t="s">
        <v>225</v>
      </c>
      <c r="BM213" s="23" t="s">
        <v>831</v>
      </c>
    </row>
    <row r="214" s="1" customFormat="1" ht="38.25" customHeight="1">
      <c r="B214" s="178"/>
      <c r="C214" s="214" t="s">
        <v>832</v>
      </c>
      <c r="D214" s="214" t="s">
        <v>160</v>
      </c>
      <c r="E214" s="215" t="s">
        <v>1102</v>
      </c>
      <c r="F214" s="216" t="s">
        <v>1103</v>
      </c>
      <c r="G214" s="216"/>
      <c r="H214" s="216"/>
      <c r="I214" s="216"/>
      <c r="J214" s="217" t="s">
        <v>189</v>
      </c>
      <c r="K214" s="218">
        <v>0.72999999999999998</v>
      </c>
      <c r="L214" s="219">
        <v>0</v>
      </c>
      <c r="M214" s="219"/>
      <c r="N214" s="218">
        <f>ROUND(L214*K214,3)</f>
        <v>0</v>
      </c>
      <c r="O214" s="218"/>
      <c r="P214" s="218"/>
      <c r="Q214" s="218"/>
      <c r="R214" s="182"/>
      <c r="T214" s="220" t="s">
        <v>5</v>
      </c>
      <c r="U214" s="57" t="s">
        <v>43</v>
      </c>
      <c r="V214" s="48"/>
      <c r="W214" s="221">
        <f>V214*K214</f>
        <v>0</v>
      </c>
      <c r="X214" s="221">
        <v>0</v>
      </c>
      <c r="Y214" s="221">
        <f>X214*K214</f>
        <v>0</v>
      </c>
      <c r="Z214" s="221">
        <v>0</v>
      </c>
      <c r="AA214" s="222">
        <f>Z214*K214</f>
        <v>0</v>
      </c>
      <c r="AR214" s="23" t="s">
        <v>225</v>
      </c>
      <c r="AT214" s="23" t="s">
        <v>160</v>
      </c>
      <c r="AU214" s="23" t="s">
        <v>138</v>
      </c>
      <c r="AY214" s="23" t="s">
        <v>159</v>
      </c>
      <c r="BE214" s="137">
        <f>IF(U214="základná",N214,0)</f>
        <v>0</v>
      </c>
      <c r="BF214" s="137">
        <f>IF(U214="znížená",N214,0)</f>
        <v>0</v>
      </c>
      <c r="BG214" s="137">
        <f>IF(U214="zákl. prenesená",N214,0)</f>
        <v>0</v>
      </c>
      <c r="BH214" s="137">
        <f>IF(U214="zníž. prenesená",N214,0)</f>
        <v>0</v>
      </c>
      <c r="BI214" s="137">
        <f>IF(U214="nulová",N214,0)</f>
        <v>0</v>
      </c>
      <c r="BJ214" s="23" t="s">
        <v>138</v>
      </c>
      <c r="BK214" s="223">
        <f>ROUND(L214*K214,3)</f>
        <v>0</v>
      </c>
      <c r="BL214" s="23" t="s">
        <v>225</v>
      </c>
      <c r="BM214" s="23" t="s">
        <v>835</v>
      </c>
    </row>
    <row r="215" s="1" customFormat="1" ht="25.5" customHeight="1">
      <c r="B215" s="178"/>
      <c r="C215" s="214" t="s">
        <v>711</v>
      </c>
      <c r="D215" s="214" t="s">
        <v>160</v>
      </c>
      <c r="E215" s="215" t="s">
        <v>1104</v>
      </c>
      <c r="F215" s="216" t="s">
        <v>1105</v>
      </c>
      <c r="G215" s="216"/>
      <c r="H215" s="216"/>
      <c r="I215" s="216"/>
      <c r="J215" s="217" t="s">
        <v>452</v>
      </c>
      <c r="K215" s="219">
        <v>0</v>
      </c>
      <c r="L215" s="219">
        <v>0</v>
      </c>
      <c r="M215" s="219"/>
      <c r="N215" s="218">
        <f>ROUND(L215*K215,3)</f>
        <v>0</v>
      </c>
      <c r="O215" s="218"/>
      <c r="P215" s="218"/>
      <c r="Q215" s="218"/>
      <c r="R215" s="182"/>
      <c r="T215" s="220" t="s">
        <v>5</v>
      </c>
      <c r="U215" s="57" t="s">
        <v>43</v>
      </c>
      <c r="V215" s="48"/>
      <c r="W215" s="221">
        <f>V215*K215</f>
        <v>0</v>
      </c>
      <c r="X215" s="221">
        <v>0</v>
      </c>
      <c r="Y215" s="221">
        <f>X215*K215</f>
        <v>0</v>
      </c>
      <c r="Z215" s="221">
        <v>0</v>
      </c>
      <c r="AA215" s="222">
        <f>Z215*K215</f>
        <v>0</v>
      </c>
      <c r="AR215" s="23" t="s">
        <v>225</v>
      </c>
      <c r="AT215" s="23" t="s">
        <v>160</v>
      </c>
      <c r="AU215" s="23" t="s">
        <v>138</v>
      </c>
      <c r="AY215" s="23" t="s">
        <v>159</v>
      </c>
      <c r="BE215" s="137">
        <f>IF(U215="základná",N215,0)</f>
        <v>0</v>
      </c>
      <c r="BF215" s="137">
        <f>IF(U215="znížená",N215,0)</f>
        <v>0</v>
      </c>
      <c r="BG215" s="137">
        <f>IF(U215="zákl. prenesená",N215,0)</f>
        <v>0</v>
      </c>
      <c r="BH215" s="137">
        <f>IF(U215="zníž. prenesená",N215,0)</f>
        <v>0</v>
      </c>
      <c r="BI215" s="137">
        <f>IF(U215="nulová",N215,0)</f>
        <v>0</v>
      </c>
      <c r="BJ215" s="23" t="s">
        <v>138</v>
      </c>
      <c r="BK215" s="223">
        <f>ROUND(L215*K215,3)</f>
        <v>0</v>
      </c>
      <c r="BL215" s="23" t="s">
        <v>225</v>
      </c>
      <c r="BM215" s="23" t="s">
        <v>838</v>
      </c>
    </row>
    <row r="216" s="9" customFormat="1" ht="29.88" customHeight="1">
      <c r="B216" s="200"/>
      <c r="C216" s="201"/>
      <c r="D216" s="211" t="s">
        <v>936</v>
      </c>
      <c r="E216" s="211"/>
      <c r="F216" s="211"/>
      <c r="G216" s="211"/>
      <c r="H216" s="211"/>
      <c r="I216" s="211"/>
      <c r="J216" s="211"/>
      <c r="K216" s="211"/>
      <c r="L216" s="211"/>
      <c r="M216" s="211"/>
      <c r="N216" s="253">
        <f>BK216</f>
        <v>0</v>
      </c>
      <c r="O216" s="254"/>
      <c r="P216" s="254"/>
      <c r="Q216" s="254"/>
      <c r="R216" s="204"/>
      <c r="T216" s="205"/>
      <c r="U216" s="201"/>
      <c r="V216" s="201"/>
      <c r="W216" s="206">
        <f>SUM(W217:W221)</f>
        <v>0</v>
      </c>
      <c r="X216" s="201"/>
      <c r="Y216" s="206">
        <f>SUM(Y217:Y221)</f>
        <v>0</v>
      </c>
      <c r="Z216" s="201"/>
      <c r="AA216" s="207">
        <f>SUM(AA217:AA221)</f>
        <v>0</v>
      </c>
      <c r="AR216" s="208" t="s">
        <v>138</v>
      </c>
      <c r="AT216" s="209" t="s">
        <v>75</v>
      </c>
      <c r="AU216" s="209" t="s">
        <v>84</v>
      </c>
      <c r="AY216" s="208" t="s">
        <v>159</v>
      </c>
      <c r="BK216" s="210">
        <f>SUM(BK217:BK221)</f>
        <v>0</v>
      </c>
    </row>
    <row r="217" s="1" customFormat="1" ht="38.25" customHeight="1">
      <c r="B217" s="178"/>
      <c r="C217" s="214" t="s">
        <v>839</v>
      </c>
      <c r="D217" s="214" t="s">
        <v>160</v>
      </c>
      <c r="E217" s="215" t="s">
        <v>532</v>
      </c>
      <c r="F217" s="216" t="s">
        <v>533</v>
      </c>
      <c r="G217" s="216"/>
      <c r="H217" s="216"/>
      <c r="I217" s="216"/>
      <c r="J217" s="217" t="s">
        <v>182</v>
      </c>
      <c r="K217" s="218">
        <v>20</v>
      </c>
      <c r="L217" s="219">
        <v>0</v>
      </c>
      <c r="M217" s="219"/>
      <c r="N217" s="218">
        <f>ROUND(L217*K217,3)</f>
        <v>0</v>
      </c>
      <c r="O217" s="218"/>
      <c r="P217" s="218"/>
      <c r="Q217" s="218"/>
      <c r="R217" s="182"/>
      <c r="T217" s="220" t="s">
        <v>5</v>
      </c>
      <c r="U217" s="57" t="s">
        <v>43</v>
      </c>
      <c r="V217" s="48"/>
      <c r="W217" s="221">
        <f>V217*K217</f>
        <v>0</v>
      </c>
      <c r="X217" s="221">
        <v>0</v>
      </c>
      <c r="Y217" s="221">
        <f>X217*K217</f>
        <v>0</v>
      </c>
      <c r="Z217" s="221">
        <v>0</v>
      </c>
      <c r="AA217" s="222">
        <f>Z217*K217</f>
        <v>0</v>
      </c>
      <c r="AR217" s="23" t="s">
        <v>225</v>
      </c>
      <c r="AT217" s="23" t="s">
        <v>160</v>
      </c>
      <c r="AU217" s="23" t="s">
        <v>138</v>
      </c>
      <c r="AY217" s="23" t="s">
        <v>159</v>
      </c>
      <c r="BE217" s="137">
        <f>IF(U217="základná",N217,0)</f>
        <v>0</v>
      </c>
      <c r="BF217" s="137">
        <f>IF(U217="znížená",N217,0)</f>
        <v>0</v>
      </c>
      <c r="BG217" s="137">
        <f>IF(U217="zákl. prenesená",N217,0)</f>
        <v>0</v>
      </c>
      <c r="BH217" s="137">
        <f>IF(U217="zníž. prenesená",N217,0)</f>
        <v>0</v>
      </c>
      <c r="BI217" s="137">
        <f>IF(U217="nulová",N217,0)</f>
        <v>0</v>
      </c>
      <c r="BJ217" s="23" t="s">
        <v>138</v>
      </c>
      <c r="BK217" s="223">
        <f>ROUND(L217*K217,3)</f>
        <v>0</v>
      </c>
      <c r="BL217" s="23" t="s">
        <v>225</v>
      </c>
      <c r="BM217" s="23" t="s">
        <v>842</v>
      </c>
    </row>
    <row r="218" s="1" customFormat="1" ht="38.25" customHeight="1">
      <c r="B218" s="178"/>
      <c r="C218" s="214" t="s">
        <v>714</v>
      </c>
      <c r="D218" s="214" t="s">
        <v>160</v>
      </c>
      <c r="E218" s="215" t="s">
        <v>537</v>
      </c>
      <c r="F218" s="216" t="s">
        <v>538</v>
      </c>
      <c r="G218" s="216"/>
      <c r="H218" s="216"/>
      <c r="I218" s="216"/>
      <c r="J218" s="217" t="s">
        <v>182</v>
      </c>
      <c r="K218" s="218">
        <v>20</v>
      </c>
      <c r="L218" s="219">
        <v>0</v>
      </c>
      <c r="M218" s="219"/>
      <c r="N218" s="218">
        <f>ROUND(L218*K218,3)</f>
        <v>0</v>
      </c>
      <c r="O218" s="218"/>
      <c r="P218" s="218"/>
      <c r="Q218" s="218"/>
      <c r="R218" s="182"/>
      <c r="T218" s="220" t="s">
        <v>5</v>
      </c>
      <c r="U218" s="57" t="s">
        <v>43</v>
      </c>
      <c r="V218" s="48"/>
      <c r="W218" s="221">
        <f>V218*K218</f>
        <v>0</v>
      </c>
      <c r="X218" s="221">
        <v>0</v>
      </c>
      <c r="Y218" s="221">
        <f>X218*K218</f>
        <v>0</v>
      </c>
      <c r="Z218" s="221">
        <v>0</v>
      </c>
      <c r="AA218" s="222">
        <f>Z218*K218</f>
        <v>0</v>
      </c>
      <c r="AR218" s="23" t="s">
        <v>225</v>
      </c>
      <c r="AT218" s="23" t="s">
        <v>160</v>
      </c>
      <c r="AU218" s="23" t="s">
        <v>138</v>
      </c>
      <c r="AY218" s="23" t="s">
        <v>159</v>
      </c>
      <c r="BE218" s="137">
        <f>IF(U218="základná",N218,0)</f>
        <v>0</v>
      </c>
      <c r="BF218" s="137">
        <f>IF(U218="znížená",N218,0)</f>
        <v>0</v>
      </c>
      <c r="BG218" s="137">
        <f>IF(U218="zákl. prenesená",N218,0)</f>
        <v>0</v>
      </c>
      <c r="BH218" s="137">
        <f>IF(U218="zníž. prenesená",N218,0)</f>
        <v>0</v>
      </c>
      <c r="BI218" s="137">
        <f>IF(U218="nulová",N218,0)</f>
        <v>0</v>
      </c>
      <c r="BJ218" s="23" t="s">
        <v>138</v>
      </c>
      <c r="BK218" s="223">
        <f>ROUND(L218*K218,3)</f>
        <v>0</v>
      </c>
      <c r="BL218" s="23" t="s">
        <v>225</v>
      </c>
      <c r="BM218" s="23" t="s">
        <v>845</v>
      </c>
    </row>
    <row r="219" s="1" customFormat="1" ht="25.5" customHeight="1">
      <c r="B219" s="178"/>
      <c r="C219" s="264" t="s">
        <v>846</v>
      </c>
      <c r="D219" s="264" t="s">
        <v>317</v>
      </c>
      <c r="E219" s="265" t="s">
        <v>1106</v>
      </c>
      <c r="F219" s="266" t="s">
        <v>1107</v>
      </c>
      <c r="G219" s="266"/>
      <c r="H219" s="266"/>
      <c r="I219" s="266"/>
      <c r="J219" s="267" t="s">
        <v>254</v>
      </c>
      <c r="K219" s="268">
        <v>5</v>
      </c>
      <c r="L219" s="269">
        <v>0</v>
      </c>
      <c r="M219" s="269"/>
      <c r="N219" s="268">
        <f>ROUND(L219*K219,3)</f>
        <v>0</v>
      </c>
      <c r="O219" s="218"/>
      <c r="P219" s="218"/>
      <c r="Q219" s="218"/>
      <c r="R219" s="182"/>
      <c r="T219" s="220" t="s">
        <v>5</v>
      </c>
      <c r="U219" s="57" t="s">
        <v>43</v>
      </c>
      <c r="V219" s="48"/>
      <c r="W219" s="221">
        <f>V219*K219</f>
        <v>0</v>
      </c>
      <c r="X219" s="221">
        <v>0</v>
      </c>
      <c r="Y219" s="221">
        <f>X219*K219</f>
        <v>0</v>
      </c>
      <c r="Z219" s="221">
        <v>0</v>
      </c>
      <c r="AA219" s="222">
        <f>Z219*K219</f>
        <v>0</v>
      </c>
      <c r="AR219" s="23" t="s">
        <v>359</v>
      </c>
      <c r="AT219" s="23" t="s">
        <v>317</v>
      </c>
      <c r="AU219" s="23" t="s">
        <v>138</v>
      </c>
      <c r="AY219" s="23" t="s">
        <v>159</v>
      </c>
      <c r="BE219" s="137">
        <f>IF(U219="základná",N219,0)</f>
        <v>0</v>
      </c>
      <c r="BF219" s="137">
        <f>IF(U219="znížená",N219,0)</f>
        <v>0</v>
      </c>
      <c r="BG219" s="137">
        <f>IF(U219="zákl. prenesená",N219,0)</f>
        <v>0</v>
      </c>
      <c r="BH219" s="137">
        <f>IF(U219="zníž. prenesená",N219,0)</f>
        <v>0</v>
      </c>
      <c r="BI219" s="137">
        <f>IF(U219="nulová",N219,0)</f>
        <v>0</v>
      </c>
      <c r="BJ219" s="23" t="s">
        <v>138</v>
      </c>
      <c r="BK219" s="223">
        <f>ROUND(L219*K219,3)</f>
        <v>0</v>
      </c>
      <c r="BL219" s="23" t="s">
        <v>225</v>
      </c>
      <c r="BM219" s="23" t="s">
        <v>849</v>
      </c>
    </row>
    <row r="220" s="1" customFormat="1" ht="25.5" customHeight="1">
      <c r="B220" s="178"/>
      <c r="C220" s="264" t="s">
        <v>717</v>
      </c>
      <c r="D220" s="264" t="s">
        <v>317</v>
      </c>
      <c r="E220" s="265" t="s">
        <v>1108</v>
      </c>
      <c r="F220" s="266" t="s">
        <v>1109</v>
      </c>
      <c r="G220" s="266"/>
      <c r="H220" s="266"/>
      <c r="I220" s="266"/>
      <c r="J220" s="267" t="s">
        <v>254</v>
      </c>
      <c r="K220" s="268">
        <v>3</v>
      </c>
      <c r="L220" s="269">
        <v>0</v>
      </c>
      <c r="M220" s="269"/>
      <c r="N220" s="268">
        <f>ROUND(L220*K220,3)</f>
        <v>0</v>
      </c>
      <c r="O220" s="218"/>
      <c r="P220" s="218"/>
      <c r="Q220" s="218"/>
      <c r="R220" s="182"/>
      <c r="T220" s="220" t="s">
        <v>5</v>
      </c>
      <c r="U220" s="57" t="s">
        <v>43</v>
      </c>
      <c r="V220" s="48"/>
      <c r="W220" s="221">
        <f>V220*K220</f>
        <v>0</v>
      </c>
      <c r="X220" s="221">
        <v>0</v>
      </c>
      <c r="Y220" s="221">
        <f>X220*K220</f>
        <v>0</v>
      </c>
      <c r="Z220" s="221">
        <v>0</v>
      </c>
      <c r="AA220" s="222">
        <f>Z220*K220</f>
        <v>0</v>
      </c>
      <c r="AR220" s="23" t="s">
        <v>359</v>
      </c>
      <c r="AT220" s="23" t="s">
        <v>317</v>
      </c>
      <c r="AU220" s="23" t="s">
        <v>138</v>
      </c>
      <c r="AY220" s="23" t="s">
        <v>159</v>
      </c>
      <c r="BE220" s="137">
        <f>IF(U220="základná",N220,0)</f>
        <v>0</v>
      </c>
      <c r="BF220" s="137">
        <f>IF(U220="znížená",N220,0)</f>
        <v>0</v>
      </c>
      <c r="BG220" s="137">
        <f>IF(U220="zákl. prenesená",N220,0)</f>
        <v>0</v>
      </c>
      <c r="BH220" s="137">
        <f>IF(U220="zníž. prenesená",N220,0)</f>
        <v>0</v>
      </c>
      <c r="BI220" s="137">
        <f>IF(U220="nulová",N220,0)</f>
        <v>0</v>
      </c>
      <c r="BJ220" s="23" t="s">
        <v>138</v>
      </c>
      <c r="BK220" s="223">
        <f>ROUND(L220*K220,3)</f>
        <v>0</v>
      </c>
      <c r="BL220" s="23" t="s">
        <v>225</v>
      </c>
      <c r="BM220" s="23" t="s">
        <v>852</v>
      </c>
    </row>
    <row r="221" s="1" customFormat="1" ht="38.25" customHeight="1">
      <c r="B221" s="178"/>
      <c r="C221" s="264" t="s">
        <v>853</v>
      </c>
      <c r="D221" s="264" t="s">
        <v>317</v>
      </c>
      <c r="E221" s="265" t="s">
        <v>1110</v>
      </c>
      <c r="F221" s="266" t="s">
        <v>1111</v>
      </c>
      <c r="G221" s="266"/>
      <c r="H221" s="266"/>
      <c r="I221" s="266"/>
      <c r="J221" s="267" t="s">
        <v>254</v>
      </c>
      <c r="K221" s="268">
        <v>3</v>
      </c>
      <c r="L221" s="269">
        <v>0</v>
      </c>
      <c r="M221" s="269"/>
      <c r="N221" s="268">
        <f>ROUND(L221*K221,3)</f>
        <v>0</v>
      </c>
      <c r="O221" s="218"/>
      <c r="P221" s="218"/>
      <c r="Q221" s="218"/>
      <c r="R221" s="182"/>
      <c r="T221" s="220" t="s">
        <v>5</v>
      </c>
      <c r="U221" s="57" t="s">
        <v>43</v>
      </c>
      <c r="V221" s="48"/>
      <c r="W221" s="221">
        <f>V221*K221</f>
        <v>0</v>
      </c>
      <c r="X221" s="221">
        <v>0</v>
      </c>
      <c r="Y221" s="221">
        <f>X221*K221</f>
        <v>0</v>
      </c>
      <c r="Z221" s="221">
        <v>0</v>
      </c>
      <c r="AA221" s="222">
        <f>Z221*K221</f>
        <v>0</v>
      </c>
      <c r="AR221" s="23" t="s">
        <v>359</v>
      </c>
      <c r="AT221" s="23" t="s">
        <v>317</v>
      </c>
      <c r="AU221" s="23" t="s">
        <v>138</v>
      </c>
      <c r="AY221" s="23" t="s">
        <v>159</v>
      </c>
      <c r="BE221" s="137">
        <f>IF(U221="základná",N221,0)</f>
        <v>0</v>
      </c>
      <c r="BF221" s="137">
        <f>IF(U221="znížená",N221,0)</f>
        <v>0</v>
      </c>
      <c r="BG221" s="137">
        <f>IF(U221="zákl. prenesená",N221,0)</f>
        <v>0</v>
      </c>
      <c r="BH221" s="137">
        <f>IF(U221="zníž. prenesená",N221,0)</f>
        <v>0</v>
      </c>
      <c r="BI221" s="137">
        <f>IF(U221="nulová",N221,0)</f>
        <v>0</v>
      </c>
      <c r="BJ221" s="23" t="s">
        <v>138</v>
      </c>
      <c r="BK221" s="223">
        <f>ROUND(L221*K221,3)</f>
        <v>0</v>
      </c>
      <c r="BL221" s="23" t="s">
        <v>225</v>
      </c>
      <c r="BM221" s="23" t="s">
        <v>856</v>
      </c>
    </row>
    <row r="222" s="9" customFormat="1" ht="37.44" customHeight="1">
      <c r="B222" s="200"/>
      <c r="C222" s="201"/>
      <c r="D222" s="202" t="s">
        <v>131</v>
      </c>
      <c r="E222" s="202"/>
      <c r="F222" s="202"/>
      <c r="G222" s="202"/>
      <c r="H222" s="202"/>
      <c r="I222" s="202"/>
      <c r="J222" s="202"/>
      <c r="K222" s="202"/>
      <c r="L222" s="202"/>
      <c r="M222" s="202"/>
      <c r="N222" s="270">
        <f>BK222</f>
        <v>0</v>
      </c>
      <c r="O222" s="271"/>
      <c r="P222" s="271"/>
      <c r="Q222" s="271"/>
      <c r="R222" s="204"/>
      <c r="T222" s="205"/>
      <c r="U222" s="201"/>
      <c r="V222" s="201"/>
      <c r="W222" s="206">
        <f>W223</f>
        <v>0</v>
      </c>
      <c r="X222" s="201"/>
      <c r="Y222" s="206">
        <f>Y223</f>
        <v>0</v>
      </c>
      <c r="Z222" s="201"/>
      <c r="AA222" s="207">
        <f>AA223</f>
        <v>0</v>
      </c>
      <c r="AR222" s="208" t="s">
        <v>169</v>
      </c>
      <c r="AT222" s="209" t="s">
        <v>75</v>
      </c>
      <c r="AU222" s="209" t="s">
        <v>76</v>
      </c>
      <c r="AY222" s="208" t="s">
        <v>159</v>
      </c>
      <c r="BK222" s="210">
        <f>BK223</f>
        <v>0</v>
      </c>
    </row>
    <row r="223" s="9" customFormat="1" ht="19.92" customHeight="1">
      <c r="B223" s="200"/>
      <c r="C223" s="201"/>
      <c r="D223" s="211" t="s">
        <v>937</v>
      </c>
      <c r="E223" s="211"/>
      <c r="F223" s="211"/>
      <c r="G223" s="211"/>
      <c r="H223" s="211"/>
      <c r="I223" s="211"/>
      <c r="J223" s="211"/>
      <c r="K223" s="211"/>
      <c r="L223" s="211"/>
      <c r="M223" s="211"/>
      <c r="N223" s="212">
        <f>BK223</f>
        <v>0</v>
      </c>
      <c r="O223" s="213"/>
      <c r="P223" s="213"/>
      <c r="Q223" s="213"/>
      <c r="R223" s="204"/>
      <c r="T223" s="205"/>
      <c r="U223" s="201"/>
      <c r="V223" s="201"/>
      <c r="W223" s="206">
        <f>SUM(W224:W240)</f>
        <v>0</v>
      </c>
      <c r="X223" s="201"/>
      <c r="Y223" s="206">
        <f>SUM(Y224:Y240)</f>
        <v>0</v>
      </c>
      <c r="Z223" s="201"/>
      <c r="AA223" s="207">
        <f>SUM(AA224:AA240)</f>
        <v>0</v>
      </c>
      <c r="AR223" s="208" t="s">
        <v>169</v>
      </c>
      <c r="AT223" s="209" t="s">
        <v>75</v>
      </c>
      <c r="AU223" s="209" t="s">
        <v>84</v>
      </c>
      <c r="AY223" s="208" t="s">
        <v>159</v>
      </c>
      <c r="BK223" s="210">
        <f>SUM(BK224:BK240)</f>
        <v>0</v>
      </c>
    </row>
    <row r="224" s="1" customFormat="1" ht="25.5" customHeight="1">
      <c r="B224" s="178"/>
      <c r="C224" s="214" t="s">
        <v>720</v>
      </c>
      <c r="D224" s="214" t="s">
        <v>160</v>
      </c>
      <c r="E224" s="215" t="s">
        <v>1112</v>
      </c>
      <c r="F224" s="216" t="s">
        <v>1113</v>
      </c>
      <c r="G224" s="216"/>
      <c r="H224" s="216"/>
      <c r="I224" s="216"/>
      <c r="J224" s="217" t="s">
        <v>254</v>
      </c>
      <c r="K224" s="218">
        <v>70</v>
      </c>
      <c r="L224" s="219">
        <v>0</v>
      </c>
      <c r="M224" s="219"/>
      <c r="N224" s="218">
        <f>ROUND(L224*K224,3)</f>
        <v>0</v>
      </c>
      <c r="O224" s="218"/>
      <c r="P224" s="218"/>
      <c r="Q224" s="218"/>
      <c r="R224" s="182"/>
      <c r="T224" s="220" t="s">
        <v>5</v>
      </c>
      <c r="U224" s="57" t="s">
        <v>43</v>
      </c>
      <c r="V224" s="48"/>
      <c r="W224" s="221">
        <f>V224*K224</f>
        <v>0</v>
      </c>
      <c r="X224" s="221">
        <v>0</v>
      </c>
      <c r="Y224" s="221">
        <f>X224*K224</f>
        <v>0</v>
      </c>
      <c r="Z224" s="221">
        <v>0</v>
      </c>
      <c r="AA224" s="222">
        <f>Z224*K224</f>
        <v>0</v>
      </c>
      <c r="AR224" s="23" t="s">
        <v>277</v>
      </c>
      <c r="AT224" s="23" t="s">
        <v>160</v>
      </c>
      <c r="AU224" s="23" t="s">
        <v>138</v>
      </c>
      <c r="AY224" s="23" t="s">
        <v>159</v>
      </c>
      <c r="BE224" s="137">
        <f>IF(U224="základná",N224,0)</f>
        <v>0</v>
      </c>
      <c r="BF224" s="137">
        <f>IF(U224="znížená",N224,0)</f>
        <v>0</v>
      </c>
      <c r="BG224" s="137">
        <f>IF(U224="zákl. prenesená",N224,0)</f>
        <v>0</v>
      </c>
      <c r="BH224" s="137">
        <f>IF(U224="zníž. prenesená",N224,0)</f>
        <v>0</v>
      </c>
      <c r="BI224" s="137">
        <f>IF(U224="nulová",N224,0)</f>
        <v>0</v>
      </c>
      <c r="BJ224" s="23" t="s">
        <v>138</v>
      </c>
      <c r="BK224" s="223">
        <f>ROUND(L224*K224,3)</f>
        <v>0</v>
      </c>
      <c r="BL224" s="23" t="s">
        <v>277</v>
      </c>
      <c r="BM224" s="23" t="s">
        <v>859</v>
      </c>
    </row>
    <row r="225" s="1" customFormat="1" ht="16.5" customHeight="1">
      <c r="B225" s="178"/>
      <c r="C225" s="264" t="s">
        <v>860</v>
      </c>
      <c r="D225" s="264" t="s">
        <v>317</v>
      </c>
      <c r="E225" s="265" t="s">
        <v>1114</v>
      </c>
      <c r="F225" s="266" t="s">
        <v>1115</v>
      </c>
      <c r="G225" s="266"/>
      <c r="H225" s="266"/>
      <c r="I225" s="266"/>
      <c r="J225" s="267" t="s">
        <v>177</v>
      </c>
      <c r="K225" s="268">
        <v>36</v>
      </c>
      <c r="L225" s="269">
        <v>0</v>
      </c>
      <c r="M225" s="269"/>
      <c r="N225" s="268">
        <f>ROUND(L225*K225,3)</f>
        <v>0</v>
      </c>
      <c r="O225" s="218"/>
      <c r="P225" s="218"/>
      <c r="Q225" s="218"/>
      <c r="R225" s="182"/>
      <c r="T225" s="220" t="s">
        <v>5</v>
      </c>
      <c r="U225" s="57" t="s">
        <v>43</v>
      </c>
      <c r="V225" s="48"/>
      <c r="W225" s="221">
        <f>V225*K225</f>
        <v>0</v>
      </c>
      <c r="X225" s="221">
        <v>0</v>
      </c>
      <c r="Y225" s="221">
        <f>X225*K225</f>
        <v>0</v>
      </c>
      <c r="Z225" s="221">
        <v>0</v>
      </c>
      <c r="AA225" s="222">
        <f>Z225*K225</f>
        <v>0</v>
      </c>
      <c r="AR225" s="23" t="s">
        <v>593</v>
      </c>
      <c r="AT225" s="23" t="s">
        <v>317</v>
      </c>
      <c r="AU225" s="23" t="s">
        <v>138</v>
      </c>
      <c r="AY225" s="23" t="s">
        <v>159</v>
      </c>
      <c r="BE225" s="137">
        <f>IF(U225="základná",N225,0)</f>
        <v>0</v>
      </c>
      <c r="BF225" s="137">
        <f>IF(U225="znížená",N225,0)</f>
        <v>0</v>
      </c>
      <c r="BG225" s="137">
        <f>IF(U225="zákl. prenesená",N225,0)</f>
        <v>0</v>
      </c>
      <c r="BH225" s="137">
        <f>IF(U225="zníž. prenesená",N225,0)</f>
        <v>0</v>
      </c>
      <c r="BI225" s="137">
        <f>IF(U225="nulová",N225,0)</f>
        <v>0</v>
      </c>
      <c r="BJ225" s="23" t="s">
        <v>138</v>
      </c>
      <c r="BK225" s="223">
        <f>ROUND(L225*K225,3)</f>
        <v>0</v>
      </c>
      <c r="BL225" s="23" t="s">
        <v>277</v>
      </c>
      <c r="BM225" s="23" t="s">
        <v>863</v>
      </c>
    </row>
    <row r="226" s="1" customFormat="1" ht="16.5" customHeight="1">
      <c r="B226" s="178"/>
      <c r="C226" s="264" t="s">
        <v>723</v>
      </c>
      <c r="D226" s="264" t="s">
        <v>317</v>
      </c>
      <c r="E226" s="265" t="s">
        <v>1116</v>
      </c>
      <c r="F226" s="266" t="s">
        <v>1117</v>
      </c>
      <c r="G226" s="266"/>
      <c r="H226" s="266"/>
      <c r="I226" s="266"/>
      <c r="J226" s="267" t="s">
        <v>177</v>
      </c>
      <c r="K226" s="268">
        <v>26</v>
      </c>
      <c r="L226" s="269">
        <v>0</v>
      </c>
      <c r="M226" s="269"/>
      <c r="N226" s="268">
        <f>ROUND(L226*K226,3)</f>
        <v>0</v>
      </c>
      <c r="O226" s="218"/>
      <c r="P226" s="218"/>
      <c r="Q226" s="218"/>
      <c r="R226" s="182"/>
      <c r="T226" s="220" t="s">
        <v>5</v>
      </c>
      <c r="U226" s="57" t="s">
        <v>43</v>
      </c>
      <c r="V226" s="48"/>
      <c r="W226" s="221">
        <f>V226*K226</f>
        <v>0</v>
      </c>
      <c r="X226" s="221">
        <v>0</v>
      </c>
      <c r="Y226" s="221">
        <f>X226*K226</f>
        <v>0</v>
      </c>
      <c r="Z226" s="221">
        <v>0</v>
      </c>
      <c r="AA226" s="222">
        <f>Z226*K226</f>
        <v>0</v>
      </c>
      <c r="AR226" s="23" t="s">
        <v>593</v>
      </c>
      <c r="AT226" s="23" t="s">
        <v>317</v>
      </c>
      <c r="AU226" s="23" t="s">
        <v>138</v>
      </c>
      <c r="AY226" s="23" t="s">
        <v>159</v>
      </c>
      <c r="BE226" s="137">
        <f>IF(U226="základná",N226,0)</f>
        <v>0</v>
      </c>
      <c r="BF226" s="137">
        <f>IF(U226="znížená",N226,0)</f>
        <v>0</v>
      </c>
      <c r="BG226" s="137">
        <f>IF(U226="zákl. prenesená",N226,0)</f>
        <v>0</v>
      </c>
      <c r="BH226" s="137">
        <f>IF(U226="zníž. prenesená",N226,0)</f>
        <v>0</v>
      </c>
      <c r="BI226" s="137">
        <f>IF(U226="nulová",N226,0)</f>
        <v>0</v>
      </c>
      <c r="BJ226" s="23" t="s">
        <v>138</v>
      </c>
      <c r="BK226" s="223">
        <f>ROUND(L226*K226,3)</f>
        <v>0</v>
      </c>
      <c r="BL226" s="23" t="s">
        <v>277</v>
      </c>
      <c r="BM226" s="23" t="s">
        <v>866</v>
      </c>
    </row>
    <row r="227" s="1" customFormat="1" ht="25.5" customHeight="1">
      <c r="B227" s="178"/>
      <c r="C227" s="214" t="s">
        <v>867</v>
      </c>
      <c r="D227" s="214" t="s">
        <v>160</v>
      </c>
      <c r="E227" s="215" t="s">
        <v>1118</v>
      </c>
      <c r="F227" s="216" t="s">
        <v>1119</v>
      </c>
      <c r="G227" s="216"/>
      <c r="H227" s="216"/>
      <c r="I227" s="216"/>
      <c r="J227" s="217" t="s">
        <v>254</v>
      </c>
      <c r="K227" s="218">
        <v>20</v>
      </c>
      <c r="L227" s="219">
        <v>0</v>
      </c>
      <c r="M227" s="219"/>
      <c r="N227" s="218">
        <f>ROUND(L227*K227,3)</f>
        <v>0</v>
      </c>
      <c r="O227" s="218"/>
      <c r="P227" s="218"/>
      <c r="Q227" s="218"/>
      <c r="R227" s="182"/>
      <c r="T227" s="220" t="s">
        <v>5</v>
      </c>
      <c r="U227" s="57" t="s">
        <v>43</v>
      </c>
      <c r="V227" s="48"/>
      <c r="W227" s="221">
        <f>V227*K227</f>
        <v>0</v>
      </c>
      <c r="X227" s="221">
        <v>0</v>
      </c>
      <c r="Y227" s="221">
        <f>X227*K227</f>
        <v>0</v>
      </c>
      <c r="Z227" s="221">
        <v>0</v>
      </c>
      <c r="AA227" s="222">
        <f>Z227*K227</f>
        <v>0</v>
      </c>
      <c r="AR227" s="23" t="s">
        <v>277</v>
      </c>
      <c r="AT227" s="23" t="s">
        <v>160</v>
      </c>
      <c r="AU227" s="23" t="s">
        <v>138</v>
      </c>
      <c r="AY227" s="23" t="s">
        <v>159</v>
      </c>
      <c r="BE227" s="137">
        <f>IF(U227="základná",N227,0)</f>
        <v>0</v>
      </c>
      <c r="BF227" s="137">
        <f>IF(U227="znížená",N227,0)</f>
        <v>0</v>
      </c>
      <c r="BG227" s="137">
        <f>IF(U227="zákl. prenesená",N227,0)</f>
        <v>0</v>
      </c>
      <c r="BH227" s="137">
        <f>IF(U227="zníž. prenesená",N227,0)</f>
        <v>0</v>
      </c>
      <c r="BI227" s="137">
        <f>IF(U227="nulová",N227,0)</f>
        <v>0</v>
      </c>
      <c r="BJ227" s="23" t="s">
        <v>138</v>
      </c>
      <c r="BK227" s="223">
        <f>ROUND(L227*K227,3)</f>
        <v>0</v>
      </c>
      <c r="BL227" s="23" t="s">
        <v>277</v>
      </c>
      <c r="BM227" s="23" t="s">
        <v>870</v>
      </c>
    </row>
    <row r="228" s="1" customFormat="1" ht="16.5" customHeight="1">
      <c r="B228" s="178"/>
      <c r="C228" s="264" t="s">
        <v>726</v>
      </c>
      <c r="D228" s="264" t="s">
        <v>317</v>
      </c>
      <c r="E228" s="265" t="s">
        <v>1120</v>
      </c>
      <c r="F228" s="266" t="s">
        <v>1121</v>
      </c>
      <c r="G228" s="266"/>
      <c r="H228" s="266"/>
      <c r="I228" s="266"/>
      <c r="J228" s="267" t="s">
        <v>177</v>
      </c>
      <c r="K228" s="268">
        <v>2</v>
      </c>
      <c r="L228" s="269">
        <v>0</v>
      </c>
      <c r="M228" s="269"/>
      <c r="N228" s="268">
        <f>ROUND(L228*K228,3)</f>
        <v>0</v>
      </c>
      <c r="O228" s="218"/>
      <c r="P228" s="218"/>
      <c r="Q228" s="218"/>
      <c r="R228" s="182"/>
      <c r="T228" s="220" t="s">
        <v>5</v>
      </c>
      <c r="U228" s="57" t="s">
        <v>43</v>
      </c>
      <c r="V228" s="48"/>
      <c r="W228" s="221">
        <f>V228*K228</f>
        <v>0</v>
      </c>
      <c r="X228" s="221">
        <v>0</v>
      </c>
      <c r="Y228" s="221">
        <f>X228*K228</f>
        <v>0</v>
      </c>
      <c r="Z228" s="221">
        <v>0</v>
      </c>
      <c r="AA228" s="222">
        <f>Z228*K228</f>
        <v>0</v>
      </c>
      <c r="AR228" s="23" t="s">
        <v>593</v>
      </c>
      <c r="AT228" s="23" t="s">
        <v>317</v>
      </c>
      <c r="AU228" s="23" t="s">
        <v>138</v>
      </c>
      <c r="AY228" s="23" t="s">
        <v>159</v>
      </c>
      <c r="BE228" s="137">
        <f>IF(U228="základná",N228,0)</f>
        <v>0</v>
      </c>
      <c r="BF228" s="137">
        <f>IF(U228="znížená",N228,0)</f>
        <v>0</v>
      </c>
      <c r="BG228" s="137">
        <f>IF(U228="zákl. prenesená",N228,0)</f>
        <v>0</v>
      </c>
      <c r="BH228" s="137">
        <f>IF(U228="zníž. prenesená",N228,0)</f>
        <v>0</v>
      </c>
      <c r="BI228" s="137">
        <f>IF(U228="nulová",N228,0)</f>
        <v>0</v>
      </c>
      <c r="BJ228" s="23" t="s">
        <v>138</v>
      </c>
      <c r="BK228" s="223">
        <f>ROUND(L228*K228,3)</f>
        <v>0</v>
      </c>
      <c r="BL228" s="23" t="s">
        <v>277</v>
      </c>
      <c r="BM228" s="23" t="s">
        <v>873</v>
      </c>
    </row>
    <row r="229" s="1" customFormat="1" ht="16.5" customHeight="1">
      <c r="B229" s="178"/>
      <c r="C229" s="264" t="s">
        <v>874</v>
      </c>
      <c r="D229" s="264" t="s">
        <v>317</v>
      </c>
      <c r="E229" s="265" t="s">
        <v>1122</v>
      </c>
      <c r="F229" s="266" t="s">
        <v>1123</v>
      </c>
      <c r="G229" s="266"/>
      <c r="H229" s="266"/>
      <c r="I229" s="266"/>
      <c r="J229" s="267" t="s">
        <v>177</v>
      </c>
      <c r="K229" s="268">
        <v>4</v>
      </c>
      <c r="L229" s="269">
        <v>0</v>
      </c>
      <c r="M229" s="269"/>
      <c r="N229" s="268">
        <f>ROUND(L229*K229,3)</f>
        <v>0</v>
      </c>
      <c r="O229" s="218"/>
      <c r="P229" s="218"/>
      <c r="Q229" s="218"/>
      <c r="R229" s="182"/>
      <c r="T229" s="220" t="s">
        <v>5</v>
      </c>
      <c r="U229" s="57" t="s">
        <v>43</v>
      </c>
      <c r="V229" s="48"/>
      <c r="W229" s="221">
        <f>V229*K229</f>
        <v>0</v>
      </c>
      <c r="X229" s="221">
        <v>0</v>
      </c>
      <c r="Y229" s="221">
        <f>X229*K229</f>
        <v>0</v>
      </c>
      <c r="Z229" s="221">
        <v>0</v>
      </c>
      <c r="AA229" s="222">
        <f>Z229*K229</f>
        <v>0</v>
      </c>
      <c r="AR229" s="23" t="s">
        <v>593</v>
      </c>
      <c r="AT229" s="23" t="s">
        <v>317</v>
      </c>
      <c r="AU229" s="23" t="s">
        <v>138</v>
      </c>
      <c r="AY229" s="23" t="s">
        <v>159</v>
      </c>
      <c r="BE229" s="137">
        <f>IF(U229="základná",N229,0)</f>
        <v>0</v>
      </c>
      <c r="BF229" s="137">
        <f>IF(U229="znížená",N229,0)</f>
        <v>0</v>
      </c>
      <c r="BG229" s="137">
        <f>IF(U229="zákl. prenesená",N229,0)</f>
        <v>0</v>
      </c>
      <c r="BH229" s="137">
        <f>IF(U229="zníž. prenesená",N229,0)</f>
        <v>0</v>
      </c>
      <c r="BI229" s="137">
        <f>IF(U229="nulová",N229,0)</f>
        <v>0</v>
      </c>
      <c r="BJ229" s="23" t="s">
        <v>138</v>
      </c>
      <c r="BK229" s="223">
        <f>ROUND(L229*K229,3)</f>
        <v>0</v>
      </c>
      <c r="BL229" s="23" t="s">
        <v>277</v>
      </c>
      <c r="BM229" s="23" t="s">
        <v>877</v>
      </c>
    </row>
    <row r="230" s="1" customFormat="1" ht="25.5" customHeight="1">
      <c r="B230" s="178"/>
      <c r="C230" s="214" t="s">
        <v>729</v>
      </c>
      <c r="D230" s="214" t="s">
        <v>160</v>
      </c>
      <c r="E230" s="215" t="s">
        <v>1124</v>
      </c>
      <c r="F230" s="216" t="s">
        <v>1125</v>
      </c>
      <c r="G230" s="216"/>
      <c r="H230" s="216"/>
      <c r="I230" s="216"/>
      <c r="J230" s="217" t="s">
        <v>254</v>
      </c>
      <c r="K230" s="218">
        <v>15</v>
      </c>
      <c r="L230" s="219">
        <v>0</v>
      </c>
      <c r="M230" s="219"/>
      <c r="N230" s="218">
        <f>ROUND(L230*K230,3)</f>
        <v>0</v>
      </c>
      <c r="O230" s="218"/>
      <c r="P230" s="218"/>
      <c r="Q230" s="218"/>
      <c r="R230" s="182"/>
      <c r="T230" s="220" t="s">
        <v>5</v>
      </c>
      <c r="U230" s="57" t="s">
        <v>43</v>
      </c>
      <c r="V230" s="48"/>
      <c r="W230" s="221">
        <f>V230*K230</f>
        <v>0</v>
      </c>
      <c r="X230" s="221">
        <v>0</v>
      </c>
      <c r="Y230" s="221">
        <f>X230*K230</f>
        <v>0</v>
      </c>
      <c r="Z230" s="221">
        <v>0</v>
      </c>
      <c r="AA230" s="222">
        <f>Z230*K230</f>
        <v>0</v>
      </c>
      <c r="AR230" s="23" t="s">
        <v>277</v>
      </c>
      <c r="AT230" s="23" t="s">
        <v>160</v>
      </c>
      <c r="AU230" s="23" t="s">
        <v>138</v>
      </c>
      <c r="AY230" s="23" t="s">
        <v>159</v>
      </c>
      <c r="BE230" s="137">
        <f>IF(U230="základná",N230,0)</f>
        <v>0</v>
      </c>
      <c r="BF230" s="137">
        <f>IF(U230="znížená",N230,0)</f>
        <v>0</v>
      </c>
      <c r="BG230" s="137">
        <f>IF(U230="zákl. prenesená",N230,0)</f>
        <v>0</v>
      </c>
      <c r="BH230" s="137">
        <f>IF(U230="zníž. prenesená",N230,0)</f>
        <v>0</v>
      </c>
      <c r="BI230" s="137">
        <f>IF(U230="nulová",N230,0)</f>
        <v>0</v>
      </c>
      <c r="BJ230" s="23" t="s">
        <v>138</v>
      </c>
      <c r="BK230" s="223">
        <f>ROUND(L230*K230,3)</f>
        <v>0</v>
      </c>
      <c r="BL230" s="23" t="s">
        <v>277</v>
      </c>
      <c r="BM230" s="23" t="s">
        <v>880</v>
      </c>
    </row>
    <row r="231" s="1" customFormat="1" ht="16.5" customHeight="1">
      <c r="B231" s="178"/>
      <c r="C231" s="264" t="s">
        <v>881</v>
      </c>
      <c r="D231" s="264" t="s">
        <v>317</v>
      </c>
      <c r="E231" s="265" t="s">
        <v>1126</v>
      </c>
      <c r="F231" s="266" t="s">
        <v>1127</v>
      </c>
      <c r="G231" s="266"/>
      <c r="H231" s="266"/>
      <c r="I231" s="266"/>
      <c r="J231" s="267" t="s">
        <v>177</v>
      </c>
      <c r="K231" s="268">
        <v>4</v>
      </c>
      <c r="L231" s="269">
        <v>0</v>
      </c>
      <c r="M231" s="269"/>
      <c r="N231" s="268">
        <f>ROUND(L231*K231,3)</f>
        <v>0</v>
      </c>
      <c r="O231" s="218"/>
      <c r="P231" s="218"/>
      <c r="Q231" s="218"/>
      <c r="R231" s="182"/>
      <c r="T231" s="220" t="s">
        <v>5</v>
      </c>
      <c r="U231" s="57" t="s">
        <v>43</v>
      </c>
      <c r="V231" s="48"/>
      <c r="W231" s="221">
        <f>V231*K231</f>
        <v>0</v>
      </c>
      <c r="X231" s="221">
        <v>0</v>
      </c>
      <c r="Y231" s="221">
        <f>X231*K231</f>
        <v>0</v>
      </c>
      <c r="Z231" s="221">
        <v>0</v>
      </c>
      <c r="AA231" s="222">
        <f>Z231*K231</f>
        <v>0</v>
      </c>
      <c r="AR231" s="23" t="s">
        <v>593</v>
      </c>
      <c r="AT231" s="23" t="s">
        <v>317</v>
      </c>
      <c r="AU231" s="23" t="s">
        <v>138</v>
      </c>
      <c r="AY231" s="23" t="s">
        <v>159</v>
      </c>
      <c r="BE231" s="137">
        <f>IF(U231="základná",N231,0)</f>
        <v>0</v>
      </c>
      <c r="BF231" s="137">
        <f>IF(U231="znížená",N231,0)</f>
        <v>0</v>
      </c>
      <c r="BG231" s="137">
        <f>IF(U231="zákl. prenesená",N231,0)</f>
        <v>0</v>
      </c>
      <c r="BH231" s="137">
        <f>IF(U231="zníž. prenesená",N231,0)</f>
        <v>0</v>
      </c>
      <c r="BI231" s="137">
        <f>IF(U231="nulová",N231,0)</f>
        <v>0</v>
      </c>
      <c r="BJ231" s="23" t="s">
        <v>138</v>
      </c>
      <c r="BK231" s="223">
        <f>ROUND(L231*K231,3)</f>
        <v>0</v>
      </c>
      <c r="BL231" s="23" t="s">
        <v>277</v>
      </c>
      <c r="BM231" s="23" t="s">
        <v>884</v>
      </c>
    </row>
    <row r="232" s="1" customFormat="1" ht="25.5" customHeight="1">
      <c r="B232" s="178"/>
      <c r="C232" s="264" t="s">
        <v>732</v>
      </c>
      <c r="D232" s="264" t="s">
        <v>317</v>
      </c>
      <c r="E232" s="265" t="s">
        <v>1128</v>
      </c>
      <c r="F232" s="266" t="s">
        <v>1129</v>
      </c>
      <c r="G232" s="266"/>
      <c r="H232" s="266"/>
      <c r="I232" s="266"/>
      <c r="J232" s="267" t="s">
        <v>1130</v>
      </c>
      <c r="K232" s="268">
        <v>1</v>
      </c>
      <c r="L232" s="269">
        <v>0</v>
      </c>
      <c r="M232" s="269"/>
      <c r="N232" s="268">
        <f>ROUND(L232*K232,3)</f>
        <v>0</v>
      </c>
      <c r="O232" s="218"/>
      <c r="P232" s="218"/>
      <c r="Q232" s="218"/>
      <c r="R232" s="182"/>
      <c r="T232" s="220" t="s">
        <v>5</v>
      </c>
      <c r="U232" s="57" t="s">
        <v>43</v>
      </c>
      <c r="V232" s="48"/>
      <c r="W232" s="221">
        <f>V232*K232</f>
        <v>0</v>
      </c>
      <c r="X232" s="221">
        <v>0</v>
      </c>
      <c r="Y232" s="221">
        <f>X232*K232</f>
        <v>0</v>
      </c>
      <c r="Z232" s="221">
        <v>0</v>
      </c>
      <c r="AA232" s="222">
        <f>Z232*K232</f>
        <v>0</v>
      </c>
      <c r="AR232" s="23" t="s">
        <v>593</v>
      </c>
      <c r="AT232" s="23" t="s">
        <v>317</v>
      </c>
      <c r="AU232" s="23" t="s">
        <v>138</v>
      </c>
      <c r="AY232" s="23" t="s">
        <v>159</v>
      </c>
      <c r="BE232" s="137">
        <f>IF(U232="základná",N232,0)</f>
        <v>0</v>
      </c>
      <c r="BF232" s="137">
        <f>IF(U232="znížená",N232,0)</f>
        <v>0</v>
      </c>
      <c r="BG232" s="137">
        <f>IF(U232="zákl. prenesená",N232,0)</f>
        <v>0</v>
      </c>
      <c r="BH232" s="137">
        <f>IF(U232="zníž. prenesená",N232,0)</f>
        <v>0</v>
      </c>
      <c r="BI232" s="137">
        <f>IF(U232="nulová",N232,0)</f>
        <v>0</v>
      </c>
      <c r="BJ232" s="23" t="s">
        <v>138</v>
      </c>
      <c r="BK232" s="223">
        <f>ROUND(L232*K232,3)</f>
        <v>0</v>
      </c>
      <c r="BL232" s="23" t="s">
        <v>277</v>
      </c>
      <c r="BM232" s="23" t="s">
        <v>887</v>
      </c>
    </row>
    <row r="233" s="1" customFormat="1" ht="16.5" customHeight="1">
      <c r="B233" s="178"/>
      <c r="C233" s="264" t="s">
        <v>888</v>
      </c>
      <c r="D233" s="264" t="s">
        <v>317</v>
      </c>
      <c r="E233" s="265" t="s">
        <v>1131</v>
      </c>
      <c r="F233" s="266" t="s">
        <v>1132</v>
      </c>
      <c r="G233" s="266"/>
      <c r="H233" s="266"/>
      <c r="I233" s="266"/>
      <c r="J233" s="267" t="s">
        <v>177</v>
      </c>
      <c r="K233" s="268">
        <v>72</v>
      </c>
      <c r="L233" s="269">
        <v>0</v>
      </c>
      <c r="M233" s="269"/>
      <c r="N233" s="268">
        <f>ROUND(L233*K233,3)</f>
        <v>0</v>
      </c>
      <c r="O233" s="218"/>
      <c r="P233" s="218"/>
      <c r="Q233" s="218"/>
      <c r="R233" s="182"/>
      <c r="T233" s="220" t="s">
        <v>5</v>
      </c>
      <c r="U233" s="57" t="s">
        <v>43</v>
      </c>
      <c r="V233" s="48"/>
      <c r="W233" s="221">
        <f>V233*K233</f>
        <v>0</v>
      </c>
      <c r="X233" s="221">
        <v>0</v>
      </c>
      <c r="Y233" s="221">
        <f>X233*K233</f>
        <v>0</v>
      </c>
      <c r="Z233" s="221">
        <v>0</v>
      </c>
      <c r="AA233" s="222">
        <f>Z233*K233</f>
        <v>0</v>
      </c>
      <c r="AR233" s="23" t="s">
        <v>593</v>
      </c>
      <c r="AT233" s="23" t="s">
        <v>317</v>
      </c>
      <c r="AU233" s="23" t="s">
        <v>138</v>
      </c>
      <c r="AY233" s="23" t="s">
        <v>159</v>
      </c>
      <c r="BE233" s="137">
        <f>IF(U233="základná",N233,0)</f>
        <v>0</v>
      </c>
      <c r="BF233" s="137">
        <f>IF(U233="znížená",N233,0)</f>
        <v>0</v>
      </c>
      <c r="BG233" s="137">
        <f>IF(U233="zákl. prenesená",N233,0)</f>
        <v>0</v>
      </c>
      <c r="BH233" s="137">
        <f>IF(U233="zníž. prenesená",N233,0)</f>
        <v>0</v>
      </c>
      <c r="BI233" s="137">
        <f>IF(U233="nulová",N233,0)</f>
        <v>0</v>
      </c>
      <c r="BJ233" s="23" t="s">
        <v>138</v>
      </c>
      <c r="BK233" s="223">
        <f>ROUND(L233*K233,3)</f>
        <v>0</v>
      </c>
      <c r="BL233" s="23" t="s">
        <v>277</v>
      </c>
      <c r="BM233" s="23" t="s">
        <v>891</v>
      </c>
    </row>
    <row r="234" s="1" customFormat="1" ht="25.5" customHeight="1">
      <c r="B234" s="178"/>
      <c r="C234" s="214" t="s">
        <v>735</v>
      </c>
      <c r="D234" s="214" t="s">
        <v>160</v>
      </c>
      <c r="E234" s="215" t="s">
        <v>1133</v>
      </c>
      <c r="F234" s="216" t="s">
        <v>1134</v>
      </c>
      <c r="G234" s="216"/>
      <c r="H234" s="216"/>
      <c r="I234" s="216"/>
      <c r="J234" s="217" t="s">
        <v>254</v>
      </c>
      <c r="K234" s="218">
        <v>50</v>
      </c>
      <c r="L234" s="219">
        <v>0</v>
      </c>
      <c r="M234" s="219"/>
      <c r="N234" s="218">
        <f>ROUND(L234*K234,3)</f>
        <v>0</v>
      </c>
      <c r="O234" s="218"/>
      <c r="P234" s="218"/>
      <c r="Q234" s="218"/>
      <c r="R234" s="182"/>
      <c r="T234" s="220" t="s">
        <v>5</v>
      </c>
      <c r="U234" s="57" t="s">
        <v>43</v>
      </c>
      <c r="V234" s="48"/>
      <c r="W234" s="221">
        <f>V234*K234</f>
        <v>0</v>
      </c>
      <c r="X234" s="221">
        <v>0</v>
      </c>
      <c r="Y234" s="221">
        <f>X234*K234</f>
        <v>0</v>
      </c>
      <c r="Z234" s="221">
        <v>0</v>
      </c>
      <c r="AA234" s="222">
        <f>Z234*K234</f>
        <v>0</v>
      </c>
      <c r="AR234" s="23" t="s">
        <v>277</v>
      </c>
      <c r="AT234" s="23" t="s">
        <v>160</v>
      </c>
      <c r="AU234" s="23" t="s">
        <v>138</v>
      </c>
      <c r="AY234" s="23" t="s">
        <v>159</v>
      </c>
      <c r="BE234" s="137">
        <f>IF(U234="základná",N234,0)</f>
        <v>0</v>
      </c>
      <c r="BF234" s="137">
        <f>IF(U234="znížená",N234,0)</f>
        <v>0</v>
      </c>
      <c r="BG234" s="137">
        <f>IF(U234="zákl. prenesená",N234,0)</f>
        <v>0</v>
      </c>
      <c r="BH234" s="137">
        <f>IF(U234="zníž. prenesená",N234,0)</f>
        <v>0</v>
      </c>
      <c r="BI234" s="137">
        <f>IF(U234="nulová",N234,0)</f>
        <v>0</v>
      </c>
      <c r="BJ234" s="23" t="s">
        <v>138</v>
      </c>
      <c r="BK234" s="223">
        <f>ROUND(L234*K234,3)</f>
        <v>0</v>
      </c>
      <c r="BL234" s="23" t="s">
        <v>277</v>
      </c>
      <c r="BM234" s="23" t="s">
        <v>894</v>
      </c>
    </row>
    <row r="235" s="1" customFormat="1" ht="25.5" customHeight="1">
      <c r="B235" s="178"/>
      <c r="C235" s="264" t="s">
        <v>895</v>
      </c>
      <c r="D235" s="264" t="s">
        <v>317</v>
      </c>
      <c r="E235" s="265" t="s">
        <v>1135</v>
      </c>
      <c r="F235" s="266" t="s">
        <v>1136</v>
      </c>
      <c r="G235" s="266"/>
      <c r="H235" s="266"/>
      <c r="I235" s="266"/>
      <c r="J235" s="267" t="s">
        <v>189</v>
      </c>
      <c r="K235" s="268">
        <v>0.050000000000000003</v>
      </c>
      <c r="L235" s="269">
        <v>0</v>
      </c>
      <c r="M235" s="269"/>
      <c r="N235" s="268">
        <f>ROUND(L235*K235,3)</f>
        <v>0</v>
      </c>
      <c r="O235" s="218"/>
      <c r="P235" s="218"/>
      <c r="Q235" s="218"/>
      <c r="R235" s="182"/>
      <c r="T235" s="220" t="s">
        <v>5</v>
      </c>
      <c r="U235" s="57" t="s">
        <v>43</v>
      </c>
      <c r="V235" s="48"/>
      <c r="W235" s="221">
        <f>V235*K235</f>
        <v>0</v>
      </c>
      <c r="X235" s="221">
        <v>0</v>
      </c>
      <c r="Y235" s="221">
        <f>X235*K235</f>
        <v>0</v>
      </c>
      <c r="Z235" s="221">
        <v>0</v>
      </c>
      <c r="AA235" s="222">
        <f>Z235*K235</f>
        <v>0</v>
      </c>
      <c r="AR235" s="23" t="s">
        <v>593</v>
      </c>
      <c r="AT235" s="23" t="s">
        <v>317</v>
      </c>
      <c r="AU235" s="23" t="s">
        <v>138</v>
      </c>
      <c r="AY235" s="23" t="s">
        <v>159</v>
      </c>
      <c r="BE235" s="137">
        <f>IF(U235="základná",N235,0)</f>
        <v>0</v>
      </c>
      <c r="BF235" s="137">
        <f>IF(U235="znížená",N235,0)</f>
        <v>0</v>
      </c>
      <c r="BG235" s="137">
        <f>IF(U235="zákl. prenesená",N235,0)</f>
        <v>0</v>
      </c>
      <c r="BH235" s="137">
        <f>IF(U235="zníž. prenesená",N235,0)</f>
        <v>0</v>
      </c>
      <c r="BI235" s="137">
        <f>IF(U235="nulová",N235,0)</f>
        <v>0</v>
      </c>
      <c r="BJ235" s="23" t="s">
        <v>138</v>
      </c>
      <c r="BK235" s="223">
        <f>ROUND(L235*K235,3)</f>
        <v>0</v>
      </c>
      <c r="BL235" s="23" t="s">
        <v>277</v>
      </c>
      <c r="BM235" s="23" t="s">
        <v>896</v>
      </c>
    </row>
    <row r="236" s="1" customFormat="1" ht="16.5" customHeight="1">
      <c r="B236" s="178"/>
      <c r="C236" s="214" t="s">
        <v>738</v>
      </c>
      <c r="D236" s="214" t="s">
        <v>160</v>
      </c>
      <c r="E236" s="215" t="s">
        <v>854</v>
      </c>
      <c r="F236" s="216" t="s">
        <v>1137</v>
      </c>
      <c r="G236" s="216"/>
      <c r="H236" s="216"/>
      <c r="I236" s="216"/>
      <c r="J236" s="217" t="s">
        <v>452</v>
      </c>
      <c r="K236" s="219">
        <v>0</v>
      </c>
      <c r="L236" s="219">
        <v>0</v>
      </c>
      <c r="M236" s="219"/>
      <c r="N236" s="218">
        <f>ROUND(L236*K236,3)</f>
        <v>0</v>
      </c>
      <c r="O236" s="218"/>
      <c r="P236" s="218"/>
      <c r="Q236" s="218"/>
      <c r="R236" s="182"/>
      <c r="T236" s="220" t="s">
        <v>5</v>
      </c>
      <c r="U236" s="57" t="s">
        <v>43</v>
      </c>
      <c r="V236" s="48"/>
      <c r="W236" s="221">
        <f>V236*K236</f>
        <v>0</v>
      </c>
      <c r="X236" s="221">
        <v>0</v>
      </c>
      <c r="Y236" s="221">
        <f>X236*K236</f>
        <v>0</v>
      </c>
      <c r="Z236" s="221">
        <v>0</v>
      </c>
      <c r="AA236" s="222">
        <f>Z236*K236</f>
        <v>0</v>
      </c>
      <c r="AR236" s="23" t="s">
        <v>277</v>
      </c>
      <c r="AT236" s="23" t="s">
        <v>160</v>
      </c>
      <c r="AU236" s="23" t="s">
        <v>138</v>
      </c>
      <c r="AY236" s="23" t="s">
        <v>159</v>
      </c>
      <c r="BE236" s="137">
        <f>IF(U236="základná",N236,0)</f>
        <v>0</v>
      </c>
      <c r="BF236" s="137">
        <f>IF(U236="znížená",N236,0)</f>
        <v>0</v>
      </c>
      <c r="BG236" s="137">
        <f>IF(U236="zákl. prenesená",N236,0)</f>
        <v>0</v>
      </c>
      <c r="BH236" s="137">
        <f>IF(U236="zníž. prenesená",N236,0)</f>
        <v>0</v>
      </c>
      <c r="BI236" s="137">
        <f>IF(U236="nulová",N236,0)</f>
        <v>0</v>
      </c>
      <c r="BJ236" s="23" t="s">
        <v>138</v>
      </c>
      <c r="BK236" s="223">
        <f>ROUND(L236*K236,3)</f>
        <v>0</v>
      </c>
      <c r="BL236" s="23" t="s">
        <v>277</v>
      </c>
      <c r="BM236" s="23" t="s">
        <v>897</v>
      </c>
    </row>
    <row r="237" s="1" customFormat="1" ht="16.5" customHeight="1">
      <c r="B237" s="178"/>
      <c r="C237" s="214" t="s">
        <v>898</v>
      </c>
      <c r="D237" s="214" t="s">
        <v>160</v>
      </c>
      <c r="E237" s="215" t="s">
        <v>1138</v>
      </c>
      <c r="F237" s="216" t="s">
        <v>1139</v>
      </c>
      <c r="G237" s="216"/>
      <c r="H237" s="216"/>
      <c r="I237" s="216"/>
      <c r="J237" s="217" t="s">
        <v>452</v>
      </c>
      <c r="K237" s="219">
        <v>0</v>
      </c>
      <c r="L237" s="219">
        <v>0</v>
      </c>
      <c r="M237" s="219"/>
      <c r="N237" s="218">
        <f>ROUND(L237*K237,3)</f>
        <v>0</v>
      </c>
      <c r="O237" s="218"/>
      <c r="P237" s="218"/>
      <c r="Q237" s="218"/>
      <c r="R237" s="182"/>
      <c r="T237" s="220" t="s">
        <v>5</v>
      </c>
      <c r="U237" s="57" t="s">
        <v>43</v>
      </c>
      <c r="V237" s="48"/>
      <c r="W237" s="221">
        <f>V237*K237</f>
        <v>0</v>
      </c>
      <c r="X237" s="221">
        <v>0</v>
      </c>
      <c r="Y237" s="221">
        <f>X237*K237</f>
        <v>0</v>
      </c>
      <c r="Z237" s="221">
        <v>0</v>
      </c>
      <c r="AA237" s="222">
        <f>Z237*K237</f>
        <v>0</v>
      </c>
      <c r="AR237" s="23" t="s">
        <v>277</v>
      </c>
      <c r="AT237" s="23" t="s">
        <v>160</v>
      </c>
      <c r="AU237" s="23" t="s">
        <v>138</v>
      </c>
      <c r="AY237" s="23" t="s">
        <v>159</v>
      </c>
      <c r="BE237" s="137">
        <f>IF(U237="základná",N237,0)</f>
        <v>0</v>
      </c>
      <c r="BF237" s="137">
        <f>IF(U237="znížená",N237,0)</f>
        <v>0</v>
      </c>
      <c r="BG237" s="137">
        <f>IF(U237="zákl. prenesená",N237,0)</f>
        <v>0</v>
      </c>
      <c r="BH237" s="137">
        <f>IF(U237="zníž. prenesená",N237,0)</f>
        <v>0</v>
      </c>
      <c r="BI237" s="137">
        <f>IF(U237="nulová",N237,0)</f>
        <v>0</v>
      </c>
      <c r="BJ237" s="23" t="s">
        <v>138</v>
      </c>
      <c r="BK237" s="223">
        <f>ROUND(L237*K237,3)</f>
        <v>0</v>
      </c>
      <c r="BL237" s="23" t="s">
        <v>277</v>
      </c>
      <c r="BM237" s="23" t="s">
        <v>901</v>
      </c>
    </row>
    <row r="238" s="1" customFormat="1" ht="16.5" customHeight="1">
      <c r="B238" s="178"/>
      <c r="C238" s="214" t="s">
        <v>741</v>
      </c>
      <c r="D238" s="214" t="s">
        <v>160</v>
      </c>
      <c r="E238" s="215" t="s">
        <v>857</v>
      </c>
      <c r="F238" s="216" t="s">
        <v>858</v>
      </c>
      <c r="G238" s="216"/>
      <c r="H238" s="216"/>
      <c r="I238" s="216"/>
      <c r="J238" s="217" t="s">
        <v>452</v>
      </c>
      <c r="K238" s="219">
        <v>0</v>
      </c>
      <c r="L238" s="219">
        <v>0</v>
      </c>
      <c r="M238" s="219"/>
      <c r="N238" s="218">
        <f>ROUND(L238*K238,3)</f>
        <v>0</v>
      </c>
      <c r="O238" s="218"/>
      <c r="P238" s="218"/>
      <c r="Q238" s="218"/>
      <c r="R238" s="182"/>
      <c r="T238" s="220" t="s">
        <v>5</v>
      </c>
      <c r="U238" s="57" t="s">
        <v>43</v>
      </c>
      <c r="V238" s="48"/>
      <c r="W238" s="221">
        <f>V238*K238</f>
        <v>0</v>
      </c>
      <c r="X238" s="221">
        <v>0</v>
      </c>
      <c r="Y238" s="221">
        <f>X238*K238</f>
        <v>0</v>
      </c>
      <c r="Z238" s="221">
        <v>0</v>
      </c>
      <c r="AA238" s="222">
        <f>Z238*K238</f>
        <v>0</v>
      </c>
      <c r="AR238" s="23" t="s">
        <v>277</v>
      </c>
      <c r="AT238" s="23" t="s">
        <v>160</v>
      </c>
      <c r="AU238" s="23" t="s">
        <v>138</v>
      </c>
      <c r="AY238" s="23" t="s">
        <v>159</v>
      </c>
      <c r="BE238" s="137">
        <f>IF(U238="základná",N238,0)</f>
        <v>0</v>
      </c>
      <c r="BF238" s="137">
        <f>IF(U238="znížená",N238,0)</f>
        <v>0</v>
      </c>
      <c r="BG238" s="137">
        <f>IF(U238="zákl. prenesená",N238,0)</f>
        <v>0</v>
      </c>
      <c r="BH238" s="137">
        <f>IF(U238="zníž. prenesená",N238,0)</f>
        <v>0</v>
      </c>
      <c r="BI238" s="137">
        <f>IF(U238="nulová",N238,0)</f>
        <v>0</v>
      </c>
      <c r="BJ238" s="23" t="s">
        <v>138</v>
      </c>
      <c r="BK238" s="223">
        <f>ROUND(L238*K238,3)</f>
        <v>0</v>
      </c>
      <c r="BL238" s="23" t="s">
        <v>277</v>
      </c>
      <c r="BM238" s="23" t="s">
        <v>904</v>
      </c>
    </row>
    <row r="239" s="1" customFormat="1" ht="16.5" customHeight="1">
      <c r="B239" s="178"/>
      <c r="C239" s="214" t="s">
        <v>905</v>
      </c>
      <c r="D239" s="214" t="s">
        <v>160</v>
      </c>
      <c r="E239" s="215" t="s">
        <v>861</v>
      </c>
      <c r="F239" s="216" t="s">
        <v>862</v>
      </c>
      <c r="G239" s="216"/>
      <c r="H239" s="216"/>
      <c r="I239" s="216"/>
      <c r="J239" s="217" t="s">
        <v>452</v>
      </c>
      <c r="K239" s="219">
        <v>0</v>
      </c>
      <c r="L239" s="219">
        <v>0</v>
      </c>
      <c r="M239" s="219"/>
      <c r="N239" s="218">
        <f>ROUND(L239*K239,3)</f>
        <v>0</v>
      </c>
      <c r="O239" s="218"/>
      <c r="P239" s="218"/>
      <c r="Q239" s="218"/>
      <c r="R239" s="182"/>
      <c r="T239" s="220" t="s">
        <v>5</v>
      </c>
      <c r="U239" s="57" t="s">
        <v>43</v>
      </c>
      <c r="V239" s="48"/>
      <c r="W239" s="221">
        <f>V239*K239</f>
        <v>0</v>
      </c>
      <c r="X239" s="221">
        <v>0</v>
      </c>
      <c r="Y239" s="221">
        <f>X239*K239</f>
        <v>0</v>
      </c>
      <c r="Z239" s="221">
        <v>0</v>
      </c>
      <c r="AA239" s="222">
        <f>Z239*K239</f>
        <v>0</v>
      </c>
      <c r="AR239" s="23" t="s">
        <v>277</v>
      </c>
      <c r="AT239" s="23" t="s">
        <v>160</v>
      </c>
      <c r="AU239" s="23" t="s">
        <v>138</v>
      </c>
      <c r="AY239" s="23" t="s">
        <v>159</v>
      </c>
      <c r="BE239" s="137">
        <f>IF(U239="základná",N239,0)</f>
        <v>0</v>
      </c>
      <c r="BF239" s="137">
        <f>IF(U239="znížená",N239,0)</f>
        <v>0</v>
      </c>
      <c r="BG239" s="137">
        <f>IF(U239="zákl. prenesená",N239,0)</f>
        <v>0</v>
      </c>
      <c r="BH239" s="137">
        <f>IF(U239="zníž. prenesená",N239,0)</f>
        <v>0</v>
      </c>
      <c r="BI239" s="137">
        <f>IF(U239="nulová",N239,0)</f>
        <v>0</v>
      </c>
      <c r="BJ239" s="23" t="s">
        <v>138</v>
      </c>
      <c r="BK239" s="223">
        <f>ROUND(L239*K239,3)</f>
        <v>0</v>
      </c>
      <c r="BL239" s="23" t="s">
        <v>277</v>
      </c>
      <c r="BM239" s="23" t="s">
        <v>906</v>
      </c>
    </row>
    <row r="240" s="1" customFormat="1" ht="16.5" customHeight="1">
      <c r="B240" s="178"/>
      <c r="C240" s="214" t="s">
        <v>744</v>
      </c>
      <c r="D240" s="214" t="s">
        <v>160</v>
      </c>
      <c r="E240" s="215" t="s">
        <v>864</v>
      </c>
      <c r="F240" s="216" t="s">
        <v>865</v>
      </c>
      <c r="G240" s="216"/>
      <c r="H240" s="216"/>
      <c r="I240" s="216"/>
      <c r="J240" s="217" t="s">
        <v>452</v>
      </c>
      <c r="K240" s="219">
        <v>0</v>
      </c>
      <c r="L240" s="219">
        <v>0</v>
      </c>
      <c r="M240" s="219"/>
      <c r="N240" s="218">
        <f>ROUND(L240*K240,3)</f>
        <v>0</v>
      </c>
      <c r="O240" s="218"/>
      <c r="P240" s="218"/>
      <c r="Q240" s="218"/>
      <c r="R240" s="182"/>
      <c r="T240" s="220" t="s">
        <v>5</v>
      </c>
      <c r="U240" s="57" t="s">
        <v>43</v>
      </c>
      <c r="V240" s="48"/>
      <c r="W240" s="221">
        <f>V240*K240</f>
        <v>0</v>
      </c>
      <c r="X240" s="221">
        <v>0</v>
      </c>
      <c r="Y240" s="221">
        <f>X240*K240</f>
        <v>0</v>
      </c>
      <c r="Z240" s="221">
        <v>0</v>
      </c>
      <c r="AA240" s="222">
        <f>Z240*K240</f>
        <v>0</v>
      </c>
      <c r="AR240" s="23" t="s">
        <v>277</v>
      </c>
      <c r="AT240" s="23" t="s">
        <v>160</v>
      </c>
      <c r="AU240" s="23" t="s">
        <v>138</v>
      </c>
      <c r="AY240" s="23" t="s">
        <v>159</v>
      </c>
      <c r="BE240" s="137">
        <f>IF(U240="základná",N240,0)</f>
        <v>0</v>
      </c>
      <c r="BF240" s="137">
        <f>IF(U240="znížená",N240,0)</f>
        <v>0</v>
      </c>
      <c r="BG240" s="137">
        <f>IF(U240="zákl. prenesená",N240,0)</f>
        <v>0</v>
      </c>
      <c r="BH240" s="137">
        <f>IF(U240="zníž. prenesená",N240,0)</f>
        <v>0</v>
      </c>
      <c r="BI240" s="137">
        <f>IF(U240="nulová",N240,0)</f>
        <v>0</v>
      </c>
      <c r="BJ240" s="23" t="s">
        <v>138</v>
      </c>
      <c r="BK240" s="223">
        <f>ROUND(L240*K240,3)</f>
        <v>0</v>
      </c>
      <c r="BL240" s="23" t="s">
        <v>277</v>
      </c>
      <c r="BM240" s="23" t="s">
        <v>909</v>
      </c>
    </row>
    <row r="241" s="9" customFormat="1" ht="37.44" customHeight="1">
      <c r="B241" s="200"/>
      <c r="C241" s="201"/>
      <c r="D241" s="202" t="s">
        <v>295</v>
      </c>
      <c r="E241" s="202"/>
      <c r="F241" s="202"/>
      <c r="G241" s="202"/>
      <c r="H241" s="202"/>
      <c r="I241" s="202"/>
      <c r="J241" s="202"/>
      <c r="K241" s="202"/>
      <c r="L241" s="202"/>
      <c r="M241" s="202"/>
      <c r="N241" s="255">
        <f>BK241</f>
        <v>0</v>
      </c>
      <c r="O241" s="256"/>
      <c r="P241" s="256"/>
      <c r="Q241" s="256"/>
      <c r="R241" s="204"/>
      <c r="T241" s="205"/>
      <c r="U241" s="201"/>
      <c r="V241" s="201"/>
      <c r="W241" s="206">
        <f>W242</f>
        <v>0</v>
      </c>
      <c r="X241" s="201"/>
      <c r="Y241" s="206">
        <f>Y242</f>
        <v>0</v>
      </c>
      <c r="Z241" s="201"/>
      <c r="AA241" s="207">
        <f>AA242</f>
        <v>0</v>
      </c>
      <c r="AR241" s="208" t="s">
        <v>164</v>
      </c>
      <c r="AT241" s="209" t="s">
        <v>75</v>
      </c>
      <c r="AU241" s="209" t="s">
        <v>76</v>
      </c>
      <c r="AY241" s="208" t="s">
        <v>159</v>
      </c>
      <c r="BK241" s="210">
        <f>BK242</f>
        <v>0</v>
      </c>
    </row>
    <row r="242" s="1" customFormat="1" ht="51" customHeight="1">
      <c r="B242" s="178"/>
      <c r="C242" s="214" t="s">
        <v>910</v>
      </c>
      <c r="D242" s="214" t="s">
        <v>160</v>
      </c>
      <c r="E242" s="215" t="s">
        <v>1140</v>
      </c>
      <c r="F242" s="216" t="s">
        <v>1141</v>
      </c>
      <c r="G242" s="216"/>
      <c r="H242" s="216"/>
      <c r="I242" s="216"/>
      <c r="J242" s="217" t="s">
        <v>619</v>
      </c>
      <c r="K242" s="218">
        <v>24</v>
      </c>
      <c r="L242" s="219">
        <v>0</v>
      </c>
      <c r="M242" s="219"/>
      <c r="N242" s="218">
        <f>ROUND(L242*K242,3)</f>
        <v>0</v>
      </c>
      <c r="O242" s="218"/>
      <c r="P242" s="218"/>
      <c r="Q242" s="218"/>
      <c r="R242" s="182"/>
      <c r="T242" s="220" t="s">
        <v>5</v>
      </c>
      <c r="U242" s="57" t="s">
        <v>43</v>
      </c>
      <c r="V242" s="48"/>
      <c r="W242" s="221">
        <f>V242*K242</f>
        <v>0</v>
      </c>
      <c r="X242" s="221">
        <v>0</v>
      </c>
      <c r="Y242" s="221">
        <f>X242*K242</f>
        <v>0</v>
      </c>
      <c r="Z242" s="221">
        <v>0</v>
      </c>
      <c r="AA242" s="222">
        <f>Z242*K242</f>
        <v>0</v>
      </c>
      <c r="AR242" s="23" t="s">
        <v>1142</v>
      </c>
      <c r="AT242" s="23" t="s">
        <v>160</v>
      </c>
      <c r="AU242" s="23" t="s">
        <v>84</v>
      </c>
      <c r="AY242" s="23" t="s">
        <v>159</v>
      </c>
      <c r="BE242" s="137">
        <f>IF(U242="základná",N242,0)</f>
        <v>0</v>
      </c>
      <c r="BF242" s="137">
        <f>IF(U242="znížená",N242,0)</f>
        <v>0</v>
      </c>
      <c r="BG242" s="137">
        <f>IF(U242="zákl. prenesená",N242,0)</f>
        <v>0</v>
      </c>
      <c r="BH242" s="137">
        <f>IF(U242="zníž. prenesená",N242,0)</f>
        <v>0</v>
      </c>
      <c r="BI242" s="137">
        <f>IF(U242="nulová",N242,0)</f>
        <v>0</v>
      </c>
      <c r="BJ242" s="23" t="s">
        <v>138</v>
      </c>
      <c r="BK242" s="223">
        <f>ROUND(L242*K242,3)</f>
        <v>0</v>
      </c>
      <c r="BL242" s="23" t="s">
        <v>1142</v>
      </c>
      <c r="BM242" s="23" t="s">
        <v>913</v>
      </c>
    </row>
    <row r="243" s="1" customFormat="1" ht="49.92" customHeight="1">
      <c r="B243" s="47"/>
      <c r="C243" s="48"/>
      <c r="D243" s="202" t="s">
        <v>284</v>
      </c>
      <c r="E243" s="48"/>
      <c r="F243" s="48"/>
      <c r="G243" s="48"/>
      <c r="H243" s="48"/>
      <c r="I243" s="48"/>
      <c r="J243" s="48"/>
      <c r="K243" s="48"/>
      <c r="L243" s="48"/>
      <c r="M243" s="48"/>
      <c r="N243" s="255">
        <f>BK243</f>
        <v>0</v>
      </c>
      <c r="O243" s="256"/>
      <c r="P243" s="256"/>
      <c r="Q243" s="256"/>
      <c r="R243" s="49"/>
      <c r="T243" s="257"/>
      <c r="U243" s="48"/>
      <c r="V243" s="48"/>
      <c r="W243" s="48"/>
      <c r="X243" s="48"/>
      <c r="Y243" s="48"/>
      <c r="Z243" s="48"/>
      <c r="AA243" s="95"/>
      <c r="AT243" s="23" t="s">
        <v>75</v>
      </c>
      <c r="AU243" s="23" t="s">
        <v>76</v>
      </c>
      <c r="AY243" s="23" t="s">
        <v>285</v>
      </c>
      <c r="BK243" s="223">
        <f>SUM(BK244:BK248)</f>
        <v>0</v>
      </c>
    </row>
    <row r="244" s="1" customFormat="1" ht="22.32" customHeight="1">
      <c r="B244" s="47"/>
      <c r="C244" s="258" t="s">
        <v>5</v>
      </c>
      <c r="D244" s="258" t="s">
        <v>160</v>
      </c>
      <c r="E244" s="259" t="s">
        <v>5</v>
      </c>
      <c r="F244" s="260" t="s">
        <v>5</v>
      </c>
      <c r="G244" s="260"/>
      <c r="H244" s="260"/>
      <c r="I244" s="260"/>
      <c r="J244" s="261" t="s">
        <v>5</v>
      </c>
      <c r="K244" s="219"/>
      <c r="L244" s="219"/>
      <c r="M244" s="262"/>
      <c r="N244" s="262">
        <f>BK244</f>
        <v>0</v>
      </c>
      <c r="O244" s="262"/>
      <c r="P244" s="262"/>
      <c r="Q244" s="262"/>
      <c r="R244" s="49"/>
      <c r="T244" s="220" t="s">
        <v>5</v>
      </c>
      <c r="U244" s="263" t="s">
        <v>43</v>
      </c>
      <c r="V244" s="48"/>
      <c r="W244" s="48"/>
      <c r="X244" s="48"/>
      <c r="Y244" s="48"/>
      <c r="Z244" s="48"/>
      <c r="AA244" s="95"/>
      <c r="AT244" s="23" t="s">
        <v>285</v>
      </c>
      <c r="AU244" s="23" t="s">
        <v>84</v>
      </c>
      <c r="AY244" s="23" t="s">
        <v>285</v>
      </c>
      <c r="BE244" s="137">
        <f>IF(U244="základná",N244,0)</f>
        <v>0</v>
      </c>
      <c r="BF244" s="137">
        <f>IF(U244="znížená",N244,0)</f>
        <v>0</v>
      </c>
      <c r="BG244" s="137">
        <f>IF(U244="zákl. prenesená",N244,0)</f>
        <v>0</v>
      </c>
      <c r="BH244" s="137">
        <f>IF(U244="zníž. prenesená",N244,0)</f>
        <v>0</v>
      </c>
      <c r="BI244" s="137">
        <f>IF(U244="nulová",N244,0)</f>
        <v>0</v>
      </c>
      <c r="BJ244" s="23" t="s">
        <v>138</v>
      </c>
      <c r="BK244" s="223">
        <f>L244*K244</f>
        <v>0</v>
      </c>
    </row>
    <row r="245" s="1" customFormat="1" ht="22.32" customHeight="1">
      <c r="B245" s="47"/>
      <c r="C245" s="258" t="s">
        <v>5</v>
      </c>
      <c r="D245" s="258" t="s">
        <v>160</v>
      </c>
      <c r="E245" s="259" t="s">
        <v>5</v>
      </c>
      <c r="F245" s="260" t="s">
        <v>5</v>
      </c>
      <c r="G245" s="260"/>
      <c r="H245" s="260"/>
      <c r="I245" s="260"/>
      <c r="J245" s="261" t="s">
        <v>5</v>
      </c>
      <c r="K245" s="219"/>
      <c r="L245" s="219"/>
      <c r="M245" s="262"/>
      <c r="N245" s="262">
        <f>BK245</f>
        <v>0</v>
      </c>
      <c r="O245" s="262"/>
      <c r="P245" s="262"/>
      <c r="Q245" s="262"/>
      <c r="R245" s="49"/>
      <c r="T245" s="220" t="s">
        <v>5</v>
      </c>
      <c r="U245" s="263" t="s">
        <v>43</v>
      </c>
      <c r="V245" s="48"/>
      <c r="W245" s="48"/>
      <c r="X245" s="48"/>
      <c r="Y245" s="48"/>
      <c r="Z245" s="48"/>
      <c r="AA245" s="95"/>
      <c r="AT245" s="23" t="s">
        <v>285</v>
      </c>
      <c r="AU245" s="23" t="s">
        <v>84</v>
      </c>
      <c r="AY245" s="23" t="s">
        <v>285</v>
      </c>
      <c r="BE245" s="137">
        <f>IF(U245="základná",N245,0)</f>
        <v>0</v>
      </c>
      <c r="BF245" s="137">
        <f>IF(U245="znížená",N245,0)</f>
        <v>0</v>
      </c>
      <c r="BG245" s="137">
        <f>IF(U245="zákl. prenesená",N245,0)</f>
        <v>0</v>
      </c>
      <c r="BH245" s="137">
        <f>IF(U245="zníž. prenesená",N245,0)</f>
        <v>0</v>
      </c>
      <c r="BI245" s="137">
        <f>IF(U245="nulová",N245,0)</f>
        <v>0</v>
      </c>
      <c r="BJ245" s="23" t="s">
        <v>138</v>
      </c>
      <c r="BK245" s="223">
        <f>L245*K245</f>
        <v>0</v>
      </c>
    </row>
    <row r="246" s="1" customFormat="1" ht="22.32" customHeight="1">
      <c r="B246" s="47"/>
      <c r="C246" s="258" t="s">
        <v>5</v>
      </c>
      <c r="D246" s="258" t="s">
        <v>160</v>
      </c>
      <c r="E246" s="259" t="s">
        <v>5</v>
      </c>
      <c r="F246" s="260" t="s">
        <v>5</v>
      </c>
      <c r="G246" s="260"/>
      <c r="H246" s="260"/>
      <c r="I246" s="260"/>
      <c r="J246" s="261" t="s">
        <v>5</v>
      </c>
      <c r="K246" s="219"/>
      <c r="L246" s="219"/>
      <c r="M246" s="262"/>
      <c r="N246" s="262">
        <f>BK246</f>
        <v>0</v>
      </c>
      <c r="O246" s="262"/>
      <c r="P246" s="262"/>
      <c r="Q246" s="262"/>
      <c r="R246" s="49"/>
      <c r="T246" s="220" t="s">
        <v>5</v>
      </c>
      <c r="U246" s="263" t="s">
        <v>43</v>
      </c>
      <c r="V246" s="48"/>
      <c r="W246" s="48"/>
      <c r="X246" s="48"/>
      <c r="Y246" s="48"/>
      <c r="Z246" s="48"/>
      <c r="AA246" s="95"/>
      <c r="AT246" s="23" t="s">
        <v>285</v>
      </c>
      <c r="AU246" s="23" t="s">
        <v>84</v>
      </c>
      <c r="AY246" s="23" t="s">
        <v>285</v>
      </c>
      <c r="BE246" s="137">
        <f>IF(U246="základná",N246,0)</f>
        <v>0</v>
      </c>
      <c r="BF246" s="137">
        <f>IF(U246="znížená",N246,0)</f>
        <v>0</v>
      </c>
      <c r="BG246" s="137">
        <f>IF(U246="zákl. prenesená",N246,0)</f>
        <v>0</v>
      </c>
      <c r="BH246" s="137">
        <f>IF(U246="zníž. prenesená",N246,0)</f>
        <v>0</v>
      </c>
      <c r="BI246" s="137">
        <f>IF(U246="nulová",N246,0)</f>
        <v>0</v>
      </c>
      <c r="BJ246" s="23" t="s">
        <v>138</v>
      </c>
      <c r="BK246" s="223">
        <f>L246*K246</f>
        <v>0</v>
      </c>
    </row>
    <row r="247" s="1" customFormat="1" ht="22.32" customHeight="1">
      <c r="B247" s="47"/>
      <c r="C247" s="258" t="s">
        <v>5</v>
      </c>
      <c r="D247" s="258" t="s">
        <v>160</v>
      </c>
      <c r="E247" s="259" t="s">
        <v>5</v>
      </c>
      <c r="F247" s="260" t="s">
        <v>5</v>
      </c>
      <c r="G247" s="260"/>
      <c r="H247" s="260"/>
      <c r="I247" s="260"/>
      <c r="J247" s="261" t="s">
        <v>5</v>
      </c>
      <c r="K247" s="219"/>
      <c r="L247" s="219"/>
      <c r="M247" s="262"/>
      <c r="N247" s="262">
        <f>BK247</f>
        <v>0</v>
      </c>
      <c r="O247" s="262"/>
      <c r="P247" s="262"/>
      <c r="Q247" s="262"/>
      <c r="R247" s="49"/>
      <c r="T247" s="220" t="s">
        <v>5</v>
      </c>
      <c r="U247" s="263" t="s">
        <v>43</v>
      </c>
      <c r="V247" s="48"/>
      <c r="W247" s="48"/>
      <c r="X247" s="48"/>
      <c r="Y247" s="48"/>
      <c r="Z247" s="48"/>
      <c r="AA247" s="95"/>
      <c r="AT247" s="23" t="s">
        <v>285</v>
      </c>
      <c r="AU247" s="23" t="s">
        <v>84</v>
      </c>
      <c r="AY247" s="23" t="s">
        <v>285</v>
      </c>
      <c r="BE247" s="137">
        <f>IF(U247="základná",N247,0)</f>
        <v>0</v>
      </c>
      <c r="BF247" s="137">
        <f>IF(U247="znížená",N247,0)</f>
        <v>0</v>
      </c>
      <c r="BG247" s="137">
        <f>IF(U247="zákl. prenesená",N247,0)</f>
        <v>0</v>
      </c>
      <c r="BH247" s="137">
        <f>IF(U247="zníž. prenesená",N247,0)</f>
        <v>0</v>
      </c>
      <c r="BI247" s="137">
        <f>IF(U247="nulová",N247,0)</f>
        <v>0</v>
      </c>
      <c r="BJ247" s="23" t="s">
        <v>138</v>
      </c>
      <c r="BK247" s="223">
        <f>L247*K247</f>
        <v>0</v>
      </c>
    </row>
    <row r="248" s="1" customFormat="1" ht="22.32" customHeight="1">
      <c r="B248" s="47"/>
      <c r="C248" s="258" t="s">
        <v>5</v>
      </c>
      <c r="D248" s="258" t="s">
        <v>160</v>
      </c>
      <c r="E248" s="259" t="s">
        <v>5</v>
      </c>
      <c r="F248" s="260" t="s">
        <v>5</v>
      </c>
      <c r="G248" s="260"/>
      <c r="H248" s="260"/>
      <c r="I248" s="260"/>
      <c r="J248" s="261" t="s">
        <v>5</v>
      </c>
      <c r="K248" s="219"/>
      <c r="L248" s="219"/>
      <c r="M248" s="262"/>
      <c r="N248" s="262">
        <f>BK248</f>
        <v>0</v>
      </c>
      <c r="O248" s="262"/>
      <c r="P248" s="262"/>
      <c r="Q248" s="262"/>
      <c r="R248" s="49"/>
      <c r="T248" s="220" t="s">
        <v>5</v>
      </c>
      <c r="U248" s="263" t="s">
        <v>43</v>
      </c>
      <c r="V248" s="73"/>
      <c r="W248" s="73"/>
      <c r="X248" s="73"/>
      <c r="Y248" s="73"/>
      <c r="Z248" s="73"/>
      <c r="AA248" s="75"/>
      <c r="AT248" s="23" t="s">
        <v>285</v>
      </c>
      <c r="AU248" s="23" t="s">
        <v>84</v>
      </c>
      <c r="AY248" s="23" t="s">
        <v>285</v>
      </c>
      <c r="BE248" s="137">
        <f>IF(U248="základná",N248,0)</f>
        <v>0</v>
      </c>
      <c r="BF248" s="137">
        <f>IF(U248="znížená",N248,0)</f>
        <v>0</v>
      </c>
      <c r="BG248" s="137">
        <f>IF(U248="zákl. prenesená",N248,0)</f>
        <v>0</v>
      </c>
      <c r="BH248" s="137">
        <f>IF(U248="zníž. prenesená",N248,0)</f>
        <v>0</v>
      </c>
      <c r="BI248" s="137">
        <f>IF(U248="nulová",N248,0)</f>
        <v>0</v>
      </c>
      <c r="BJ248" s="23" t="s">
        <v>138</v>
      </c>
      <c r="BK248" s="223">
        <f>L248*K248</f>
        <v>0</v>
      </c>
    </row>
    <row r="249" s="1" customFormat="1" ht="6.96" customHeight="1">
      <c r="B249" s="76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8"/>
    </row>
  </sheetData>
  <mergeCells count="416"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N98:Q98"/>
    <mergeCell ref="N99:Q99"/>
    <mergeCell ref="N101:Q101"/>
    <mergeCell ref="D102:H102"/>
    <mergeCell ref="N102:Q102"/>
    <mergeCell ref="D103:H103"/>
    <mergeCell ref="N103:Q103"/>
    <mergeCell ref="D104:H104"/>
    <mergeCell ref="N104:Q104"/>
    <mergeCell ref="D105:H105"/>
    <mergeCell ref="N105:Q105"/>
    <mergeCell ref="D106:H106"/>
    <mergeCell ref="N106:Q106"/>
    <mergeCell ref="N107:Q107"/>
    <mergeCell ref="L109:Q109"/>
    <mergeCell ref="C115:Q115"/>
    <mergeCell ref="F117:P117"/>
    <mergeCell ref="F118:P118"/>
    <mergeCell ref="M120:P120"/>
    <mergeCell ref="M122:Q122"/>
    <mergeCell ref="M123:Q123"/>
    <mergeCell ref="F125:I125"/>
    <mergeCell ref="L125:M125"/>
    <mergeCell ref="N125:Q125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7:I137"/>
    <mergeCell ref="L137:M137"/>
    <mergeCell ref="N137:Q137"/>
    <mergeCell ref="F138:I138"/>
    <mergeCell ref="L138:M138"/>
    <mergeCell ref="N138:Q138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53:I153"/>
    <mergeCell ref="L153:M153"/>
    <mergeCell ref="N153:Q153"/>
    <mergeCell ref="F154:I154"/>
    <mergeCell ref="L154:M154"/>
    <mergeCell ref="N154:Q154"/>
    <mergeCell ref="F155:I155"/>
    <mergeCell ref="L155:M155"/>
    <mergeCell ref="N155:Q155"/>
    <mergeCell ref="F156:I156"/>
    <mergeCell ref="L156:M156"/>
    <mergeCell ref="N156:Q156"/>
    <mergeCell ref="F157:I157"/>
    <mergeCell ref="L157:M157"/>
    <mergeCell ref="N157:Q157"/>
    <mergeCell ref="F158:I158"/>
    <mergeCell ref="L158:M158"/>
    <mergeCell ref="N158:Q158"/>
    <mergeCell ref="F159:I159"/>
    <mergeCell ref="L159:M159"/>
    <mergeCell ref="N159:Q159"/>
    <mergeCell ref="F160:I160"/>
    <mergeCell ref="L160:M160"/>
    <mergeCell ref="N160:Q160"/>
    <mergeCell ref="F161:I161"/>
    <mergeCell ref="L161:M161"/>
    <mergeCell ref="N161:Q161"/>
    <mergeCell ref="F162:I162"/>
    <mergeCell ref="L162:M162"/>
    <mergeCell ref="N162:Q162"/>
    <mergeCell ref="F163:I163"/>
    <mergeCell ref="L163:M163"/>
    <mergeCell ref="N163:Q163"/>
    <mergeCell ref="F164:I164"/>
    <mergeCell ref="L164:M164"/>
    <mergeCell ref="N164:Q164"/>
    <mergeCell ref="F165:I165"/>
    <mergeCell ref="L165:M165"/>
    <mergeCell ref="N165:Q165"/>
    <mergeCell ref="F166:I166"/>
    <mergeCell ref="L166:M166"/>
    <mergeCell ref="N166:Q166"/>
    <mergeCell ref="F167:I167"/>
    <mergeCell ref="L167:M167"/>
    <mergeCell ref="N167:Q167"/>
    <mergeCell ref="F168:I168"/>
    <mergeCell ref="L168:M168"/>
    <mergeCell ref="N168:Q168"/>
    <mergeCell ref="F169:I169"/>
    <mergeCell ref="L169:M169"/>
    <mergeCell ref="N169:Q169"/>
    <mergeCell ref="F170:I170"/>
    <mergeCell ref="L170:M170"/>
    <mergeCell ref="N170:Q170"/>
    <mergeCell ref="F171:I171"/>
    <mergeCell ref="L171:M171"/>
    <mergeCell ref="N171:Q171"/>
    <mergeCell ref="F172:I172"/>
    <mergeCell ref="L172:M172"/>
    <mergeCell ref="N172:Q172"/>
    <mergeCell ref="F174:I174"/>
    <mergeCell ref="L174:M174"/>
    <mergeCell ref="N174:Q174"/>
    <mergeCell ref="F175:I175"/>
    <mergeCell ref="L175:M175"/>
    <mergeCell ref="N175:Q175"/>
    <mergeCell ref="F176:I176"/>
    <mergeCell ref="L176:M176"/>
    <mergeCell ref="N176:Q176"/>
    <mergeCell ref="F177:I177"/>
    <mergeCell ref="L177:M177"/>
    <mergeCell ref="N177:Q177"/>
    <mergeCell ref="F178:I178"/>
    <mergeCell ref="L178:M178"/>
    <mergeCell ref="N178:Q178"/>
    <mergeCell ref="F179:I179"/>
    <mergeCell ref="L179:M179"/>
    <mergeCell ref="N179:Q179"/>
    <mergeCell ref="F180:I180"/>
    <mergeCell ref="L180:M180"/>
    <mergeCell ref="N180:Q180"/>
    <mergeCell ref="F181:I181"/>
    <mergeCell ref="L181:M181"/>
    <mergeCell ref="N181:Q181"/>
    <mergeCell ref="F182:I182"/>
    <mergeCell ref="L182:M182"/>
    <mergeCell ref="N182:Q182"/>
    <mergeCell ref="F183:I183"/>
    <mergeCell ref="L183:M183"/>
    <mergeCell ref="N183:Q183"/>
    <mergeCell ref="F184:I184"/>
    <mergeCell ref="L184:M184"/>
    <mergeCell ref="N184:Q184"/>
    <mergeCell ref="F185:I185"/>
    <mergeCell ref="L185:M185"/>
    <mergeCell ref="N185:Q185"/>
    <mergeCell ref="F186:I186"/>
    <mergeCell ref="L186:M186"/>
    <mergeCell ref="N186:Q186"/>
    <mergeCell ref="F187:I187"/>
    <mergeCell ref="L187:M187"/>
    <mergeCell ref="N187:Q187"/>
    <mergeCell ref="F188:I188"/>
    <mergeCell ref="L188:M188"/>
    <mergeCell ref="N188:Q188"/>
    <mergeCell ref="F189:I189"/>
    <mergeCell ref="L189:M189"/>
    <mergeCell ref="N189:Q189"/>
    <mergeCell ref="F190:I190"/>
    <mergeCell ref="L190:M190"/>
    <mergeCell ref="N190:Q190"/>
    <mergeCell ref="F191:I191"/>
    <mergeCell ref="L191:M191"/>
    <mergeCell ref="N191:Q191"/>
    <mergeCell ref="F192:I192"/>
    <mergeCell ref="L192:M192"/>
    <mergeCell ref="N192:Q192"/>
    <mergeCell ref="F193:I193"/>
    <mergeCell ref="L193:M193"/>
    <mergeCell ref="N193:Q193"/>
    <mergeCell ref="F195:I195"/>
    <mergeCell ref="L195:M195"/>
    <mergeCell ref="N195:Q195"/>
    <mergeCell ref="F196:I196"/>
    <mergeCell ref="L196:M196"/>
    <mergeCell ref="N196:Q196"/>
    <mergeCell ref="F197:I197"/>
    <mergeCell ref="L197:M197"/>
    <mergeCell ref="N197:Q197"/>
    <mergeCell ref="F198:I198"/>
    <mergeCell ref="L198:M198"/>
    <mergeCell ref="N198:Q198"/>
    <mergeCell ref="F199:I199"/>
    <mergeCell ref="L199:M199"/>
    <mergeCell ref="N199:Q199"/>
    <mergeCell ref="F200:I200"/>
    <mergeCell ref="F201:I201"/>
    <mergeCell ref="L201:M201"/>
    <mergeCell ref="N201:Q201"/>
    <mergeCell ref="F202:I202"/>
    <mergeCell ref="L202:M202"/>
    <mergeCell ref="N202:Q202"/>
    <mergeCell ref="F203:I203"/>
    <mergeCell ref="L203:M203"/>
    <mergeCell ref="N203:Q203"/>
    <mergeCell ref="F204:I204"/>
    <mergeCell ref="L204:M204"/>
    <mergeCell ref="N204:Q204"/>
    <mergeCell ref="F205:I205"/>
    <mergeCell ref="L205:M205"/>
    <mergeCell ref="N205:Q205"/>
    <mergeCell ref="F206:I206"/>
    <mergeCell ref="L206:M206"/>
    <mergeCell ref="N206:Q206"/>
    <mergeCell ref="F207:I207"/>
    <mergeCell ref="L207:M207"/>
    <mergeCell ref="N207:Q207"/>
    <mergeCell ref="F208:I208"/>
    <mergeCell ref="L208:M208"/>
    <mergeCell ref="N208:Q208"/>
    <mergeCell ref="F209:I209"/>
    <mergeCell ref="L209:M209"/>
    <mergeCell ref="N209:Q209"/>
    <mergeCell ref="F210:I210"/>
    <mergeCell ref="L210:M210"/>
    <mergeCell ref="N210:Q210"/>
    <mergeCell ref="F211:I211"/>
    <mergeCell ref="L211:M211"/>
    <mergeCell ref="N211:Q211"/>
    <mergeCell ref="F212:I212"/>
    <mergeCell ref="L212:M212"/>
    <mergeCell ref="N212:Q212"/>
    <mergeCell ref="F213:I213"/>
    <mergeCell ref="L213:M213"/>
    <mergeCell ref="N213:Q213"/>
    <mergeCell ref="F214:I214"/>
    <mergeCell ref="L214:M214"/>
    <mergeCell ref="N214:Q214"/>
    <mergeCell ref="F215:I215"/>
    <mergeCell ref="L215:M215"/>
    <mergeCell ref="N215:Q215"/>
    <mergeCell ref="F217:I217"/>
    <mergeCell ref="L217:M217"/>
    <mergeCell ref="N217:Q217"/>
    <mergeCell ref="F218:I218"/>
    <mergeCell ref="L218:M218"/>
    <mergeCell ref="N218:Q218"/>
    <mergeCell ref="F219:I219"/>
    <mergeCell ref="L219:M219"/>
    <mergeCell ref="N219:Q219"/>
    <mergeCell ref="F220:I220"/>
    <mergeCell ref="L220:M220"/>
    <mergeCell ref="N220:Q220"/>
    <mergeCell ref="F221:I221"/>
    <mergeCell ref="L221:M221"/>
    <mergeCell ref="N221:Q221"/>
    <mergeCell ref="F224:I224"/>
    <mergeCell ref="L224:M224"/>
    <mergeCell ref="N224:Q224"/>
    <mergeCell ref="F225:I225"/>
    <mergeCell ref="L225:M225"/>
    <mergeCell ref="N225:Q225"/>
    <mergeCell ref="F226:I226"/>
    <mergeCell ref="L226:M226"/>
    <mergeCell ref="N226:Q226"/>
    <mergeCell ref="F227:I227"/>
    <mergeCell ref="L227:M227"/>
    <mergeCell ref="N227:Q227"/>
    <mergeCell ref="F228:I228"/>
    <mergeCell ref="L228:M228"/>
    <mergeCell ref="N228:Q228"/>
    <mergeCell ref="F229:I229"/>
    <mergeCell ref="L229:M229"/>
    <mergeCell ref="N229:Q229"/>
    <mergeCell ref="F230:I230"/>
    <mergeCell ref="L230:M230"/>
    <mergeCell ref="N230:Q230"/>
    <mergeCell ref="F231:I231"/>
    <mergeCell ref="L231:M231"/>
    <mergeCell ref="N231:Q231"/>
    <mergeCell ref="F232:I232"/>
    <mergeCell ref="L232:M232"/>
    <mergeCell ref="N232:Q232"/>
    <mergeCell ref="F233:I233"/>
    <mergeCell ref="L233:M233"/>
    <mergeCell ref="N233:Q233"/>
    <mergeCell ref="F234:I234"/>
    <mergeCell ref="L234:M234"/>
    <mergeCell ref="N234:Q234"/>
    <mergeCell ref="F235:I235"/>
    <mergeCell ref="L235:M235"/>
    <mergeCell ref="N235:Q235"/>
    <mergeCell ref="F236:I236"/>
    <mergeCell ref="L236:M236"/>
    <mergeCell ref="N236:Q236"/>
    <mergeCell ref="F237:I237"/>
    <mergeCell ref="L237:M237"/>
    <mergeCell ref="N237:Q237"/>
    <mergeCell ref="F238:I238"/>
    <mergeCell ref="L238:M238"/>
    <mergeCell ref="N238:Q238"/>
    <mergeCell ref="F239:I239"/>
    <mergeCell ref="L239:M239"/>
    <mergeCell ref="N239:Q239"/>
    <mergeCell ref="F240:I240"/>
    <mergeCell ref="L240:M240"/>
    <mergeCell ref="N240:Q240"/>
    <mergeCell ref="F242:I242"/>
    <mergeCell ref="L242:M242"/>
    <mergeCell ref="N242:Q242"/>
    <mergeCell ref="F244:I244"/>
    <mergeCell ref="L244:M244"/>
    <mergeCell ref="N244:Q244"/>
    <mergeCell ref="F245:I245"/>
    <mergeCell ref="L245:M245"/>
    <mergeCell ref="N245:Q245"/>
    <mergeCell ref="F246:I246"/>
    <mergeCell ref="L246:M246"/>
    <mergeCell ref="N246:Q246"/>
    <mergeCell ref="F247:I247"/>
    <mergeCell ref="L247:M247"/>
    <mergeCell ref="N247:Q247"/>
    <mergeCell ref="F248:I248"/>
    <mergeCell ref="L248:M248"/>
    <mergeCell ref="N248:Q248"/>
    <mergeCell ref="N126:Q126"/>
    <mergeCell ref="N127:Q127"/>
    <mergeCell ref="N128:Q128"/>
    <mergeCell ref="N136:Q136"/>
    <mergeCell ref="N146:Q146"/>
    <mergeCell ref="N173:Q173"/>
    <mergeCell ref="N194:Q194"/>
    <mergeCell ref="N216:Q216"/>
    <mergeCell ref="N222:Q222"/>
    <mergeCell ref="N223:Q223"/>
    <mergeCell ref="N241:Q241"/>
    <mergeCell ref="N243:Q243"/>
    <mergeCell ref="H1:K1"/>
    <mergeCell ref="S2:AC2"/>
  </mergeCells>
  <dataValidations count="2">
    <dataValidation type="list" allowBlank="1" showInputMessage="1" showErrorMessage="1" error="Povolené sú hodnoty K, M." sqref="D244:D249">
      <formula1>"K, M"</formula1>
    </dataValidation>
    <dataValidation type="list" allowBlank="1" showInputMessage="1" showErrorMessage="1" error="Povolené sú hodnoty základná, znížená, nulová." sqref="U244:U249">
      <formula1>"základná, znížená, nulová"</formula1>
    </dataValidation>
  </dataValidations>
  <hyperlinks>
    <hyperlink ref="F1:G1" location="C2" display="1) Krycí list rozpočtu"/>
    <hyperlink ref="H1:K1" location="C86" display="2) Rekapitulácia rozpočtu"/>
    <hyperlink ref="L1" location="C125" display="3) Rozpočet"/>
    <hyperlink ref="S1:T1" location="'Rekapitulácia stavby'!C2" display="Rekapitulácia stavby"/>
  </hyperlinks>
  <pageMargins left="0.5833333" right="0.5833333" top="0.5" bottom="0.4666667" header="0" footer="0"/>
  <pageSetup paperSize="9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>
      <pane activePane="bottomLeft" state="frozen" topLeftCell="A2" ySplit="1"/>
    </sheetView>
  </sheetViews>
  <cols>
    <col min="1" max="1" width="8.33" customWidth="1"/>
    <col min="2" max="2" width="1.67" customWidth="1"/>
    <col min="3" max="3" width="4.17" customWidth="1"/>
    <col min="4" max="4" width="4.33" customWidth="1"/>
    <col min="5" max="5" width="17.17" customWidth="1"/>
    <col min="6" max="6" width="11.17" customWidth="1"/>
    <col min="7" max="7" width="11.17" customWidth="1"/>
    <col min="8" max="8" width="12.5" customWidth="1"/>
    <col min="9" max="9" width="7" customWidth="1"/>
    <col min="10" max="10" width="5.17" customWidth="1"/>
    <col min="11" max="11" width="11.5" customWidth="1"/>
    <col min="12" max="12" width="12" customWidth="1"/>
    <col min="13" max="13" width="6" customWidth="1"/>
    <col min="14" max="14" width="6" customWidth="1"/>
    <col min="15" max="15" width="2" customWidth="1"/>
    <col min="16" max="16" width="12.5" customWidth="1"/>
    <col min="17" max="17" width="4.17" customWidth="1"/>
    <col min="18" max="18" width="1.67" customWidth="1"/>
    <col min="19" max="19" width="8.17" customWidth="1"/>
    <col min="20" max="20" width="29.67" hidden="1" customWidth="1"/>
    <col min="21" max="21" width="16.33" hidden="1" customWidth="1"/>
    <col min="22" max="22" width="12.33" hidden="1" customWidth="1"/>
    <col min="23" max="23" width="16.33" hidden="1" customWidth="1"/>
    <col min="24" max="24" width="12.17" hidden="1" customWidth="1"/>
    <col min="25" max="25" width="15" hidden="1" customWidth="1"/>
    <col min="26" max="26" width="11" hidden="1" customWidth="1"/>
    <col min="27" max="27" width="15" hidden="1" customWidth="1"/>
    <col min="28" max="28" width="16.33" hidden="1" customWidth="1"/>
    <col min="29" max="29" width="11" customWidth="1"/>
    <col min="30" max="30" width="15" customWidth="1"/>
    <col min="31" max="31" width="16.33" customWidth="1"/>
    <col min="44" max="44" width="9.33" hidden="1"/>
    <col min="45" max="45" width="9.33" hidden="1"/>
    <col min="46" max="46" width="9.33" hidden="1"/>
    <col min="47" max="47" width="9.33" hidden="1"/>
    <col min="48" max="48" width="9.33" hidden="1"/>
    <col min="49" max="49" width="9.33" hidden="1"/>
    <col min="50" max="50" width="9.33" hidden="1"/>
    <col min="51" max="51" width="9.33" hidden="1"/>
    <col min="52" max="52" width="9.33" hidden="1"/>
    <col min="53" max="53" width="9.33" hidden="1"/>
    <col min="54" max="54" width="9.33" hidden="1"/>
    <col min="55" max="55" width="9.33" hidden="1"/>
    <col min="56" max="56" width="9.33" hidden="1"/>
    <col min="57" max="57" width="9.33" hidden="1"/>
    <col min="58" max="58" width="9.33" hidden="1"/>
    <col min="59" max="59" width="9.33" hidden="1"/>
    <col min="60" max="60" width="9.33" hidden="1"/>
    <col min="61" max="61" width="9.33" hidden="1"/>
    <col min="62" max="62" width="9.33" hidden="1"/>
    <col min="63" max="63" width="9.33" hidden="1"/>
    <col min="64" max="64" width="9.33" hidden="1"/>
    <col min="65" max="65" width="9.33" hidden="1"/>
  </cols>
  <sheetData>
    <row r="1" ht="21.84" customHeight="1">
      <c r="A1" s="148"/>
      <c r="B1" s="14"/>
      <c r="C1" s="14"/>
      <c r="D1" s="15" t="s">
        <v>1</v>
      </c>
      <c r="E1" s="14"/>
      <c r="F1" s="16" t="s">
        <v>109</v>
      </c>
      <c r="G1" s="16"/>
      <c r="H1" s="149" t="s">
        <v>110</v>
      </c>
      <c r="I1" s="149"/>
      <c r="J1" s="149"/>
      <c r="K1" s="149"/>
      <c r="L1" s="16" t="s">
        <v>111</v>
      </c>
      <c r="M1" s="14"/>
      <c r="N1" s="14"/>
      <c r="O1" s="15" t="s">
        <v>112</v>
      </c>
      <c r="P1" s="14"/>
      <c r="Q1" s="14"/>
      <c r="R1" s="14"/>
      <c r="S1" s="16" t="s">
        <v>113</v>
      </c>
      <c r="T1" s="16"/>
      <c r="U1" s="148"/>
      <c r="V1" s="148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</row>
    <row r="2" ht="36.96" customHeight="1">
      <c r="C2" s="20" t="s">
        <v>7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S2" s="22" t="s">
        <v>8</v>
      </c>
      <c r="AT2" s="23" t="s">
        <v>96</v>
      </c>
    </row>
    <row r="3" ht="6.96" customHeight="1"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6"/>
      <c r="AT3" s="23" t="s">
        <v>76</v>
      </c>
    </row>
    <row r="4" ht="36.96" customHeight="1">
      <c r="B4" s="27"/>
      <c r="C4" s="28" t="s">
        <v>114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30"/>
      <c r="T4" s="21" t="s">
        <v>12</v>
      </c>
      <c r="AT4" s="23" t="s">
        <v>6</v>
      </c>
    </row>
    <row r="5" ht="6.96" customHeight="1">
      <c r="B5" s="27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0"/>
    </row>
    <row r="6" ht="25.44" customHeight="1">
      <c r="B6" s="27"/>
      <c r="C6" s="32"/>
      <c r="D6" s="39" t="s">
        <v>17</v>
      </c>
      <c r="E6" s="32"/>
      <c r="F6" s="150" t="str">
        <f>'Rekapitulácia stavby'!K6</f>
        <v>Stavebné úpravy a modernizácia prednáškovej miestnosti LAOP01</v>
      </c>
      <c r="G6" s="39"/>
      <c r="H6" s="39"/>
      <c r="I6" s="39"/>
      <c r="J6" s="39"/>
      <c r="K6" s="39"/>
      <c r="L6" s="39"/>
      <c r="M6" s="39"/>
      <c r="N6" s="39"/>
      <c r="O6" s="39"/>
      <c r="P6" s="39"/>
      <c r="Q6" s="32"/>
      <c r="R6" s="30"/>
    </row>
    <row r="7" s="1" customFormat="1" ht="32.88" customHeight="1">
      <c r="B7" s="47"/>
      <c r="C7" s="48"/>
      <c r="D7" s="36" t="s">
        <v>115</v>
      </c>
      <c r="E7" s="48"/>
      <c r="F7" s="37" t="s">
        <v>1143</v>
      </c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9"/>
    </row>
    <row r="8" s="1" customFormat="1" ht="14.4" customHeight="1">
      <c r="B8" s="47"/>
      <c r="C8" s="48"/>
      <c r="D8" s="39" t="s">
        <v>19</v>
      </c>
      <c r="E8" s="48"/>
      <c r="F8" s="34" t="s">
        <v>5</v>
      </c>
      <c r="G8" s="48"/>
      <c r="H8" s="48"/>
      <c r="I8" s="48"/>
      <c r="J8" s="48"/>
      <c r="K8" s="48"/>
      <c r="L8" s="48"/>
      <c r="M8" s="39" t="s">
        <v>20</v>
      </c>
      <c r="N8" s="48"/>
      <c r="O8" s="34" t="s">
        <v>5</v>
      </c>
      <c r="P8" s="48"/>
      <c r="Q8" s="48"/>
      <c r="R8" s="49"/>
    </row>
    <row r="9" s="1" customFormat="1" ht="14.4" customHeight="1">
      <c r="B9" s="47"/>
      <c r="C9" s="48"/>
      <c r="D9" s="39" t="s">
        <v>21</v>
      </c>
      <c r="E9" s="48"/>
      <c r="F9" s="34" t="s">
        <v>22</v>
      </c>
      <c r="G9" s="48"/>
      <c r="H9" s="48"/>
      <c r="I9" s="48"/>
      <c r="J9" s="48"/>
      <c r="K9" s="48"/>
      <c r="L9" s="48"/>
      <c r="M9" s="39" t="s">
        <v>23</v>
      </c>
      <c r="N9" s="48"/>
      <c r="O9" s="151" t="str">
        <f>'Rekapitulácia stavby'!AN8</f>
        <v>14. 6. 2018</v>
      </c>
      <c r="P9" s="91"/>
      <c r="Q9" s="48"/>
      <c r="R9" s="49"/>
    </row>
    <row r="10" s="1" customFormat="1" ht="10.8" customHeight="1">
      <c r="B10" s="47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9"/>
    </row>
    <row r="11" s="1" customFormat="1" ht="14.4" customHeight="1">
      <c r="B11" s="47"/>
      <c r="C11" s="48"/>
      <c r="D11" s="39" t="s">
        <v>25</v>
      </c>
      <c r="E11" s="48"/>
      <c r="F11" s="48"/>
      <c r="G11" s="48"/>
      <c r="H11" s="48"/>
      <c r="I11" s="48"/>
      <c r="J11" s="48"/>
      <c r="K11" s="48"/>
      <c r="L11" s="48"/>
      <c r="M11" s="39" t="s">
        <v>26</v>
      </c>
      <c r="N11" s="48"/>
      <c r="O11" s="34" t="s">
        <v>5</v>
      </c>
      <c r="P11" s="34"/>
      <c r="Q11" s="48"/>
      <c r="R11" s="49"/>
    </row>
    <row r="12" s="1" customFormat="1" ht="18" customHeight="1">
      <c r="B12" s="47"/>
      <c r="C12" s="48"/>
      <c r="D12" s="48"/>
      <c r="E12" s="34" t="s">
        <v>27</v>
      </c>
      <c r="F12" s="48"/>
      <c r="G12" s="48"/>
      <c r="H12" s="48"/>
      <c r="I12" s="48"/>
      <c r="J12" s="48"/>
      <c r="K12" s="48"/>
      <c r="L12" s="48"/>
      <c r="M12" s="39" t="s">
        <v>28</v>
      </c>
      <c r="N12" s="48"/>
      <c r="O12" s="34" t="s">
        <v>5</v>
      </c>
      <c r="P12" s="34"/>
      <c r="Q12" s="48"/>
      <c r="R12" s="49"/>
    </row>
    <row r="13" s="1" customFormat="1" ht="6.96" customHeight="1">
      <c r="B13" s="47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9"/>
    </row>
    <row r="14" s="1" customFormat="1" ht="14.4" customHeight="1">
      <c r="B14" s="47"/>
      <c r="C14" s="48"/>
      <c r="D14" s="39" t="s">
        <v>29</v>
      </c>
      <c r="E14" s="48"/>
      <c r="F14" s="48"/>
      <c r="G14" s="48"/>
      <c r="H14" s="48"/>
      <c r="I14" s="48"/>
      <c r="J14" s="48"/>
      <c r="K14" s="48"/>
      <c r="L14" s="48"/>
      <c r="M14" s="39" t="s">
        <v>26</v>
      </c>
      <c r="N14" s="48"/>
      <c r="O14" s="40" t="str">
        <f>IF('Rekapitulácia stavby'!AN13="","",'Rekapitulácia stavby'!AN13)</f>
        <v>Vyplň údaj</v>
      </c>
      <c r="P14" s="34"/>
      <c r="Q14" s="48"/>
      <c r="R14" s="49"/>
    </row>
    <row r="15" s="1" customFormat="1" ht="18" customHeight="1">
      <c r="B15" s="47"/>
      <c r="C15" s="48"/>
      <c r="D15" s="48"/>
      <c r="E15" s="40" t="str">
        <f>IF('Rekapitulácia stavby'!E14="","",'Rekapitulácia stavby'!E14)</f>
        <v>Vyplň údaj</v>
      </c>
      <c r="F15" s="152"/>
      <c r="G15" s="152"/>
      <c r="H15" s="152"/>
      <c r="I15" s="152"/>
      <c r="J15" s="152"/>
      <c r="K15" s="152"/>
      <c r="L15" s="152"/>
      <c r="M15" s="39" t="s">
        <v>28</v>
      </c>
      <c r="N15" s="48"/>
      <c r="O15" s="40" t="str">
        <f>IF('Rekapitulácia stavby'!AN14="","",'Rekapitulácia stavby'!AN14)</f>
        <v>Vyplň údaj</v>
      </c>
      <c r="P15" s="34"/>
      <c r="Q15" s="48"/>
      <c r="R15" s="49"/>
    </row>
    <row r="16" s="1" customFormat="1" ht="6.96" customHeight="1">
      <c r="B16" s="47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9"/>
    </row>
    <row r="17" s="1" customFormat="1" ht="14.4" customHeight="1">
      <c r="B17" s="47"/>
      <c r="C17" s="48"/>
      <c r="D17" s="39" t="s">
        <v>31</v>
      </c>
      <c r="E17" s="48"/>
      <c r="F17" s="48"/>
      <c r="G17" s="48"/>
      <c r="H17" s="48"/>
      <c r="I17" s="48"/>
      <c r="J17" s="48"/>
      <c r="K17" s="48"/>
      <c r="L17" s="48"/>
      <c r="M17" s="39" t="s">
        <v>26</v>
      </c>
      <c r="N17" s="48"/>
      <c r="O17" s="34" t="s">
        <v>5</v>
      </c>
      <c r="P17" s="34"/>
      <c r="Q17" s="48"/>
      <c r="R17" s="49"/>
    </row>
    <row r="18" s="1" customFormat="1" ht="18" customHeight="1">
      <c r="B18" s="47"/>
      <c r="C18" s="48"/>
      <c r="D18" s="48"/>
      <c r="E18" s="34" t="s">
        <v>32</v>
      </c>
      <c r="F18" s="48"/>
      <c r="G18" s="48"/>
      <c r="H18" s="48"/>
      <c r="I18" s="48"/>
      <c r="J18" s="48"/>
      <c r="K18" s="48"/>
      <c r="L18" s="48"/>
      <c r="M18" s="39" t="s">
        <v>28</v>
      </c>
      <c r="N18" s="48"/>
      <c r="O18" s="34" t="s">
        <v>5</v>
      </c>
      <c r="P18" s="34"/>
      <c r="Q18" s="48"/>
      <c r="R18" s="49"/>
    </row>
    <row r="19" s="1" customFormat="1" ht="6.96" customHeight="1">
      <c r="B19" s="47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9"/>
    </row>
    <row r="20" s="1" customFormat="1" ht="14.4" customHeight="1">
      <c r="B20" s="47"/>
      <c r="C20" s="48"/>
      <c r="D20" s="39" t="s">
        <v>35</v>
      </c>
      <c r="E20" s="48"/>
      <c r="F20" s="48"/>
      <c r="G20" s="48"/>
      <c r="H20" s="48"/>
      <c r="I20" s="48"/>
      <c r="J20" s="48"/>
      <c r="K20" s="48"/>
      <c r="L20" s="48"/>
      <c r="M20" s="39" t="s">
        <v>26</v>
      </c>
      <c r="N20" s="48"/>
      <c r="O20" s="34" t="str">
        <f>IF('Rekapitulácia stavby'!AN19="","",'Rekapitulácia stavby'!AN19)</f>
        <v/>
      </c>
      <c r="P20" s="34"/>
      <c r="Q20" s="48"/>
      <c r="R20" s="49"/>
    </row>
    <row r="21" s="1" customFormat="1" ht="18" customHeight="1">
      <c r="B21" s="47"/>
      <c r="C21" s="48"/>
      <c r="D21" s="48"/>
      <c r="E21" s="34" t="str">
        <f>IF('Rekapitulácia stavby'!E20="","",'Rekapitulácia stavby'!E20)</f>
        <v xml:space="preserve"> </v>
      </c>
      <c r="F21" s="48"/>
      <c r="G21" s="48"/>
      <c r="H21" s="48"/>
      <c r="I21" s="48"/>
      <c r="J21" s="48"/>
      <c r="K21" s="48"/>
      <c r="L21" s="48"/>
      <c r="M21" s="39" t="s">
        <v>28</v>
      </c>
      <c r="N21" s="48"/>
      <c r="O21" s="34" t="str">
        <f>IF('Rekapitulácia stavby'!AN20="","",'Rekapitulácia stavby'!AN20)</f>
        <v/>
      </c>
      <c r="P21" s="34"/>
      <c r="Q21" s="48"/>
      <c r="R21" s="49"/>
    </row>
    <row r="22" s="1" customFormat="1" ht="6.96" customHeight="1">
      <c r="B22" s="47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9"/>
    </row>
    <row r="23" s="1" customFormat="1" ht="14.4" customHeight="1">
      <c r="B23" s="47"/>
      <c r="C23" s="48"/>
      <c r="D23" s="39" t="s">
        <v>36</v>
      </c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9"/>
    </row>
    <row r="24" s="1" customFormat="1" ht="16.5" customHeight="1">
      <c r="B24" s="47"/>
      <c r="C24" s="48"/>
      <c r="D24" s="48"/>
      <c r="E24" s="43" t="s">
        <v>5</v>
      </c>
      <c r="F24" s="43"/>
      <c r="G24" s="43"/>
      <c r="H24" s="43"/>
      <c r="I24" s="43"/>
      <c r="J24" s="43"/>
      <c r="K24" s="43"/>
      <c r="L24" s="43"/>
      <c r="M24" s="48"/>
      <c r="N24" s="48"/>
      <c r="O24" s="48"/>
      <c r="P24" s="48"/>
      <c r="Q24" s="48"/>
      <c r="R24" s="49"/>
    </row>
    <row r="25" s="1" customFormat="1" ht="6.96" customHeight="1">
      <c r="B25" s="47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9"/>
    </row>
    <row r="26" s="1" customFormat="1" ht="6.96" customHeight="1">
      <c r="B26" s="47"/>
      <c r="C26" s="4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48"/>
      <c r="R26" s="49"/>
    </row>
    <row r="27" s="1" customFormat="1" ht="14.4" customHeight="1">
      <c r="B27" s="47"/>
      <c r="C27" s="48"/>
      <c r="D27" s="153" t="s">
        <v>117</v>
      </c>
      <c r="E27" s="48"/>
      <c r="F27" s="48"/>
      <c r="G27" s="48"/>
      <c r="H27" s="48"/>
      <c r="I27" s="48"/>
      <c r="J27" s="48"/>
      <c r="K27" s="48"/>
      <c r="L27" s="48"/>
      <c r="M27" s="46">
        <f>N88</f>
        <v>0</v>
      </c>
      <c r="N27" s="46"/>
      <c r="O27" s="46"/>
      <c r="P27" s="46"/>
      <c r="Q27" s="48"/>
      <c r="R27" s="49"/>
    </row>
    <row r="28" s="1" customFormat="1" ht="14.4" customHeight="1">
      <c r="B28" s="47"/>
      <c r="C28" s="48"/>
      <c r="D28" s="45" t="s">
        <v>103</v>
      </c>
      <c r="E28" s="48"/>
      <c r="F28" s="48"/>
      <c r="G28" s="48"/>
      <c r="H28" s="48"/>
      <c r="I28" s="48"/>
      <c r="J28" s="48"/>
      <c r="K28" s="48"/>
      <c r="L28" s="48"/>
      <c r="M28" s="46">
        <f>N94</f>
        <v>0</v>
      </c>
      <c r="N28" s="46"/>
      <c r="O28" s="46"/>
      <c r="P28" s="46"/>
      <c r="Q28" s="48"/>
      <c r="R28" s="49"/>
    </row>
    <row r="29" s="1" customFormat="1" ht="6.96" customHeight="1">
      <c r="B29" s="47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9"/>
    </row>
    <row r="30" s="1" customFormat="1" ht="25.44" customHeight="1">
      <c r="B30" s="47"/>
      <c r="C30" s="48"/>
      <c r="D30" s="154" t="s">
        <v>39</v>
      </c>
      <c r="E30" s="48"/>
      <c r="F30" s="48"/>
      <c r="G30" s="48"/>
      <c r="H30" s="48"/>
      <c r="I30" s="48"/>
      <c r="J30" s="48"/>
      <c r="K30" s="48"/>
      <c r="L30" s="48"/>
      <c r="M30" s="155">
        <f>ROUND(M27+M28,2)</f>
        <v>0</v>
      </c>
      <c r="N30" s="48"/>
      <c r="O30" s="48"/>
      <c r="P30" s="48"/>
      <c r="Q30" s="48"/>
      <c r="R30" s="49"/>
    </row>
    <row r="31" s="1" customFormat="1" ht="6.96" customHeight="1">
      <c r="B31" s="47"/>
      <c r="C31" s="4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48"/>
      <c r="R31" s="49"/>
    </row>
    <row r="32" s="1" customFormat="1" ht="14.4" customHeight="1">
      <c r="B32" s="47"/>
      <c r="C32" s="48"/>
      <c r="D32" s="55" t="s">
        <v>40</v>
      </c>
      <c r="E32" s="55" t="s">
        <v>41</v>
      </c>
      <c r="F32" s="56">
        <v>0.20000000000000001</v>
      </c>
      <c r="G32" s="156" t="s">
        <v>42</v>
      </c>
      <c r="H32" s="157">
        <f>ROUND((((SUM(BE94:BE101)+SUM(BE119:BE155))+SUM(BE157:BE161))),2)</f>
        <v>0</v>
      </c>
      <c r="I32" s="48"/>
      <c r="J32" s="48"/>
      <c r="K32" s="48"/>
      <c r="L32" s="48"/>
      <c r="M32" s="157">
        <f>ROUND(((ROUND((SUM(BE94:BE101)+SUM(BE119:BE155)), 2)*F32)+SUM(BE157:BE161)*F32),2)</f>
        <v>0</v>
      </c>
      <c r="N32" s="48"/>
      <c r="O32" s="48"/>
      <c r="P32" s="48"/>
      <c r="Q32" s="48"/>
      <c r="R32" s="49"/>
    </row>
    <row r="33" s="1" customFormat="1" ht="14.4" customHeight="1">
      <c r="B33" s="47"/>
      <c r="C33" s="48"/>
      <c r="D33" s="48"/>
      <c r="E33" s="55" t="s">
        <v>43</v>
      </c>
      <c r="F33" s="56">
        <v>0.20000000000000001</v>
      </c>
      <c r="G33" s="156" t="s">
        <v>42</v>
      </c>
      <c r="H33" s="157">
        <f>ROUND((((SUM(BF94:BF101)+SUM(BF119:BF155))+SUM(BF157:BF161))),2)</f>
        <v>0</v>
      </c>
      <c r="I33" s="48"/>
      <c r="J33" s="48"/>
      <c r="K33" s="48"/>
      <c r="L33" s="48"/>
      <c r="M33" s="157">
        <f>ROUND(((ROUND((SUM(BF94:BF101)+SUM(BF119:BF155)), 2)*F33)+SUM(BF157:BF161)*F33),2)</f>
        <v>0</v>
      </c>
      <c r="N33" s="48"/>
      <c r="O33" s="48"/>
      <c r="P33" s="48"/>
      <c r="Q33" s="48"/>
      <c r="R33" s="49"/>
    </row>
    <row r="34" hidden="1" s="1" customFormat="1" ht="14.4" customHeight="1">
      <c r="B34" s="47"/>
      <c r="C34" s="48"/>
      <c r="D34" s="48"/>
      <c r="E34" s="55" t="s">
        <v>44</v>
      </c>
      <c r="F34" s="56">
        <v>0.20000000000000001</v>
      </c>
      <c r="G34" s="156" t="s">
        <v>42</v>
      </c>
      <c r="H34" s="157">
        <f>ROUND((((SUM(BG94:BG101)+SUM(BG119:BG155))+SUM(BG157:BG161))),2)</f>
        <v>0</v>
      </c>
      <c r="I34" s="48"/>
      <c r="J34" s="48"/>
      <c r="K34" s="48"/>
      <c r="L34" s="48"/>
      <c r="M34" s="157">
        <v>0</v>
      </c>
      <c r="N34" s="48"/>
      <c r="O34" s="48"/>
      <c r="P34" s="48"/>
      <c r="Q34" s="48"/>
      <c r="R34" s="49"/>
    </row>
    <row r="35" hidden="1" s="1" customFormat="1" ht="14.4" customHeight="1">
      <c r="B35" s="47"/>
      <c r="C35" s="48"/>
      <c r="D35" s="48"/>
      <c r="E35" s="55" t="s">
        <v>45</v>
      </c>
      <c r="F35" s="56">
        <v>0.20000000000000001</v>
      </c>
      <c r="G35" s="156" t="s">
        <v>42</v>
      </c>
      <c r="H35" s="157">
        <f>ROUND((((SUM(BH94:BH101)+SUM(BH119:BH155))+SUM(BH157:BH161))),2)</f>
        <v>0</v>
      </c>
      <c r="I35" s="48"/>
      <c r="J35" s="48"/>
      <c r="K35" s="48"/>
      <c r="L35" s="48"/>
      <c r="M35" s="157">
        <v>0</v>
      </c>
      <c r="N35" s="48"/>
      <c r="O35" s="48"/>
      <c r="P35" s="48"/>
      <c r="Q35" s="48"/>
      <c r="R35" s="49"/>
    </row>
    <row r="36" hidden="1" s="1" customFormat="1" ht="14.4" customHeight="1">
      <c r="B36" s="47"/>
      <c r="C36" s="48"/>
      <c r="D36" s="48"/>
      <c r="E36" s="55" t="s">
        <v>46</v>
      </c>
      <c r="F36" s="56">
        <v>0</v>
      </c>
      <c r="G36" s="156" t="s">
        <v>42</v>
      </c>
      <c r="H36" s="157">
        <f>ROUND((((SUM(BI94:BI101)+SUM(BI119:BI155))+SUM(BI157:BI161))),2)</f>
        <v>0</v>
      </c>
      <c r="I36" s="48"/>
      <c r="J36" s="48"/>
      <c r="K36" s="48"/>
      <c r="L36" s="48"/>
      <c r="M36" s="157">
        <v>0</v>
      </c>
      <c r="N36" s="48"/>
      <c r="O36" s="48"/>
      <c r="P36" s="48"/>
      <c r="Q36" s="48"/>
      <c r="R36" s="49"/>
    </row>
    <row r="37" s="1" customFormat="1" ht="6.96" customHeight="1">
      <c r="B37" s="47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9"/>
    </row>
    <row r="38" s="1" customFormat="1" ht="25.44" customHeight="1">
      <c r="B38" s="47"/>
      <c r="C38" s="146"/>
      <c r="D38" s="158" t="s">
        <v>47</v>
      </c>
      <c r="E38" s="98"/>
      <c r="F38" s="98"/>
      <c r="G38" s="159" t="s">
        <v>48</v>
      </c>
      <c r="H38" s="160" t="s">
        <v>49</v>
      </c>
      <c r="I38" s="98"/>
      <c r="J38" s="98"/>
      <c r="K38" s="98"/>
      <c r="L38" s="161">
        <f>SUM(M30:M36)</f>
        <v>0</v>
      </c>
      <c r="M38" s="161"/>
      <c r="N38" s="161"/>
      <c r="O38" s="161"/>
      <c r="P38" s="162"/>
      <c r="Q38" s="146"/>
      <c r="R38" s="49"/>
    </row>
    <row r="39" s="1" customFormat="1" ht="14.4" customHeight="1">
      <c r="B39" s="47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9"/>
    </row>
    <row r="40" s="1" customFormat="1" ht="14.4" customHeight="1">
      <c r="B40" s="47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9"/>
    </row>
    <row r="41">
      <c r="B41" s="27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0"/>
    </row>
    <row r="42">
      <c r="B42" s="27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0"/>
    </row>
    <row r="43">
      <c r="B43" s="27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0"/>
    </row>
    <row r="44">
      <c r="B44" s="27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0"/>
    </row>
    <row r="45">
      <c r="B45" s="27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0"/>
    </row>
    <row r="46">
      <c r="B46" s="27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0"/>
    </row>
    <row r="47">
      <c r="B47" s="27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0"/>
    </row>
    <row r="48">
      <c r="B48" s="27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0"/>
    </row>
    <row r="49">
      <c r="B49" s="27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0"/>
    </row>
    <row r="50" s="1" customFormat="1">
      <c r="B50" s="47"/>
      <c r="C50" s="48"/>
      <c r="D50" s="67" t="s">
        <v>50</v>
      </c>
      <c r="E50" s="68"/>
      <c r="F50" s="68"/>
      <c r="G50" s="68"/>
      <c r="H50" s="69"/>
      <c r="I50" s="48"/>
      <c r="J50" s="67" t="s">
        <v>51</v>
      </c>
      <c r="K50" s="68"/>
      <c r="L50" s="68"/>
      <c r="M50" s="68"/>
      <c r="N50" s="68"/>
      <c r="O50" s="68"/>
      <c r="P50" s="69"/>
      <c r="Q50" s="48"/>
      <c r="R50" s="49"/>
    </row>
    <row r="51">
      <c r="B51" s="27"/>
      <c r="C51" s="32"/>
      <c r="D51" s="70"/>
      <c r="E51" s="32"/>
      <c r="F51" s="32"/>
      <c r="G51" s="32"/>
      <c r="H51" s="71"/>
      <c r="I51" s="32"/>
      <c r="J51" s="70"/>
      <c r="K51" s="32"/>
      <c r="L51" s="32"/>
      <c r="M51" s="32"/>
      <c r="N51" s="32"/>
      <c r="O51" s="32"/>
      <c r="P51" s="71"/>
      <c r="Q51" s="32"/>
      <c r="R51" s="30"/>
    </row>
    <row r="52">
      <c r="B52" s="27"/>
      <c r="C52" s="32"/>
      <c r="D52" s="70"/>
      <c r="E52" s="32"/>
      <c r="F52" s="32"/>
      <c r="G52" s="32"/>
      <c r="H52" s="71"/>
      <c r="I52" s="32"/>
      <c r="J52" s="70"/>
      <c r="K52" s="32"/>
      <c r="L52" s="32"/>
      <c r="M52" s="32"/>
      <c r="N52" s="32"/>
      <c r="O52" s="32"/>
      <c r="P52" s="71"/>
      <c r="Q52" s="32"/>
      <c r="R52" s="30"/>
    </row>
    <row r="53">
      <c r="B53" s="27"/>
      <c r="C53" s="32"/>
      <c r="D53" s="70"/>
      <c r="E53" s="32"/>
      <c r="F53" s="32"/>
      <c r="G53" s="32"/>
      <c r="H53" s="71"/>
      <c r="I53" s="32"/>
      <c r="J53" s="70"/>
      <c r="K53" s="32"/>
      <c r="L53" s="32"/>
      <c r="M53" s="32"/>
      <c r="N53" s="32"/>
      <c r="O53" s="32"/>
      <c r="P53" s="71"/>
      <c r="Q53" s="32"/>
      <c r="R53" s="30"/>
    </row>
    <row r="54">
      <c r="B54" s="27"/>
      <c r="C54" s="32"/>
      <c r="D54" s="70"/>
      <c r="E54" s="32"/>
      <c r="F54" s="32"/>
      <c r="G54" s="32"/>
      <c r="H54" s="71"/>
      <c r="I54" s="32"/>
      <c r="J54" s="70"/>
      <c r="K54" s="32"/>
      <c r="L54" s="32"/>
      <c r="M54" s="32"/>
      <c r="N54" s="32"/>
      <c r="O54" s="32"/>
      <c r="P54" s="71"/>
      <c r="Q54" s="32"/>
      <c r="R54" s="30"/>
    </row>
    <row r="55">
      <c r="B55" s="27"/>
      <c r="C55" s="32"/>
      <c r="D55" s="70"/>
      <c r="E55" s="32"/>
      <c r="F55" s="32"/>
      <c r="G55" s="32"/>
      <c r="H55" s="71"/>
      <c r="I55" s="32"/>
      <c r="J55" s="70"/>
      <c r="K55" s="32"/>
      <c r="L55" s="32"/>
      <c r="M55" s="32"/>
      <c r="N55" s="32"/>
      <c r="O55" s="32"/>
      <c r="P55" s="71"/>
      <c r="Q55" s="32"/>
      <c r="R55" s="30"/>
    </row>
    <row r="56">
      <c r="B56" s="27"/>
      <c r="C56" s="32"/>
      <c r="D56" s="70"/>
      <c r="E56" s="32"/>
      <c r="F56" s="32"/>
      <c r="G56" s="32"/>
      <c r="H56" s="71"/>
      <c r="I56" s="32"/>
      <c r="J56" s="70"/>
      <c r="K56" s="32"/>
      <c r="L56" s="32"/>
      <c r="M56" s="32"/>
      <c r="N56" s="32"/>
      <c r="O56" s="32"/>
      <c r="P56" s="71"/>
      <c r="Q56" s="32"/>
      <c r="R56" s="30"/>
    </row>
    <row r="57">
      <c r="B57" s="27"/>
      <c r="C57" s="32"/>
      <c r="D57" s="70"/>
      <c r="E57" s="32"/>
      <c r="F57" s="32"/>
      <c r="G57" s="32"/>
      <c r="H57" s="71"/>
      <c r="I57" s="32"/>
      <c r="J57" s="70"/>
      <c r="K57" s="32"/>
      <c r="L57" s="32"/>
      <c r="M57" s="32"/>
      <c r="N57" s="32"/>
      <c r="O57" s="32"/>
      <c r="P57" s="71"/>
      <c r="Q57" s="32"/>
      <c r="R57" s="30"/>
    </row>
    <row r="58">
      <c r="B58" s="27"/>
      <c r="C58" s="32"/>
      <c r="D58" s="70"/>
      <c r="E58" s="32"/>
      <c r="F58" s="32"/>
      <c r="G58" s="32"/>
      <c r="H58" s="71"/>
      <c r="I58" s="32"/>
      <c r="J58" s="70"/>
      <c r="K58" s="32"/>
      <c r="L58" s="32"/>
      <c r="M58" s="32"/>
      <c r="N58" s="32"/>
      <c r="O58" s="32"/>
      <c r="P58" s="71"/>
      <c r="Q58" s="32"/>
      <c r="R58" s="30"/>
    </row>
    <row r="59" s="1" customFormat="1">
      <c r="B59" s="47"/>
      <c r="C59" s="48"/>
      <c r="D59" s="72" t="s">
        <v>52</v>
      </c>
      <c r="E59" s="73"/>
      <c r="F59" s="73"/>
      <c r="G59" s="74" t="s">
        <v>53</v>
      </c>
      <c r="H59" s="75"/>
      <c r="I59" s="48"/>
      <c r="J59" s="72" t="s">
        <v>52</v>
      </c>
      <c r="K59" s="73"/>
      <c r="L59" s="73"/>
      <c r="M59" s="73"/>
      <c r="N59" s="74" t="s">
        <v>53</v>
      </c>
      <c r="O59" s="73"/>
      <c r="P59" s="75"/>
      <c r="Q59" s="48"/>
      <c r="R59" s="49"/>
    </row>
    <row r="60">
      <c r="B60" s="27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0"/>
    </row>
    <row r="61" s="1" customFormat="1">
      <c r="B61" s="47"/>
      <c r="C61" s="48"/>
      <c r="D61" s="67" t="s">
        <v>54</v>
      </c>
      <c r="E61" s="68"/>
      <c r="F61" s="68"/>
      <c r="G61" s="68"/>
      <c r="H61" s="69"/>
      <c r="I61" s="48"/>
      <c r="J61" s="67" t="s">
        <v>55</v>
      </c>
      <c r="K61" s="68"/>
      <c r="L61" s="68"/>
      <c r="M61" s="68"/>
      <c r="N61" s="68"/>
      <c r="O61" s="68"/>
      <c r="P61" s="69"/>
      <c r="Q61" s="48"/>
      <c r="R61" s="49"/>
    </row>
    <row r="62">
      <c r="B62" s="27"/>
      <c r="C62" s="32"/>
      <c r="D62" s="70"/>
      <c r="E62" s="32"/>
      <c r="F62" s="32"/>
      <c r="G62" s="32"/>
      <c r="H62" s="71"/>
      <c r="I62" s="32"/>
      <c r="J62" s="70"/>
      <c r="K62" s="32"/>
      <c r="L62" s="32"/>
      <c r="M62" s="32"/>
      <c r="N62" s="32"/>
      <c r="O62" s="32"/>
      <c r="P62" s="71"/>
      <c r="Q62" s="32"/>
      <c r="R62" s="30"/>
    </row>
    <row r="63">
      <c r="B63" s="27"/>
      <c r="C63" s="32"/>
      <c r="D63" s="70"/>
      <c r="E63" s="32"/>
      <c r="F63" s="32"/>
      <c r="G63" s="32"/>
      <c r="H63" s="71"/>
      <c r="I63" s="32"/>
      <c r="J63" s="70"/>
      <c r="K63" s="32"/>
      <c r="L63" s="32"/>
      <c r="M63" s="32"/>
      <c r="N63" s="32"/>
      <c r="O63" s="32"/>
      <c r="P63" s="71"/>
      <c r="Q63" s="32"/>
      <c r="R63" s="30"/>
    </row>
    <row r="64">
      <c r="B64" s="27"/>
      <c r="C64" s="32"/>
      <c r="D64" s="70"/>
      <c r="E64" s="32"/>
      <c r="F64" s="32"/>
      <c r="G64" s="32"/>
      <c r="H64" s="71"/>
      <c r="I64" s="32"/>
      <c r="J64" s="70"/>
      <c r="K64" s="32"/>
      <c r="L64" s="32"/>
      <c r="M64" s="32"/>
      <c r="N64" s="32"/>
      <c r="O64" s="32"/>
      <c r="P64" s="71"/>
      <c r="Q64" s="32"/>
      <c r="R64" s="30"/>
    </row>
    <row r="65">
      <c r="B65" s="27"/>
      <c r="C65" s="32"/>
      <c r="D65" s="70"/>
      <c r="E65" s="32"/>
      <c r="F65" s="32"/>
      <c r="G65" s="32"/>
      <c r="H65" s="71"/>
      <c r="I65" s="32"/>
      <c r="J65" s="70"/>
      <c r="K65" s="32"/>
      <c r="L65" s="32"/>
      <c r="M65" s="32"/>
      <c r="N65" s="32"/>
      <c r="O65" s="32"/>
      <c r="P65" s="71"/>
      <c r="Q65" s="32"/>
      <c r="R65" s="30"/>
    </row>
    <row r="66">
      <c r="B66" s="27"/>
      <c r="C66" s="32"/>
      <c r="D66" s="70"/>
      <c r="E66" s="32"/>
      <c r="F66" s="32"/>
      <c r="G66" s="32"/>
      <c r="H66" s="71"/>
      <c r="I66" s="32"/>
      <c r="J66" s="70"/>
      <c r="K66" s="32"/>
      <c r="L66" s="32"/>
      <c r="M66" s="32"/>
      <c r="N66" s="32"/>
      <c r="O66" s="32"/>
      <c r="P66" s="71"/>
      <c r="Q66" s="32"/>
      <c r="R66" s="30"/>
    </row>
    <row r="67">
      <c r="B67" s="27"/>
      <c r="C67" s="32"/>
      <c r="D67" s="70"/>
      <c r="E67" s="32"/>
      <c r="F67" s="32"/>
      <c r="G67" s="32"/>
      <c r="H67" s="71"/>
      <c r="I67" s="32"/>
      <c r="J67" s="70"/>
      <c r="K67" s="32"/>
      <c r="L67" s="32"/>
      <c r="M67" s="32"/>
      <c r="N67" s="32"/>
      <c r="O67" s="32"/>
      <c r="P67" s="71"/>
      <c r="Q67" s="32"/>
      <c r="R67" s="30"/>
    </row>
    <row r="68">
      <c r="B68" s="27"/>
      <c r="C68" s="32"/>
      <c r="D68" s="70"/>
      <c r="E68" s="32"/>
      <c r="F68" s="32"/>
      <c r="G68" s="32"/>
      <c r="H68" s="71"/>
      <c r="I68" s="32"/>
      <c r="J68" s="70"/>
      <c r="K68" s="32"/>
      <c r="L68" s="32"/>
      <c r="M68" s="32"/>
      <c r="N68" s="32"/>
      <c r="O68" s="32"/>
      <c r="P68" s="71"/>
      <c r="Q68" s="32"/>
      <c r="R68" s="30"/>
    </row>
    <row r="69">
      <c r="B69" s="27"/>
      <c r="C69" s="32"/>
      <c r="D69" s="70"/>
      <c r="E69" s="32"/>
      <c r="F69" s="32"/>
      <c r="G69" s="32"/>
      <c r="H69" s="71"/>
      <c r="I69" s="32"/>
      <c r="J69" s="70"/>
      <c r="K69" s="32"/>
      <c r="L69" s="32"/>
      <c r="M69" s="32"/>
      <c r="N69" s="32"/>
      <c r="O69" s="32"/>
      <c r="P69" s="71"/>
      <c r="Q69" s="32"/>
      <c r="R69" s="30"/>
    </row>
    <row r="70" s="1" customFormat="1">
      <c r="B70" s="47"/>
      <c r="C70" s="48"/>
      <c r="D70" s="72" t="s">
        <v>52</v>
      </c>
      <c r="E70" s="73"/>
      <c r="F70" s="73"/>
      <c r="G70" s="74" t="s">
        <v>53</v>
      </c>
      <c r="H70" s="75"/>
      <c r="I70" s="48"/>
      <c r="J70" s="72" t="s">
        <v>52</v>
      </c>
      <c r="K70" s="73"/>
      <c r="L70" s="73"/>
      <c r="M70" s="73"/>
      <c r="N70" s="74" t="s">
        <v>53</v>
      </c>
      <c r="O70" s="73"/>
      <c r="P70" s="75"/>
      <c r="Q70" s="48"/>
      <c r="R70" s="49"/>
    </row>
    <row r="71" s="1" customFormat="1" ht="14.4" customHeight="1">
      <c r="B71" s="76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8"/>
    </row>
    <row r="75" s="1" customFormat="1" ht="6.96" customHeight="1">
      <c r="B75" s="79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1"/>
    </row>
    <row r="76" s="1" customFormat="1" ht="36.96" customHeight="1">
      <c r="B76" s="47"/>
      <c r="C76" s="28" t="s">
        <v>118</v>
      </c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49"/>
    </row>
    <row r="77" s="1" customFormat="1" ht="6.96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9"/>
    </row>
    <row r="78" s="1" customFormat="1" ht="30" customHeight="1">
      <c r="B78" s="47"/>
      <c r="C78" s="39" t="s">
        <v>17</v>
      </c>
      <c r="D78" s="48"/>
      <c r="E78" s="48"/>
      <c r="F78" s="150" t="str">
        <f>F6</f>
        <v>Stavebné úpravy a modernizácia prednáškovej miestnosti LAOP01</v>
      </c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48"/>
      <c r="R78" s="49"/>
    </row>
    <row r="79" s="1" customFormat="1" ht="36.96" customHeight="1">
      <c r="B79" s="47"/>
      <c r="C79" s="86" t="s">
        <v>115</v>
      </c>
      <c r="D79" s="48"/>
      <c r="E79" s="48"/>
      <c r="F79" s="88" t="str">
        <f>F7</f>
        <v>E - Vzduchotechnika</v>
      </c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9"/>
    </row>
    <row r="80" s="1" customFormat="1" ht="6.96" customHeight="1">
      <c r="B80" s="47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9"/>
    </row>
    <row r="81" s="1" customFormat="1" ht="18" customHeight="1">
      <c r="B81" s="47"/>
      <c r="C81" s="39" t="s">
        <v>21</v>
      </c>
      <c r="D81" s="48"/>
      <c r="E81" s="48"/>
      <c r="F81" s="34" t="str">
        <f>F9</f>
        <v xml:space="preserve"> </v>
      </c>
      <c r="G81" s="48"/>
      <c r="H81" s="48"/>
      <c r="I81" s="48"/>
      <c r="J81" s="48"/>
      <c r="K81" s="39" t="s">
        <v>23</v>
      </c>
      <c r="L81" s="48"/>
      <c r="M81" s="91" t="str">
        <f>IF(O9="","",O9)</f>
        <v>14. 6. 2018</v>
      </c>
      <c r="N81" s="91"/>
      <c r="O81" s="91"/>
      <c r="P81" s="91"/>
      <c r="Q81" s="48"/>
      <c r="R81" s="49"/>
    </row>
    <row r="82" s="1" customFormat="1" ht="6.96" customHeight="1">
      <c r="B82" s="47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9"/>
    </row>
    <row r="83" s="1" customFormat="1">
      <c r="B83" s="47"/>
      <c r="C83" s="39" t="s">
        <v>25</v>
      </c>
      <c r="D83" s="48"/>
      <c r="E83" s="48"/>
      <c r="F83" s="34" t="str">
        <f>E12</f>
        <v>Univerzita Pavla Jozefa Šafárika v Košiciach</v>
      </c>
      <c r="G83" s="48"/>
      <c r="H83" s="48"/>
      <c r="I83" s="48"/>
      <c r="J83" s="48"/>
      <c r="K83" s="39" t="s">
        <v>31</v>
      </c>
      <c r="L83" s="48"/>
      <c r="M83" s="34" t="str">
        <f>E18</f>
        <v>d.g.A. design graphic architecture s.r.o.</v>
      </c>
      <c r="N83" s="34"/>
      <c r="O83" s="34"/>
      <c r="P83" s="34"/>
      <c r="Q83" s="34"/>
      <c r="R83" s="49"/>
    </row>
    <row r="84" s="1" customFormat="1" ht="14.4" customHeight="1">
      <c r="B84" s="47"/>
      <c r="C84" s="39" t="s">
        <v>29</v>
      </c>
      <c r="D84" s="48"/>
      <c r="E84" s="48"/>
      <c r="F84" s="34" t="str">
        <f>IF(E15="","",E15)</f>
        <v>Vyplň údaj</v>
      </c>
      <c r="G84" s="48"/>
      <c r="H84" s="48"/>
      <c r="I84" s="48"/>
      <c r="J84" s="48"/>
      <c r="K84" s="39" t="s">
        <v>35</v>
      </c>
      <c r="L84" s="48"/>
      <c r="M84" s="34" t="str">
        <f>E21</f>
        <v xml:space="preserve"> </v>
      </c>
      <c r="N84" s="34"/>
      <c r="O84" s="34"/>
      <c r="P84" s="34"/>
      <c r="Q84" s="34"/>
      <c r="R84" s="49"/>
    </row>
    <row r="85" s="1" customFormat="1" ht="10.32" customHeight="1">
      <c r="B85" s="47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9"/>
    </row>
    <row r="86" s="1" customFormat="1" ht="29.28" customHeight="1">
      <c r="B86" s="47"/>
      <c r="C86" s="163" t="s">
        <v>119</v>
      </c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63" t="s">
        <v>120</v>
      </c>
      <c r="O86" s="146"/>
      <c r="P86" s="146"/>
      <c r="Q86" s="146"/>
      <c r="R86" s="49"/>
    </row>
    <row r="87" s="1" customFormat="1" ht="10.32" customHeight="1">
      <c r="B87" s="47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9"/>
    </row>
    <row r="88" s="1" customFormat="1" ht="29.28" customHeight="1">
      <c r="B88" s="47"/>
      <c r="C88" s="164" t="s">
        <v>121</v>
      </c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108">
        <f>N119</f>
        <v>0</v>
      </c>
      <c r="O88" s="165"/>
      <c r="P88" s="165"/>
      <c r="Q88" s="165"/>
      <c r="R88" s="49"/>
      <c r="AU88" s="23" t="s">
        <v>122</v>
      </c>
    </row>
    <row r="89" s="6" customFormat="1" ht="24.96" customHeight="1">
      <c r="B89" s="166"/>
      <c r="C89" s="167"/>
      <c r="D89" s="168" t="s">
        <v>1144</v>
      </c>
      <c r="E89" s="167"/>
      <c r="F89" s="167"/>
      <c r="G89" s="167"/>
      <c r="H89" s="167"/>
      <c r="I89" s="167"/>
      <c r="J89" s="167"/>
      <c r="K89" s="167"/>
      <c r="L89" s="167"/>
      <c r="M89" s="167"/>
      <c r="N89" s="169">
        <f>N120</f>
        <v>0</v>
      </c>
      <c r="O89" s="167"/>
      <c r="P89" s="167"/>
      <c r="Q89" s="167"/>
      <c r="R89" s="170"/>
    </row>
    <row r="90" s="7" customFormat="1" ht="19.92" customHeight="1">
      <c r="B90" s="171"/>
      <c r="C90" s="172"/>
      <c r="D90" s="131" t="s">
        <v>1145</v>
      </c>
      <c r="E90" s="172"/>
      <c r="F90" s="172"/>
      <c r="G90" s="172"/>
      <c r="H90" s="172"/>
      <c r="I90" s="172"/>
      <c r="J90" s="172"/>
      <c r="K90" s="172"/>
      <c r="L90" s="172"/>
      <c r="M90" s="172"/>
      <c r="N90" s="133">
        <f>N140</f>
        <v>0</v>
      </c>
      <c r="O90" s="172"/>
      <c r="P90" s="172"/>
      <c r="Q90" s="172"/>
      <c r="R90" s="173"/>
    </row>
    <row r="91" s="7" customFormat="1" ht="19.92" customHeight="1">
      <c r="B91" s="171"/>
      <c r="C91" s="172"/>
      <c r="D91" s="131" t="s">
        <v>1146</v>
      </c>
      <c r="E91" s="172"/>
      <c r="F91" s="172"/>
      <c r="G91" s="172"/>
      <c r="H91" s="172"/>
      <c r="I91" s="172"/>
      <c r="J91" s="172"/>
      <c r="K91" s="172"/>
      <c r="L91" s="172"/>
      <c r="M91" s="172"/>
      <c r="N91" s="133">
        <f>N151</f>
        <v>0</v>
      </c>
      <c r="O91" s="172"/>
      <c r="P91" s="172"/>
      <c r="Q91" s="172"/>
      <c r="R91" s="173"/>
    </row>
    <row r="92" s="6" customFormat="1" ht="21.84" customHeight="1">
      <c r="B92" s="166"/>
      <c r="C92" s="167"/>
      <c r="D92" s="168" t="s">
        <v>134</v>
      </c>
      <c r="E92" s="167"/>
      <c r="F92" s="167"/>
      <c r="G92" s="167"/>
      <c r="H92" s="167"/>
      <c r="I92" s="167"/>
      <c r="J92" s="167"/>
      <c r="K92" s="167"/>
      <c r="L92" s="167"/>
      <c r="M92" s="167"/>
      <c r="N92" s="174">
        <f>N156</f>
        <v>0</v>
      </c>
      <c r="O92" s="167"/>
      <c r="P92" s="167"/>
      <c r="Q92" s="167"/>
      <c r="R92" s="170"/>
    </row>
    <row r="93" s="1" customFormat="1" ht="21.84" customHeight="1">
      <c r="B93" s="47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9"/>
    </row>
    <row r="94" s="1" customFormat="1" ht="29.28" customHeight="1">
      <c r="B94" s="47"/>
      <c r="C94" s="164" t="s">
        <v>135</v>
      </c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165">
        <f>ROUND(N95+N96+N97+N98+N99+N100,2)</f>
        <v>0</v>
      </c>
      <c r="O94" s="175"/>
      <c r="P94" s="175"/>
      <c r="Q94" s="175"/>
      <c r="R94" s="49"/>
      <c r="T94" s="176"/>
      <c r="U94" s="177" t="s">
        <v>40</v>
      </c>
    </row>
    <row r="95" s="1" customFormat="1" ht="18" customHeight="1">
      <c r="B95" s="178"/>
      <c r="C95" s="179"/>
      <c r="D95" s="138" t="s">
        <v>136</v>
      </c>
      <c r="E95" s="180"/>
      <c r="F95" s="180"/>
      <c r="G95" s="180"/>
      <c r="H95" s="180"/>
      <c r="I95" s="179"/>
      <c r="J95" s="179"/>
      <c r="K95" s="179"/>
      <c r="L95" s="179"/>
      <c r="M95" s="179"/>
      <c r="N95" s="132">
        <f>ROUND(N88*T95,2)</f>
        <v>0</v>
      </c>
      <c r="O95" s="181"/>
      <c r="P95" s="181"/>
      <c r="Q95" s="181"/>
      <c r="R95" s="182"/>
      <c r="S95" s="183"/>
      <c r="T95" s="184"/>
      <c r="U95" s="185" t="s">
        <v>43</v>
      </c>
      <c r="V95" s="183"/>
      <c r="W95" s="183"/>
      <c r="X95" s="183"/>
      <c r="Y95" s="183"/>
      <c r="Z95" s="183"/>
      <c r="AA95" s="183"/>
      <c r="AB95" s="183"/>
      <c r="AC95" s="183"/>
      <c r="AD95" s="183"/>
      <c r="AE95" s="183"/>
      <c r="AF95" s="183"/>
      <c r="AG95" s="183"/>
      <c r="AH95" s="183"/>
      <c r="AI95" s="183"/>
      <c r="AJ95" s="183"/>
      <c r="AK95" s="183"/>
      <c r="AL95" s="183"/>
      <c r="AM95" s="183"/>
      <c r="AN95" s="183"/>
      <c r="AO95" s="183"/>
      <c r="AP95" s="183"/>
      <c r="AQ95" s="183"/>
      <c r="AR95" s="183"/>
      <c r="AS95" s="183"/>
      <c r="AT95" s="183"/>
      <c r="AU95" s="183"/>
      <c r="AV95" s="183"/>
      <c r="AW95" s="183"/>
      <c r="AX95" s="183"/>
      <c r="AY95" s="186" t="s">
        <v>137</v>
      </c>
      <c r="AZ95" s="183"/>
      <c r="BA95" s="183"/>
      <c r="BB95" s="183"/>
      <c r="BC95" s="183"/>
      <c r="BD95" s="183"/>
      <c r="BE95" s="187">
        <f>IF(U95="základná",N95,0)</f>
        <v>0</v>
      </c>
      <c r="BF95" s="187">
        <f>IF(U95="znížená",N95,0)</f>
        <v>0</v>
      </c>
      <c r="BG95" s="187">
        <f>IF(U95="zákl. prenesená",N95,0)</f>
        <v>0</v>
      </c>
      <c r="BH95" s="187">
        <f>IF(U95="zníž. prenesená",N95,0)</f>
        <v>0</v>
      </c>
      <c r="BI95" s="187">
        <f>IF(U95="nulová",N95,0)</f>
        <v>0</v>
      </c>
      <c r="BJ95" s="186" t="s">
        <v>138</v>
      </c>
      <c r="BK95" s="183"/>
      <c r="BL95" s="183"/>
      <c r="BM95" s="183"/>
    </row>
    <row r="96" s="1" customFormat="1" ht="18" customHeight="1">
      <c r="B96" s="178"/>
      <c r="C96" s="179"/>
      <c r="D96" s="138" t="s">
        <v>139</v>
      </c>
      <c r="E96" s="180"/>
      <c r="F96" s="180"/>
      <c r="G96" s="180"/>
      <c r="H96" s="180"/>
      <c r="I96" s="179"/>
      <c r="J96" s="179"/>
      <c r="K96" s="179"/>
      <c r="L96" s="179"/>
      <c r="M96" s="179"/>
      <c r="N96" s="132">
        <f>ROUND(N88*T96,2)</f>
        <v>0</v>
      </c>
      <c r="O96" s="181"/>
      <c r="P96" s="181"/>
      <c r="Q96" s="181"/>
      <c r="R96" s="182"/>
      <c r="S96" s="183"/>
      <c r="T96" s="184"/>
      <c r="U96" s="185" t="s">
        <v>43</v>
      </c>
      <c r="V96" s="183"/>
      <c r="W96" s="183"/>
      <c r="X96" s="183"/>
      <c r="Y96" s="183"/>
      <c r="Z96" s="183"/>
      <c r="AA96" s="183"/>
      <c r="AB96" s="183"/>
      <c r="AC96" s="183"/>
      <c r="AD96" s="183"/>
      <c r="AE96" s="183"/>
      <c r="AF96" s="183"/>
      <c r="AG96" s="183"/>
      <c r="AH96" s="183"/>
      <c r="AI96" s="183"/>
      <c r="AJ96" s="183"/>
      <c r="AK96" s="183"/>
      <c r="AL96" s="183"/>
      <c r="AM96" s="183"/>
      <c r="AN96" s="183"/>
      <c r="AO96" s="183"/>
      <c r="AP96" s="183"/>
      <c r="AQ96" s="183"/>
      <c r="AR96" s="183"/>
      <c r="AS96" s="183"/>
      <c r="AT96" s="183"/>
      <c r="AU96" s="183"/>
      <c r="AV96" s="183"/>
      <c r="AW96" s="183"/>
      <c r="AX96" s="183"/>
      <c r="AY96" s="186" t="s">
        <v>137</v>
      </c>
      <c r="AZ96" s="183"/>
      <c r="BA96" s="183"/>
      <c r="BB96" s="183"/>
      <c r="BC96" s="183"/>
      <c r="BD96" s="183"/>
      <c r="BE96" s="187">
        <f>IF(U96="základná",N96,0)</f>
        <v>0</v>
      </c>
      <c r="BF96" s="187">
        <f>IF(U96="znížená",N96,0)</f>
        <v>0</v>
      </c>
      <c r="BG96" s="187">
        <f>IF(U96="zákl. prenesená",N96,0)</f>
        <v>0</v>
      </c>
      <c r="BH96" s="187">
        <f>IF(U96="zníž. prenesená",N96,0)</f>
        <v>0</v>
      </c>
      <c r="BI96" s="187">
        <f>IF(U96="nulová",N96,0)</f>
        <v>0</v>
      </c>
      <c r="BJ96" s="186" t="s">
        <v>138</v>
      </c>
      <c r="BK96" s="183"/>
      <c r="BL96" s="183"/>
      <c r="BM96" s="183"/>
    </row>
    <row r="97" s="1" customFormat="1" ht="18" customHeight="1">
      <c r="B97" s="178"/>
      <c r="C97" s="179"/>
      <c r="D97" s="138" t="s">
        <v>140</v>
      </c>
      <c r="E97" s="180"/>
      <c r="F97" s="180"/>
      <c r="G97" s="180"/>
      <c r="H97" s="180"/>
      <c r="I97" s="179"/>
      <c r="J97" s="179"/>
      <c r="K97" s="179"/>
      <c r="L97" s="179"/>
      <c r="M97" s="179"/>
      <c r="N97" s="132">
        <f>ROUND(N88*T97,2)</f>
        <v>0</v>
      </c>
      <c r="O97" s="181"/>
      <c r="P97" s="181"/>
      <c r="Q97" s="181"/>
      <c r="R97" s="182"/>
      <c r="S97" s="183"/>
      <c r="T97" s="184"/>
      <c r="U97" s="185" t="s">
        <v>43</v>
      </c>
      <c r="V97" s="183"/>
      <c r="W97" s="183"/>
      <c r="X97" s="183"/>
      <c r="Y97" s="183"/>
      <c r="Z97" s="183"/>
      <c r="AA97" s="183"/>
      <c r="AB97" s="183"/>
      <c r="AC97" s="183"/>
      <c r="AD97" s="183"/>
      <c r="AE97" s="183"/>
      <c r="AF97" s="183"/>
      <c r="AG97" s="183"/>
      <c r="AH97" s="183"/>
      <c r="AI97" s="183"/>
      <c r="AJ97" s="183"/>
      <c r="AK97" s="183"/>
      <c r="AL97" s="183"/>
      <c r="AM97" s="183"/>
      <c r="AN97" s="183"/>
      <c r="AO97" s="183"/>
      <c r="AP97" s="183"/>
      <c r="AQ97" s="183"/>
      <c r="AR97" s="183"/>
      <c r="AS97" s="183"/>
      <c r="AT97" s="183"/>
      <c r="AU97" s="183"/>
      <c r="AV97" s="183"/>
      <c r="AW97" s="183"/>
      <c r="AX97" s="183"/>
      <c r="AY97" s="186" t="s">
        <v>137</v>
      </c>
      <c r="AZ97" s="183"/>
      <c r="BA97" s="183"/>
      <c r="BB97" s="183"/>
      <c r="BC97" s="183"/>
      <c r="BD97" s="183"/>
      <c r="BE97" s="187">
        <f>IF(U97="základná",N97,0)</f>
        <v>0</v>
      </c>
      <c r="BF97" s="187">
        <f>IF(U97="znížená",N97,0)</f>
        <v>0</v>
      </c>
      <c r="BG97" s="187">
        <f>IF(U97="zákl. prenesená",N97,0)</f>
        <v>0</v>
      </c>
      <c r="BH97" s="187">
        <f>IF(U97="zníž. prenesená",N97,0)</f>
        <v>0</v>
      </c>
      <c r="BI97" s="187">
        <f>IF(U97="nulová",N97,0)</f>
        <v>0</v>
      </c>
      <c r="BJ97" s="186" t="s">
        <v>138</v>
      </c>
      <c r="BK97" s="183"/>
      <c r="BL97" s="183"/>
      <c r="BM97" s="183"/>
    </row>
    <row r="98" s="1" customFormat="1" ht="18" customHeight="1">
      <c r="B98" s="178"/>
      <c r="C98" s="179"/>
      <c r="D98" s="138" t="s">
        <v>141</v>
      </c>
      <c r="E98" s="180"/>
      <c r="F98" s="180"/>
      <c r="G98" s="180"/>
      <c r="H98" s="180"/>
      <c r="I98" s="179"/>
      <c r="J98" s="179"/>
      <c r="K98" s="179"/>
      <c r="L98" s="179"/>
      <c r="M98" s="179"/>
      <c r="N98" s="132">
        <f>ROUND(N88*T98,2)</f>
        <v>0</v>
      </c>
      <c r="O98" s="181"/>
      <c r="P98" s="181"/>
      <c r="Q98" s="181"/>
      <c r="R98" s="182"/>
      <c r="S98" s="183"/>
      <c r="T98" s="184"/>
      <c r="U98" s="185" t="s">
        <v>43</v>
      </c>
      <c r="V98" s="183"/>
      <c r="W98" s="183"/>
      <c r="X98" s="183"/>
      <c r="Y98" s="183"/>
      <c r="Z98" s="183"/>
      <c r="AA98" s="183"/>
      <c r="AB98" s="183"/>
      <c r="AC98" s="183"/>
      <c r="AD98" s="183"/>
      <c r="AE98" s="183"/>
      <c r="AF98" s="183"/>
      <c r="AG98" s="183"/>
      <c r="AH98" s="183"/>
      <c r="AI98" s="183"/>
      <c r="AJ98" s="183"/>
      <c r="AK98" s="183"/>
      <c r="AL98" s="183"/>
      <c r="AM98" s="183"/>
      <c r="AN98" s="183"/>
      <c r="AO98" s="183"/>
      <c r="AP98" s="183"/>
      <c r="AQ98" s="183"/>
      <c r="AR98" s="183"/>
      <c r="AS98" s="183"/>
      <c r="AT98" s="183"/>
      <c r="AU98" s="183"/>
      <c r="AV98" s="183"/>
      <c r="AW98" s="183"/>
      <c r="AX98" s="183"/>
      <c r="AY98" s="186" t="s">
        <v>137</v>
      </c>
      <c r="AZ98" s="183"/>
      <c r="BA98" s="183"/>
      <c r="BB98" s="183"/>
      <c r="BC98" s="183"/>
      <c r="BD98" s="183"/>
      <c r="BE98" s="187">
        <f>IF(U98="základná",N98,0)</f>
        <v>0</v>
      </c>
      <c r="BF98" s="187">
        <f>IF(U98="znížená",N98,0)</f>
        <v>0</v>
      </c>
      <c r="BG98" s="187">
        <f>IF(U98="zákl. prenesená",N98,0)</f>
        <v>0</v>
      </c>
      <c r="BH98" s="187">
        <f>IF(U98="zníž. prenesená",N98,0)</f>
        <v>0</v>
      </c>
      <c r="BI98" s="187">
        <f>IF(U98="nulová",N98,0)</f>
        <v>0</v>
      </c>
      <c r="BJ98" s="186" t="s">
        <v>138</v>
      </c>
      <c r="BK98" s="183"/>
      <c r="BL98" s="183"/>
      <c r="BM98" s="183"/>
    </row>
    <row r="99" s="1" customFormat="1" ht="18" customHeight="1">
      <c r="B99" s="178"/>
      <c r="C99" s="179"/>
      <c r="D99" s="138" t="s">
        <v>142</v>
      </c>
      <c r="E99" s="180"/>
      <c r="F99" s="180"/>
      <c r="G99" s="180"/>
      <c r="H99" s="180"/>
      <c r="I99" s="179"/>
      <c r="J99" s="179"/>
      <c r="K99" s="179"/>
      <c r="L99" s="179"/>
      <c r="M99" s="179"/>
      <c r="N99" s="132">
        <f>ROUND(N88*T99,2)</f>
        <v>0</v>
      </c>
      <c r="O99" s="181"/>
      <c r="P99" s="181"/>
      <c r="Q99" s="181"/>
      <c r="R99" s="182"/>
      <c r="S99" s="183"/>
      <c r="T99" s="184"/>
      <c r="U99" s="185" t="s">
        <v>43</v>
      </c>
      <c r="V99" s="183"/>
      <c r="W99" s="183"/>
      <c r="X99" s="183"/>
      <c r="Y99" s="183"/>
      <c r="Z99" s="183"/>
      <c r="AA99" s="183"/>
      <c r="AB99" s="183"/>
      <c r="AC99" s="183"/>
      <c r="AD99" s="183"/>
      <c r="AE99" s="183"/>
      <c r="AF99" s="183"/>
      <c r="AG99" s="183"/>
      <c r="AH99" s="183"/>
      <c r="AI99" s="183"/>
      <c r="AJ99" s="183"/>
      <c r="AK99" s="183"/>
      <c r="AL99" s="183"/>
      <c r="AM99" s="183"/>
      <c r="AN99" s="183"/>
      <c r="AO99" s="183"/>
      <c r="AP99" s="183"/>
      <c r="AQ99" s="183"/>
      <c r="AR99" s="183"/>
      <c r="AS99" s="183"/>
      <c r="AT99" s="183"/>
      <c r="AU99" s="183"/>
      <c r="AV99" s="183"/>
      <c r="AW99" s="183"/>
      <c r="AX99" s="183"/>
      <c r="AY99" s="186" t="s">
        <v>137</v>
      </c>
      <c r="AZ99" s="183"/>
      <c r="BA99" s="183"/>
      <c r="BB99" s="183"/>
      <c r="BC99" s="183"/>
      <c r="BD99" s="183"/>
      <c r="BE99" s="187">
        <f>IF(U99="základná",N99,0)</f>
        <v>0</v>
      </c>
      <c r="BF99" s="187">
        <f>IF(U99="znížená",N99,0)</f>
        <v>0</v>
      </c>
      <c r="BG99" s="187">
        <f>IF(U99="zákl. prenesená",N99,0)</f>
        <v>0</v>
      </c>
      <c r="BH99" s="187">
        <f>IF(U99="zníž. prenesená",N99,0)</f>
        <v>0</v>
      </c>
      <c r="BI99" s="187">
        <f>IF(U99="nulová",N99,0)</f>
        <v>0</v>
      </c>
      <c r="BJ99" s="186" t="s">
        <v>138</v>
      </c>
      <c r="BK99" s="183"/>
      <c r="BL99" s="183"/>
      <c r="BM99" s="183"/>
    </row>
    <row r="100" s="1" customFormat="1" ht="18" customHeight="1">
      <c r="B100" s="178"/>
      <c r="C100" s="179"/>
      <c r="D100" s="180" t="s">
        <v>143</v>
      </c>
      <c r="E100" s="179"/>
      <c r="F100" s="179"/>
      <c r="G100" s="179"/>
      <c r="H100" s="179"/>
      <c r="I100" s="179"/>
      <c r="J100" s="179"/>
      <c r="K100" s="179"/>
      <c r="L100" s="179"/>
      <c r="M100" s="179"/>
      <c r="N100" s="132">
        <f>ROUND(N88*T100,2)</f>
        <v>0</v>
      </c>
      <c r="O100" s="181"/>
      <c r="P100" s="181"/>
      <c r="Q100" s="181"/>
      <c r="R100" s="182"/>
      <c r="S100" s="183"/>
      <c r="T100" s="188"/>
      <c r="U100" s="189" t="s">
        <v>43</v>
      </c>
      <c r="V100" s="183"/>
      <c r="W100" s="183"/>
      <c r="X100" s="183"/>
      <c r="Y100" s="183"/>
      <c r="Z100" s="183"/>
      <c r="AA100" s="183"/>
      <c r="AB100" s="183"/>
      <c r="AC100" s="183"/>
      <c r="AD100" s="183"/>
      <c r="AE100" s="183"/>
      <c r="AF100" s="183"/>
      <c r="AG100" s="183"/>
      <c r="AH100" s="183"/>
      <c r="AI100" s="183"/>
      <c r="AJ100" s="183"/>
      <c r="AK100" s="183"/>
      <c r="AL100" s="183"/>
      <c r="AM100" s="183"/>
      <c r="AN100" s="183"/>
      <c r="AO100" s="183"/>
      <c r="AP100" s="183"/>
      <c r="AQ100" s="183"/>
      <c r="AR100" s="183"/>
      <c r="AS100" s="183"/>
      <c r="AT100" s="183"/>
      <c r="AU100" s="183"/>
      <c r="AV100" s="183"/>
      <c r="AW100" s="183"/>
      <c r="AX100" s="183"/>
      <c r="AY100" s="186" t="s">
        <v>144</v>
      </c>
      <c r="AZ100" s="183"/>
      <c r="BA100" s="183"/>
      <c r="BB100" s="183"/>
      <c r="BC100" s="183"/>
      <c r="BD100" s="183"/>
      <c r="BE100" s="187">
        <f>IF(U100="základná",N100,0)</f>
        <v>0</v>
      </c>
      <c r="BF100" s="187">
        <f>IF(U100="znížená",N100,0)</f>
        <v>0</v>
      </c>
      <c r="BG100" s="187">
        <f>IF(U100="zákl. prenesená",N100,0)</f>
        <v>0</v>
      </c>
      <c r="BH100" s="187">
        <f>IF(U100="zníž. prenesená",N100,0)</f>
        <v>0</v>
      </c>
      <c r="BI100" s="187">
        <f>IF(U100="nulová",N100,0)</f>
        <v>0</v>
      </c>
      <c r="BJ100" s="186" t="s">
        <v>138</v>
      </c>
      <c r="BK100" s="183"/>
      <c r="BL100" s="183"/>
      <c r="BM100" s="183"/>
    </row>
    <row r="101" s="1" customFormat="1">
      <c r="B101" s="47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9"/>
    </row>
    <row r="102" s="1" customFormat="1" ht="29.28" customHeight="1">
      <c r="B102" s="47"/>
      <c r="C102" s="145" t="s">
        <v>108</v>
      </c>
      <c r="D102" s="146"/>
      <c r="E102" s="146"/>
      <c r="F102" s="146"/>
      <c r="G102" s="146"/>
      <c r="H102" s="146"/>
      <c r="I102" s="146"/>
      <c r="J102" s="146"/>
      <c r="K102" s="146"/>
      <c r="L102" s="147">
        <f>ROUND(SUM(N88+N94),2)</f>
        <v>0</v>
      </c>
      <c r="M102" s="147"/>
      <c r="N102" s="147"/>
      <c r="O102" s="147"/>
      <c r="P102" s="147"/>
      <c r="Q102" s="147"/>
      <c r="R102" s="49"/>
    </row>
    <row r="103" s="1" customFormat="1" ht="6.96" customHeight="1">
      <c r="B103" s="76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8"/>
    </row>
    <row r="107" s="1" customFormat="1" ht="6.96" customHeight="1">
      <c r="B107" s="79"/>
      <c r="C107" s="80"/>
      <c r="D107" s="80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1"/>
    </row>
    <row r="108" s="1" customFormat="1" ht="36.96" customHeight="1">
      <c r="B108" s="47"/>
      <c r="C108" s="28" t="s">
        <v>145</v>
      </c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9"/>
    </row>
    <row r="109" s="1" customFormat="1" ht="6.96" customHeight="1">
      <c r="B109" s="47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9"/>
    </row>
    <row r="110" s="1" customFormat="1" ht="30" customHeight="1">
      <c r="B110" s="47"/>
      <c r="C110" s="39" t="s">
        <v>17</v>
      </c>
      <c r="D110" s="48"/>
      <c r="E110" s="48"/>
      <c r="F110" s="150" t="str">
        <f>F6</f>
        <v>Stavebné úpravy a modernizácia prednáškovej miestnosti LAOP01</v>
      </c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48"/>
      <c r="R110" s="49"/>
    </row>
    <row r="111" s="1" customFormat="1" ht="36.96" customHeight="1">
      <c r="B111" s="47"/>
      <c r="C111" s="86" t="s">
        <v>115</v>
      </c>
      <c r="D111" s="48"/>
      <c r="E111" s="48"/>
      <c r="F111" s="88" t="str">
        <f>F7</f>
        <v>E - Vzduchotechnika</v>
      </c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9"/>
    </row>
    <row r="112" s="1" customFormat="1" ht="6.96" customHeight="1">
      <c r="B112" s="47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9"/>
    </row>
    <row r="113" s="1" customFormat="1" ht="18" customHeight="1">
      <c r="B113" s="47"/>
      <c r="C113" s="39" t="s">
        <v>21</v>
      </c>
      <c r="D113" s="48"/>
      <c r="E113" s="48"/>
      <c r="F113" s="34" t="str">
        <f>F9</f>
        <v xml:space="preserve"> </v>
      </c>
      <c r="G113" s="48"/>
      <c r="H113" s="48"/>
      <c r="I113" s="48"/>
      <c r="J113" s="48"/>
      <c r="K113" s="39" t="s">
        <v>23</v>
      </c>
      <c r="L113" s="48"/>
      <c r="M113" s="91" t="str">
        <f>IF(O9="","",O9)</f>
        <v>14. 6. 2018</v>
      </c>
      <c r="N113" s="91"/>
      <c r="O113" s="91"/>
      <c r="P113" s="91"/>
      <c r="Q113" s="48"/>
      <c r="R113" s="49"/>
    </row>
    <row r="114" s="1" customFormat="1" ht="6.96" customHeight="1">
      <c r="B114" s="47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9"/>
    </row>
    <row r="115" s="1" customFormat="1">
      <c r="B115" s="47"/>
      <c r="C115" s="39" t="s">
        <v>25</v>
      </c>
      <c r="D115" s="48"/>
      <c r="E115" s="48"/>
      <c r="F115" s="34" t="str">
        <f>E12</f>
        <v>Univerzita Pavla Jozefa Šafárika v Košiciach</v>
      </c>
      <c r="G115" s="48"/>
      <c r="H115" s="48"/>
      <c r="I115" s="48"/>
      <c r="J115" s="48"/>
      <c r="K115" s="39" t="s">
        <v>31</v>
      </c>
      <c r="L115" s="48"/>
      <c r="M115" s="34" t="str">
        <f>E18</f>
        <v>d.g.A. design graphic architecture s.r.o.</v>
      </c>
      <c r="N115" s="34"/>
      <c r="O115" s="34"/>
      <c r="P115" s="34"/>
      <c r="Q115" s="34"/>
      <c r="R115" s="49"/>
    </row>
    <row r="116" s="1" customFormat="1" ht="14.4" customHeight="1">
      <c r="B116" s="47"/>
      <c r="C116" s="39" t="s">
        <v>29</v>
      </c>
      <c r="D116" s="48"/>
      <c r="E116" s="48"/>
      <c r="F116" s="34" t="str">
        <f>IF(E15="","",E15)</f>
        <v>Vyplň údaj</v>
      </c>
      <c r="G116" s="48"/>
      <c r="H116" s="48"/>
      <c r="I116" s="48"/>
      <c r="J116" s="48"/>
      <c r="K116" s="39" t="s">
        <v>35</v>
      </c>
      <c r="L116" s="48"/>
      <c r="M116" s="34" t="str">
        <f>E21</f>
        <v xml:space="preserve"> </v>
      </c>
      <c r="N116" s="34"/>
      <c r="O116" s="34"/>
      <c r="P116" s="34"/>
      <c r="Q116" s="34"/>
      <c r="R116" s="49"/>
    </row>
    <row r="117" s="1" customFormat="1" ht="10.32" customHeight="1">
      <c r="B117" s="47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9"/>
    </row>
    <row r="118" s="8" customFormat="1" ht="29.28" customHeight="1">
      <c r="B118" s="190"/>
      <c r="C118" s="191" t="s">
        <v>146</v>
      </c>
      <c r="D118" s="192" t="s">
        <v>147</v>
      </c>
      <c r="E118" s="192" t="s">
        <v>58</v>
      </c>
      <c r="F118" s="192" t="s">
        <v>148</v>
      </c>
      <c r="G118" s="192"/>
      <c r="H118" s="192"/>
      <c r="I118" s="192"/>
      <c r="J118" s="192" t="s">
        <v>149</v>
      </c>
      <c r="K118" s="192" t="s">
        <v>150</v>
      </c>
      <c r="L118" s="192" t="s">
        <v>151</v>
      </c>
      <c r="M118" s="192"/>
      <c r="N118" s="192" t="s">
        <v>120</v>
      </c>
      <c r="O118" s="192"/>
      <c r="P118" s="192"/>
      <c r="Q118" s="193"/>
      <c r="R118" s="194"/>
      <c r="T118" s="101" t="s">
        <v>152</v>
      </c>
      <c r="U118" s="102" t="s">
        <v>40</v>
      </c>
      <c r="V118" s="102" t="s">
        <v>153</v>
      </c>
      <c r="W118" s="102" t="s">
        <v>154</v>
      </c>
      <c r="X118" s="102" t="s">
        <v>155</v>
      </c>
      <c r="Y118" s="102" t="s">
        <v>156</v>
      </c>
      <c r="Z118" s="102" t="s">
        <v>157</v>
      </c>
      <c r="AA118" s="103" t="s">
        <v>158</v>
      </c>
    </row>
    <row r="119" s="1" customFormat="1" ht="29.28" customHeight="1">
      <c r="B119" s="47"/>
      <c r="C119" s="105" t="s">
        <v>117</v>
      </c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195">
        <f>BK119</f>
        <v>0</v>
      </c>
      <c r="O119" s="196"/>
      <c r="P119" s="196"/>
      <c r="Q119" s="196"/>
      <c r="R119" s="49"/>
      <c r="T119" s="104"/>
      <c r="U119" s="68"/>
      <c r="V119" s="68"/>
      <c r="W119" s="197">
        <f>W120+W156</f>
        <v>0</v>
      </c>
      <c r="X119" s="68"/>
      <c r="Y119" s="197">
        <f>Y120+Y156</f>
        <v>0</v>
      </c>
      <c r="Z119" s="68"/>
      <c r="AA119" s="198">
        <f>AA120+AA156</f>
        <v>0</v>
      </c>
      <c r="AT119" s="23" t="s">
        <v>75</v>
      </c>
      <c r="AU119" s="23" t="s">
        <v>122</v>
      </c>
      <c r="BK119" s="199">
        <f>BK120+BK156</f>
        <v>0</v>
      </c>
    </row>
    <row r="120" s="9" customFormat="1" ht="37.44" customHeight="1">
      <c r="B120" s="200"/>
      <c r="C120" s="201"/>
      <c r="D120" s="202" t="s">
        <v>1144</v>
      </c>
      <c r="E120" s="202"/>
      <c r="F120" s="202"/>
      <c r="G120" s="202"/>
      <c r="H120" s="202"/>
      <c r="I120" s="202"/>
      <c r="J120" s="202"/>
      <c r="K120" s="202"/>
      <c r="L120" s="202"/>
      <c r="M120" s="202"/>
      <c r="N120" s="273">
        <f>BK120</f>
        <v>0</v>
      </c>
      <c r="O120" s="274"/>
      <c r="P120" s="274"/>
      <c r="Q120" s="274"/>
      <c r="R120" s="204"/>
      <c r="T120" s="205"/>
      <c r="U120" s="201"/>
      <c r="V120" s="201"/>
      <c r="W120" s="206">
        <f>W121+SUM(W122:W140)+W151</f>
        <v>0</v>
      </c>
      <c r="X120" s="201"/>
      <c r="Y120" s="206">
        <f>Y121+SUM(Y122:Y140)+Y151</f>
        <v>0</v>
      </c>
      <c r="Z120" s="201"/>
      <c r="AA120" s="207">
        <f>AA121+SUM(AA122:AA140)+AA151</f>
        <v>0</v>
      </c>
      <c r="AR120" s="208" t="s">
        <v>84</v>
      </c>
      <c r="AT120" s="209" t="s">
        <v>75</v>
      </c>
      <c r="AU120" s="209" t="s">
        <v>76</v>
      </c>
      <c r="AY120" s="208" t="s">
        <v>159</v>
      </c>
      <c r="BK120" s="210">
        <f>BK121+SUM(BK122:BK140)+BK151</f>
        <v>0</v>
      </c>
    </row>
    <row r="121" s="1" customFormat="1" ht="38.25" customHeight="1">
      <c r="B121" s="178"/>
      <c r="C121" s="264" t="s">
        <v>84</v>
      </c>
      <c r="D121" s="264" t="s">
        <v>317</v>
      </c>
      <c r="E121" s="265" t="s">
        <v>1147</v>
      </c>
      <c r="F121" s="266" t="s">
        <v>1148</v>
      </c>
      <c r="G121" s="266"/>
      <c r="H121" s="266"/>
      <c r="I121" s="266"/>
      <c r="J121" s="267" t="s">
        <v>397</v>
      </c>
      <c r="K121" s="268">
        <v>1</v>
      </c>
      <c r="L121" s="269">
        <v>0</v>
      </c>
      <c r="M121" s="269"/>
      <c r="N121" s="268">
        <f>ROUND(L121*K121,3)</f>
        <v>0</v>
      </c>
      <c r="O121" s="218"/>
      <c r="P121" s="218"/>
      <c r="Q121" s="218"/>
      <c r="R121" s="182"/>
      <c r="T121" s="220" t="s">
        <v>5</v>
      </c>
      <c r="U121" s="57" t="s">
        <v>43</v>
      </c>
      <c r="V121" s="48"/>
      <c r="W121" s="221">
        <f>V121*K121</f>
        <v>0</v>
      </c>
      <c r="X121" s="221">
        <v>0</v>
      </c>
      <c r="Y121" s="221">
        <f>X121*K121</f>
        <v>0</v>
      </c>
      <c r="Z121" s="221">
        <v>0</v>
      </c>
      <c r="AA121" s="222">
        <f>Z121*K121</f>
        <v>0</v>
      </c>
      <c r="AR121" s="23" t="s">
        <v>593</v>
      </c>
      <c r="AT121" s="23" t="s">
        <v>317</v>
      </c>
      <c r="AU121" s="23" t="s">
        <v>84</v>
      </c>
      <c r="AY121" s="23" t="s">
        <v>159</v>
      </c>
      <c r="BE121" s="137">
        <f>IF(U121="základná",N121,0)</f>
        <v>0</v>
      </c>
      <c r="BF121" s="137">
        <f>IF(U121="znížená",N121,0)</f>
        <v>0</v>
      </c>
      <c r="BG121" s="137">
        <f>IF(U121="zákl. prenesená",N121,0)</f>
        <v>0</v>
      </c>
      <c r="BH121" s="137">
        <f>IF(U121="zníž. prenesená",N121,0)</f>
        <v>0</v>
      </c>
      <c r="BI121" s="137">
        <f>IF(U121="nulová",N121,0)</f>
        <v>0</v>
      </c>
      <c r="BJ121" s="23" t="s">
        <v>138</v>
      </c>
      <c r="BK121" s="223">
        <f>ROUND(L121*K121,3)</f>
        <v>0</v>
      </c>
      <c r="BL121" s="23" t="s">
        <v>277</v>
      </c>
      <c r="BM121" s="23" t="s">
        <v>138</v>
      </c>
    </row>
    <row r="122" s="1" customFormat="1" ht="144" customHeight="1">
      <c r="B122" s="47"/>
      <c r="C122" s="48"/>
      <c r="D122" s="48"/>
      <c r="E122" s="48"/>
      <c r="F122" s="272" t="s">
        <v>1149</v>
      </c>
      <c r="G122" s="68"/>
      <c r="H122" s="68"/>
      <c r="I122" s="68"/>
      <c r="J122" s="48"/>
      <c r="K122" s="48"/>
      <c r="L122" s="48"/>
      <c r="M122" s="48"/>
      <c r="N122" s="48"/>
      <c r="O122" s="48"/>
      <c r="P122" s="48"/>
      <c r="Q122" s="48"/>
      <c r="R122" s="49"/>
      <c r="T122" s="257"/>
      <c r="U122" s="48"/>
      <c r="V122" s="48"/>
      <c r="W122" s="48"/>
      <c r="X122" s="48"/>
      <c r="Y122" s="48"/>
      <c r="Z122" s="48"/>
      <c r="AA122" s="95"/>
      <c r="AT122" s="23" t="s">
        <v>1075</v>
      </c>
      <c r="AU122" s="23" t="s">
        <v>84</v>
      </c>
    </row>
    <row r="123" s="1" customFormat="1" ht="25.5" customHeight="1">
      <c r="B123" s="178"/>
      <c r="C123" s="264" t="s">
        <v>138</v>
      </c>
      <c r="D123" s="264" t="s">
        <v>317</v>
      </c>
      <c r="E123" s="265" t="s">
        <v>1150</v>
      </c>
      <c r="F123" s="266" t="s">
        <v>1151</v>
      </c>
      <c r="G123" s="266"/>
      <c r="H123" s="266"/>
      <c r="I123" s="266"/>
      <c r="J123" s="267" t="s">
        <v>177</v>
      </c>
      <c r="K123" s="268">
        <v>1</v>
      </c>
      <c r="L123" s="269">
        <v>0</v>
      </c>
      <c r="M123" s="269"/>
      <c r="N123" s="268">
        <f>ROUND(L123*K123,3)</f>
        <v>0</v>
      </c>
      <c r="O123" s="218"/>
      <c r="P123" s="218"/>
      <c r="Q123" s="218"/>
      <c r="R123" s="182"/>
      <c r="T123" s="220" t="s">
        <v>5</v>
      </c>
      <c r="U123" s="57" t="s">
        <v>43</v>
      </c>
      <c r="V123" s="48"/>
      <c r="W123" s="221">
        <f>V123*K123</f>
        <v>0</v>
      </c>
      <c r="X123" s="221">
        <v>0</v>
      </c>
      <c r="Y123" s="221">
        <f>X123*K123</f>
        <v>0</v>
      </c>
      <c r="Z123" s="221">
        <v>0</v>
      </c>
      <c r="AA123" s="222">
        <f>Z123*K123</f>
        <v>0</v>
      </c>
      <c r="AR123" s="23" t="s">
        <v>593</v>
      </c>
      <c r="AT123" s="23" t="s">
        <v>317</v>
      </c>
      <c r="AU123" s="23" t="s">
        <v>84</v>
      </c>
      <c r="AY123" s="23" t="s">
        <v>159</v>
      </c>
      <c r="BE123" s="137">
        <f>IF(U123="základná",N123,0)</f>
        <v>0</v>
      </c>
      <c r="BF123" s="137">
        <f>IF(U123="znížená",N123,0)</f>
        <v>0</v>
      </c>
      <c r="BG123" s="137">
        <f>IF(U123="zákl. prenesená",N123,0)</f>
        <v>0</v>
      </c>
      <c r="BH123" s="137">
        <f>IF(U123="zníž. prenesená",N123,0)</f>
        <v>0</v>
      </c>
      <c r="BI123" s="137">
        <f>IF(U123="nulová",N123,0)</f>
        <v>0</v>
      </c>
      <c r="BJ123" s="23" t="s">
        <v>138</v>
      </c>
      <c r="BK123" s="223">
        <f>ROUND(L123*K123,3)</f>
        <v>0</v>
      </c>
      <c r="BL123" s="23" t="s">
        <v>277</v>
      </c>
      <c r="BM123" s="23" t="s">
        <v>164</v>
      </c>
    </row>
    <row r="124" s="1" customFormat="1" ht="24" customHeight="1">
      <c r="B124" s="47"/>
      <c r="C124" s="48"/>
      <c r="D124" s="48"/>
      <c r="E124" s="48"/>
      <c r="F124" s="272" t="s">
        <v>1152</v>
      </c>
      <c r="G124" s="68"/>
      <c r="H124" s="68"/>
      <c r="I124" s="68"/>
      <c r="J124" s="48"/>
      <c r="K124" s="48"/>
      <c r="L124" s="48"/>
      <c r="M124" s="48"/>
      <c r="N124" s="48"/>
      <c r="O124" s="48"/>
      <c r="P124" s="48"/>
      <c r="Q124" s="48"/>
      <c r="R124" s="49"/>
      <c r="T124" s="257"/>
      <c r="U124" s="48"/>
      <c r="V124" s="48"/>
      <c r="W124" s="48"/>
      <c r="X124" s="48"/>
      <c r="Y124" s="48"/>
      <c r="Z124" s="48"/>
      <c r="AA124" s="95"/>
      <c r="AT124" s="23" t="s">
        <v>1075</v>
      </c>
      <c r="AU124" s="23" t="s">
        <v>84</v>
      </c>
    </row>
    <row r="125" s="1" customFormat="1" ht="25.5" customHeight="1">
      <c r="B125" s="178"/>
      <c r="C125" s="264" t="s">
        <v>169</v>
      </c>
      <c r="D125" s="264" t="s">
        <v>317</v>
      </c>
      <c r="E125" s="265" t="s">
        <v>1153</v>
      </c>
      <c r="F125" s="266" t="s">
        <v>1154</v>
      </c>
      <c r="G125" s="266"/>
      <c r="H125" s="266"/>
      <c r="I125" s="266"/>
      <c r="J125" s="267" t="s">
        <v>177</v>
      </c>
      <c r="K125" s="268">
        <v>1</v>
      </c>
      <c r="L125" s="269">
        <v>0</v>
      </c>
      <c r="M125" s="269"/>
      <c r="N125" s="268">
        <f>ROUND(L125*K125,3)</f>
        <v>0</v>
      </c>
      <c r="O125" s="218"/>
      <c r="P125" s="218"/>
      <c r="Q125" s="218"/>
      <c r="R125" s="182"/>
      <c r="T125" s="220" t="s">
        <v>5</v>
      </c>
      <c r="U125" s="57" t="s">
        <v>43</v>
      </c>
      <c r="V125" s="48"/>
      <c r="W125" s="221">
        <f>V125*K125</f>
        <v>0</v>
      </c>
      <c r="X125" s="221">
        <v>0</v>
      </c>
      <c r="Y125" s="221">
        <f>X125*K125</f>
        <v>0</v>
      </c>
      <c r="Z125" s="221">
        <v>0</v>
      </c>
      <c r="AA125" s="222">
        <f>Z125*K125</f>
        <v>0</v>
      </c>
      <c r="AR125" s="23" t="s">
        <v>593</v>
      </c>
      <c r="AT125" s="23" t="s">
        <v>317</v>
      </c>
      <c r="AU125" s="23" t="s">
        <v>84</v>
      </c>
      <c r="AY125" s="23" t="s">
        <v>159</v>
      </c>
      <c r="BE125" s="137">
        <f>IF(U125="základná",N125,0)</f>
        <v>0</v>
      </c>
      <c r="BF125" s="137">
        <f>IF(U125="znížená",N125,0)</f>
        <v>0</v>
      </c>
      <c r="BG125" s="137">
        <f>IF(U125="zákl. prenesená",N125,0)</f>
        <v>0</v>
      </c>
      <c r="BH125" s="137">
        <f>IF(U125="zníž. prenesená",N125,0)</f>
        <v>0</v>
      </c>
      <c r="BI125" s="137">
        <f>IF(U125="nulová",N125,0)</f>
        <v>0</v>
      </c>
      <c r="BJ125" s="23" t="s">
        <v>138</v>
      </c>
      <c r="BK125" s="223">
        <f>ROUND(L125*K125,3)</f>
        <v>0</v>
      </c>
      <c r="BL125" s="23" t="s">
        <v>277</v>
      </c>
      <c r="BM125" s="23" t="s">
        <v>191</v>
      </c>
    </row>
    <row r="126" s="1" customFormat="1" ht="38.25" customHeight="1">
      <c r="B126" s="178"/>
      <c r="C126" s="264" t="s">
        <v>164</v>
      </c>
      <c r="D126" s="264" t="s">
        <v>317</v>
      </c>
      <c r="E126" s="265" t="s">
        <v>1155</v>
      </c>
      <c r="F126" s="266" t="s">
        <v>1156</v>
      </c>
      <c r="G126" s="266"/>
      <c r="H126" s="266"/>
      <c r="I126" s="266"/>
      <c r="J126" s="267" t="s">
        <v>1157</v>
      </c>
      <c r="K126" s="268">
        <v>30</v>
      </c>
      <c r="L126" s="269">
        <v>0</v>
      </c>
      <c r="M126" s="269"/>
      <c r="N126" s="268">
        <f>ROUND(L126*K126,3)</f>
        <v>0</v>
      </c>
      <c r="O126" s="218"/>
      <c r="P126" s="218"/>
      <c r="Q126" s="218"/>
      <c r="R126" s="182"/>
      <c r="T126" s="220" t="s">
        <v>5</v>
      </c>
      <c r="U126" s="57" t="s">
        <v>43</v>
      </c>
      <c r="V126" s="48"/>
      <c r="W126" s="221">
        <f>V126*K126</f>
        <v>0</v>
      </c>
      <c r="X126" s="221">
        <v>0</v>
      </c>
      <c r="Y126" s="221">
        <f>X126*K126</f>
        <v>0</v>
      </c>
      <c r="Z126" s="221">
        <v>0</v>
      </c>
      <c r="AA126" s="222">
        <f>Z126*K126</f>
        <v>0</v>
      </c>
      <c r="AR126" s="23" t="s">
        <v>593</v>
      </c>
      <c r="AT126" s="23" t="s">
        <v>317</v>
      </c>
      <c r="AU126" s="23" t="s">
        <v>84</v>
      </c>
      <c r="AY126" s="23" t="s">
        <v>159</v>
      </c>
      <c r="BE126" s="137">
        <f>IF(U126="základná",N126,0)</f>
        <v>0</v>
      </c>
      <c r="BF126" s="137">
        <f>IF(U126="znížená",N126,0)</f>
        <v>0</v>
      </c>
      <c r="BG126" s="137">
        <f>IF(U126="zákl. prenesená",N126,0)</f>
        <v>0</v>
      </c>
      <c r="BH126" s="137">
        <f>IF(U126="zníž. prenesená",N126,0)</f>
        <v>0</v>
      </c>
      <c r="BI126" s="137">
        <f>IF(U126="nulová",N126,0)</f>
        <v>0</v>
      </c>
      <c r="BJ126" s="23" t="s">
        <v>138</v>
      </c>
      <c r="BK126" s="223">
        <f>ROUND(L126*K126,3)</f>
        <v>0</v>
      </c>
      <c r="BL126" s="23" t="s">
        <v>277</v>
      </c>
      <c r="BM126" s="23" t="s">
        <v>199</v>
      </c>
    </row>
    <row r="127" s="1" customFormat="1" ht="38.25" customHeight="1">
      <c r="B127" s="178"/>
      <c r="C127" s="264" t="s">
        <v>186</v>
      </c>
      <c r="D127" s="264" t="s">
        <v>317</v>
      </c>
      <c r="E127" s="265" t="s">
        <v>1158</v>
      </c>
      <c r="F127" s="266" t="s">
        <v>1159</v>
      </c>
      <c r="G127" s="266"/>
      <c r="H127" s="266"/>
      <c r="I127" s="266"/>
      <c r="J127" s="267" t="s">
        <v>397</v>
      </c>
      <c r="K127" s="268">
        <v>1</v>
      </c>
      <c r="L127" s="269">
        <v>0</v>
      </c>
      <c r="M127" s="269"/>
      <c r="N127" s="268">
        <f>ROUND(L127*K127,3)</f>
        <v>0</v>
      </c>
      <c r="O127" s="218"/>
      <c r="P127" s="218"/>
      <c r="Q127" s="218"/>
      <c r="R127" s="182"/>
      <c r="T127" s="220" t="s">
        <v>5</v>
      </c>
      <c r="U127" s="57" t="s">
        <v>43</v>
      </c>
      <c r="V127" s="48"/>
      <c r="W127" s="221">
        <f>V127*K127</f>
        <v>0</v>
      </c>
      <c r="X127" s="221">
        <v>0</v>
      </c>
      <c r="Y127" s="221">
        <f>X127*K127</f>
        <v>0</v>
      </c>
      <c r="Z127" s="221">
        <v>0</v>
      </c>
      <c r="AA127" s="222">
        <f>Z127*K127</f>
        <v>0</v>
      </c>
      <c r="AR127" s="23" t="s">
        <v>593</v>
      </c>
      <c r="AT127" s="23" t="s">
        <v>317</v>
      </c>
      <c r="AU127" s="23" t="s">
        <v>84</v>
      </c>
      <c r="AY127" s="23" t="s">
        <v>159</v>
      </c>
      <c r="BE127" s="137">
        <f>IF(U127="základná",N127,0)</f>
        <v>0</v>
      </c>
      <c r="BF127" s="137">
        <f>IF(U127="znížená",N127,0)</f>
        <v>0</v>
      </c>
      <c r="BG127" s="137">
        <f>IF(U127="zákl. prenesená",N127,0)</f>
        <v>0</v>
      </c>
      <c r="BH127" s="137">
        <f>IF(U127="zníž. prenesená",N127,0)</f>
        <v>0</v>
      </c>
      <c r="BI127" s="137">
        <f>IF(U127="nulová",N127,0)</f>
        <v>0</v>
      </c>
      <c r="BJ127" s="23" t="s">
        <v>138</v>
      </c>
      <c r="BK127" s="223">
        <f>ROUND(L127*K127,3)</f>
        <v>0</v>
      </c>
      <c r="BL127" s="23" t="s">
        <v>277</v>
      </c>
      <c r="BM127" s="23" t="s">
        <v>208</v>
      </c>
    </row>
    <row r="128" s="1" customFormat="1" ht="16.5" customHeight="1">
      <c r="B128" s="47"/>
      <c r="C128" s="48"/>
      <c r="D128" s="48"/>
      <c r="E128" s="48"/>
      <c r="F128" s="272" t="s">
        <v>1160</v>
      </c>
      <c r="G128" s="68"/>
      <c r="H128" s="68"/>
      <c r="I128" s="68"/>
      <c r="J128" s="48"/>
      <c r="K128" s="48"/>
      <c r="L128" s="48"/>
      <c r="M128" s="48"/>
      <c r="N128" s="48"/>
      <c r="O128" s="48"/>
      <c r="P128" s="48"/>
      <c r="Q128" s="48"/>
      <c r="R128" s="49"/>
      <c r="T128" s="257"/>
      <c r="U128" s="48"/>
      <c r="V128" s="48"/>
      <c r="W128" s="48"/>
      <c r="X128" s="48"/>
      <c r="Y128" s="48"/>
      <c r="Z128" s="48"/>
      <c r="AA128" s="95"/>
      <c r="AT128" s="23" t="s">
        <v>1075</v>
      </c>
      <c r="AU128" s="23" t="s">
        <v>84</v>
      </c>
    </row>
    <row r="129" s="1" customFormat="1" ht="25.5" customHeight="1">
      <c r="B129" s="178"/>
      <c r="C129" s="264" t="s">
        <v>191</v>
      </c>
      <c r="D129" s="264" t="s">
        <v>317</v>
      </c>
      <c r="E129" s="265" t="s">
        <v>1161</v>
      </c>
      <c r="F129" s="266" t="s">
        <v>1162</v>
      </c>
      <c r="G129" s="266"/>
      <c r="H129" s="266"/>
      <c r="I129" s="266"/>
      <c r="J129" s="267" t="s">
        <v>177</v>
      </c>
      <c r="K129" s="268">
        <v>2</v>
      </c>
      <c r="L129" s="269">
        <v>0</v>
      </c>
      <c r="M129" s="269"/>
      <c r="N129" s="268">
        <f>ROUND(L129*K129,3)</f>
        <v>0</v>
      </c>
      <c r="O129" s="218"/>
      <c r="P129" s="218"/>
      <c r="Q129" s="218"/>
      <c r="R129" s="182"/>
      <c r="T129" s="220" t="s">
        <v>5</v>
      </c>
      <c r="U129" s="57" t="s">
        <v>43</v>
      </c>
      <c r="V129" s="48"/>
      <c r="W129" s="221">
        <f>V129*K129</f>
        <v>0</v>
      </c>
      <c r="X129" s="221">
        <v>0</v>
      </c>
      <c r="Y129" s="221">
        <f>X129*K129</f>
        <v>0</v>
      </c>
      <c r="Z129" s="221">
        <v>0</v>
      </c>
      <c r="AA129" s="222">
        <f>Z129*K129</f>
        <v>0</v>
      </c>
      <c r="AR129" s="23" t="s">
        <v>593</v>
      </c>
      <c r="AT129" s="23" t="s">
        <v>317</v>
      </c>
      <c r="AU129" s="23" t="s">
        <v>84</v>
      </c>
      <c r="AY129" s="23" t="s">
        <v>159</v>
      </c>
      <c r="BE129" s="137">
        <f>IF(U129="základná",N129,0)</f>
        <v>0</v>
      </c>
      <c r="BF129" s="137">
        <f>IF(U129="znížená",N129,0)</f>
        <v>0</v>
      </c>
      <c r="BG129" s="137">
        <f>IF(U129="zákl. prenesená",N129,0)</f>
        <v>0</v>
      </c>
      <c r="BH129" s="137">
        <f>IF(U129="zníž. prenesená",N129,0)</f>
        <v>0</v>
      </c>
      <c r="BI129" s="137">
        <f>IF(U129="nulová",N129,0)</f>
        <v>0</v>
      </c>
      <c r="BJ129" s="23" t="s">
        <v>138</v>
      </c>
      <c r="BK129" s="223">
        <f>ROUND(L129*K129,3)</f>
        <v>0</v>
      </c>
      <c r="BL129" s="23" t="s">
        <v>277</v>
      </c>
      <c r="BM129" s="23" t="s">
        <v>218</v>
      </c>
    </row>
    <row r="130" s="1" customFormat="1" ht="25.5" customHeight="1">
      <c r="B130" s="178"/>
      <c r="C130" s="264" t="s">
        <v>195</v>
      </c>
      <c r="D130" s="264" t="s">
        <v>317</v>
      </c>
      <c r="E130" s="265" t="s">
        <v>1163</v>
      </c>
      <c r="F130" s="266" t="s">
        <v>1164</v>
      </c>
      <c r="G130" s="266"/>
      <c r="H130" s="266"/>
      <c r="I130" s="266"/>
      <c r="J130" s="267" t="s">
        <v>177</v>
      </c>
      <c r="K130" s="268">
        <v>2</v>
      </c>
      <c r="L130" s="269">
        <v>0</v>
      </c>
      <c r="M130" s="269"/>
      <c r="N130" s="268">
        <f>ROUND(L130*K130,3)</f>
        <v>0</v>
      </c>
      <c r="O130" s="218"/>
      <c r="P130" s="218"/>
      <c r="Q130" s="218"/>
      <c r="R130" s="182"/>
      <c r="T130" s="220" t="s">
        <v>5</v>
      </c>
      <c r="U130" s="57" t="s">
        <v>43</v>
      </c>
      <c r="V130" s="48"/>
      <c r="W130" s="221">
        <f>V130*K130</f>
        <v>0</v>
      </c>
      <c r="X130" s="221">
        <v>0</v>
      </c>
      <c r="Y130" s="221">
        <f>X130*K130</f>
        <v>0</v>
      </c>
      <c r="Z130" s="221">
        <v>0</v>
      </c>
      <c r="AA130" s="222">
        <f>Z130*K130</f>
        <v>0</v>
      </c>
      <c r="AR130" s="23" t="s">
        <v>593</v>
      </c>
      <c r="AT130" s="23" t="s">
        <v>317</v>
      </c>
      <c r="AU130" s="23" t="s">
        <v>84</v>
      </c>
      <c r="AY130" s="23" t="s">
        <v>159</v>
      </c>
      <c r="BE130" s="137">
        <f>IF(U130="základná",N130,0)</f>
        <v>0</v>
      </c>
      <c r="BF130" s="137">
        <f>IF(U130="znížená",N130,0)</f>
        <v>0</v>
      </c>
      <c r="BG130" s="137">
        <f>IF(U130="zákl. prenesená",N130,0)</f>
        <v>0</v>
      </c>
      <c r="BH130" s="137">
        <f>IF(U130="zníž. prenesená",N130,0)</f>
        <v>0</v>
      </c>
      <c r="BI130" s="137">
        <f>IF(U130="nulová",N130,0)</f>
        <v>0</v>
      </c>
      <c r="BJ130" s="23" t="s">
        <v>138</v>
      </c>
      <c r="BK130" s="223">
        <f>ROUND(L130*K130,3)</f>
        <v>0</v>
      </c>
      <c r="BL130" s="23" t="s">
        <v>277</v>
      </c>
      <c r="BM130" s="23" t="s">
        <v>227</v>
      </c>
    </row>
    <row r="131" s="1" customFormat="1" ht="38.25" customHeight="1">
      <c r="B131" s="178"/>
      <c r="C131" s="264" t="s">
        <v>199</v>
      </c>
      <c r="D131" s="264" t="s">
        <v>317</v>
      </c>
      <c r="E131" s="265" t="s">
        <v>1165</v>
      </c>
      <c r="F131" s="266" t="s">
        <v>1166</v>
      </c>
      <c r="G131" s="266"/>
      <c r="H131" s="266"/>
      <c r="I131" s="266"/>
      <c r="J131" s="267" t="s">
        <v>177</v>
      </c>
      <c r="K131" s="268">
        <v>14</v>
      </c>
      <c r="L131" s="269">
        <v>0</v>
      </c>
      <c r="M131" s="269"/>
      <c r="N131" s="268">
        <f>ROUND(L131*K131,3)</f>
        <v>0</v>
      </c>
      <c r="O131" s="218"/>
      <c r="P131" s="218"/>
      <c r="Q131" s="218"/>
      <c r="R131" s="182"/>
      <c r="T131" s="220" t="s">
        <v>5</v>
      </c>
      <c r="U131" s="57" t="s">
        <v>43</v>
      </c>
      <c r="V131" s="48"/>
      <c r="W131" s="221">
        <f>V131*K131</f>
        <v>0</v>
      </c>
      <c r="X131" s="221">
        <v>0</v>
      </c>
      <c r="Y131" s="221">
        <f>X131*K131</f>
        <v>0</v>
      </c>
      <c r="Z131" s="221">
        <v>0</v>
      </c>
      <c r="AA131" s="222">
        <f>Z131*K131</f>
        <v>0</v>
      </c>
      <c r="AR131" s="23" t="s">
        <v>593</v>
      </c>
      <c r="AT131" s="23" t="s">
        <v>317</v>
      </c>
      <c r="AU131" s="23" t="s">
        <v>84</v>
      </c>
      <c r="AY131" s="23" t="s">
        <v>159</v>
      </c>
      <c r="BE131" s="137">
        <f>IF(U131="základná",N131,0)</f>
        <v>0</v>
      </c>
      <c r="BF131" s="137">
        <f>IF(U131="znížená",N131,0)</f>
        <v>0</v>
      </c>
      <c r="BG131" s="137">
        <f>IF(U131="zákl. prenesená",N131,0)</f>
        <v>0</v>
      </c>
      <c r="BH131" s="137">
        <f>IF(U131="zníž. prenesená",N131,0)</f>
        <v>0</v>
      </c>
      <c r="BI131" s="137">
        <f>IF(U131="nulová",N131,0)</f>
        <v>0</v>
      </c>
      <c r="BJ131" s="23" t="s">
        <v>138</v>
      </c>
      <c r="BK131" s="223">
        <f>ROUND(L131*K131,3)</f>
        <v>0</v>
      </c>
      <c r="BL131" s="23" t="s">
        <v>277</v>
      </c>
      <c r="BM131" s="23" t="s">
        <v>225</v>
      </c>
    </row>
    <row r="132" s="1" customFormat="1" ht="38.25" customHeight="1">
      <c r="B132" s="178"/>
      <c r="C132" s="264" t="s">
        <v>203</v>
      </c>
      <c r="D132" s="264" t="s">
        <v>317</v>
      </c>
      <c r="E132" s="265" t="s">
        <v>1167</v>
      </c>
      <c r="F132" s="266" t="s">
        <v>1168</v>
      </c>
      <c r="G132" s="266"/>
      <c r="H132" s="266"/>
      <c r="I132" s="266"/>
      <c r="J132" s="267" t="s">
        <v>177</v>
      </c>
      <c r="K132" s="268">
        <v>14</v>
      </c>
      <c r="L132" s="269">
        <v>0</v>
      </c>
      <c r="M132" s="269"/>
      <c r="N132" s="268">
        <f>ROUND(L132*K132,3)</f>
        <v>0</v>
      </c>
      <c r="O132" s="218"/>
      <c r="P132" s="218"/>
      <c r="Q132" s="218"/>
      <c r="R132" s="182"/>
      <c r="T132" s="220" t="s">
        <v>5</v>
      </c>
      <c r="U132" s="57" t="s">
        <v>43</v>
      </c>
      <c r="V132" s="48"/>
      <c r="W132" s="221">
        <f>V132*K132</f>
        <v>0</v>
      </c>
      <c r="X132" s="221">
        <v>0</v>
      </c>
      <c r="Y132" s="221">
        <f>X132*K132</f>
        <v>0</v>
      </c>
      <c r="Z132" s="221">
        <v>0</v>
      </c>
      <c r="AA132" s="222">
        <f>Z132*K132</f>
        <v>0</v>
      </c>
      <c r="AR132" s="23" t="s">
        <v>593</v>
      </c>
      <c r="AT132" s="23" t="s">
        <v>317</v>
      </c>
      <c r="AU132" s="23" t="s">
        <v>84</v>
      </c>
      <c r="AY132" s="23" t="s">
        <v>159</v>
      </c>
      <c r="BE132" s="137">
        <f>IF(U132="základná",N132,0)</f>
        <v>0</v>
      </c>
      <c r="BF132" s="137">
        <f>IF(U132="znížená",N132,0)</f>
        <v>0</v>
      </c>
      <c r="BG132" s="137">
        <f>IF(U132="zákl. prenesená",N132,0)</f>
        <v>0</v>
      </c>
      <c r="BH132" s="137">
        <f>IF(U132="zníž. prenesená",N132,0)</f>
        <v>0</v>
      </c>
      <c r="BI132" s="137">
        <f>IF(U132="nulová",N132,0)</f>
        <v>0</v>
      </c>
      <c r="BJ132" s="23" t="s">
        <v>138</v>
      </c>
      <c r="BK132" s="223">
        <f>ROUND(L132*K132,3)</f>
        <v>0</v>
      </c>
      <c r="BL132" s="23" t="s">
        <v>277</v>
      </c>
      <c r="BM132" s="23" t="s">
        <v>244</v>
      </c>
    </row>
    <row r="133" s="1" customFormat="1" ht="38.25" customHeight="1">
      <c r="B133" s="178"/>
      <c r="C133" s="264" t="s">
        <v>208</v>
      </c>
      <c r="D133" s="264" t="s">
        <v>317</v>
      </c>
      <c r="E133" s="265" t="s">
        <v>1169</v>
      </c>
      <c r="F133" s="266" t="s">
        <v>1170</v>
      </c>
      <c r="G133" s="266"/>
      <c r="H133" s="266"/>
      <c r="I133" s="266"/>
      <c r="J133" s="267" t="s">
        <v>177</v>
      </c>
      <c r="K133" s="268">
        <v>7</v>
      </c>
      <c r="L133" s="269">
        <v>0</v>
      </c>
      <c r="M133" s="269"/>
      <c r="N133" s="268">
        <f>ROUND(L133*K133,3)</f>
        <v>0</v>
      </c>
      <c r="O133" s="218"/>
      <c r="P133" s="218"/>
      <c r="Q133" s="218"/>
      <c r="R133" s="182"/>
      <c r="T133" s="220" t="s">
        <v>5</v>
      </c>
      <c r="U133" s="57" t="s">
        <v>43</v>
      </c>
      <c r="V133" s="48"/>
      <c r="W133" s="221">
        <f>V133*K133</f>
        <v>0</v>
      </c>
      <c r="X133" s="221">
        <v>0</v>
      </c>
      <c r="Y133" s="221">
        <f>X133*K133</f>
        <v>0</v>
      </c>
      <c r="Z133" s="221">
        <v>0</v>
      </c>
      <c r="AA133" s="222">
        <f>Z133*K133</f>
        <v>0</v>
      </c>
      <c r="AR133" s="23" t="s">
        <v>593</v>
      </c>
      <c r="AT133" s="23" t="s">
        <v>317</v>
      </c>
      <c r="AU133" s="23" t="s">
        <v>84</v>
      </c>
      <c r="AY133" s="23" t="s">
        <v>159</v>
      </c>
      <c r="BE133" s="137">
        <f>IF(U133="základná",N133,0)</f>
        <v>0</v>
      </c>
      <c r="BF133" s="137">
        <f>IF(U133="znížená",N133,0)</f>
        <v>0</v>
      </c>
      <c r="BG133" s="137">
        <f>IF(U133="zákl. prenesená",N133,0)</f>
        <v>0</v>
      </c>
      <c r="BH133" s="137">
        <f>IF(U133="zníž. prenesená",N133,0)</f>
        <v>0</v>
      </c>
      <c r="BI133" s="137">
        <f>IF(U133="nulová",N133,0)</f>
        <v>0</v>
      </c>
      <c r="BJ133" s="23" t="s">
        <v>138</v>
      </c>
      <c r="BK133" s="223">
        <f>ROUND(L133*K133,3)</f>
        <v>0</v>
      </c>
      <c r="BL133" s="23" t="s">
        <v>277</v>
      </c>
      <c r="BM133" s="23" t="s">
        <v>10</v>
      </c>
    </row>
    <row r="134" s="1" customFormat="1" ht="25.5" customHeight="1">
      <c r="B134" s="178"/>
      <c r="C134" s="264" t="s">
        <v>214</v>
      </c>
      <c r="D134" s="264" t="s">
        <v>317</v>
      </c>
      <c r="E134" s="265" t="s">
        <v>1171</v>
      </c>
      <c r="F134" s="266" t="s">
        <v>1172</v>
      </c>
      <c r="G134" s="266"/>
      <c r="H134" s="266"/>
      <c r="I134" s="266"/>
      <c r="J134" s="267" t="s">
        <v>177</v>
      </c>
      <c r="K134" s="268">
        <v>5</v>
      </c>
      <c r="L134" s="269">
        <v>0</v>
      </c>
      <c r="M134" s="269"/>
      <c r="N134" s="268">
        <f>ROUND(L134*K134,3)</f>
        <v>0</v>
      </c>
      <c r="O134" s="218"/>
      <c r="P134" s="218"/>
      <c r="Q134" s="218"/>
      <c r="R134" s="182"/>
      <c r="T134" s="220" t="s">
        <v>5</v>
      </c>
      <c r="U134" s="57" t="s">
        <v>43</v>
      </c>
      <c r="V134" s="48"/>
      <c r="W134" s="221">
        <f>V134*K134</f>
        <v>0</v>
      </c>
      <c r="X134" s="221">
        <v>0</v>
      </c>
      <c r="Y134" s="221">
        <f>X134*K134</f>
        <v>0</v>
      </c>
      <c r="Z134" s="221">
        <v>0</v>
      </c>
      <c r="AA134" s="222">
        <f>Z134*K134</f>
        <v>0</v>
      </c>
      <c r="AR134" s="23" t="s">
        <v>593</v>
      </c>
      <c r="AT134" s="23" t="s">
        <v>317</v>
      </c>
      <c r="AU134" s="23" t="s">
        <v>84</v>
      </c>
      <c r="AY134" s="23" t="s">
        <v>159</v>
      </c>
      <c r="BE134" s="137">
        <f>IF(U134="základná",N134,0)</f>
        <v>0</v>
      </c>
      <c r="BF134" s="137">
        <f>IF(U134="znížená",N134,0)</f>
        <v>0</v>
      </c>
      <c r="BG134" s="137">
        <f>IF(U134="zákl. prenesená",N134,0)</f>
        <v>0</v>
      </c>
      <c r="BH134" s="137">
        <f>IF(U134="zníž. prenesená",N134,0)</f>
        <v>0</v>
      </c>
      <c r="BI134" s="137">
        <f>IF(U134="nulová",N134,0)</f>
        <v>0</v>
      </c>
      <c r="BJ134" s="23" t="s">
        <v>138</v>
      </c>
      <c r="BK134" s="223">
        <f>ROUND(L134*K134,3)</f>
        <v>0</v>
      </c>
      <c r="BL134" s="23" t="s">
        <v>277</v>
      </c>
      <c r="BM134" s="23" t="s">
        <v>260</v>
      </c>
    </row>
    <row r="135" s="1" customFormat="1" ht="25.5" customHeight="1">
      <c r="B135" s="178"/>
      <c r="C135" s="264" t="s">
        <v>218</v>
      </c>
      <c r="D135" s="264" t="s">
        <v>317</v>
      </c>
      <c r="E135" s="265" t="s">
        <v>1173</v>
      </c>
      <c r="F135" s="266" t="s">
        <v>1174</v>
      </c>
      <c r="G135" s="266"/>
      <c r="H135" s="266"/>
      <c r="I135" s="266"/>
      <c r="J135" s="267" t="s">
        <v>177</v>
      </c>
      <c r="K135" s="268">
        <v>2</v>
      </c>
      <c r="L135" s="269">
        <v>0</v>
      </c>
      <c r="M135" s="269"/>
      <c r="N135" s="268">
        <f>ROUND(L135*K135,3)</f>
        <v>0</v>
      </c>
      <c r="O135" s="218"/>
      <c r="P135" s="218"/>
      <c r="Q135" s="218"/>
      <c r="R135" s="182"/>
      <c r="T135" s="220" t="s">
        <v>5</v>
      </c>
      <c r="U135" s="57" t="s">
        <v>43</v>
      </c>
      <c r="V135" s="48"/>
      <c r="W135" s="221">
        <f>V135*K135</f>
        <v>0</v>
      </c>
      <c r="X135" s="221">
        <v>0</v>
      </c>
      <c r="Y135" s="221">
        <f>X135*K135</f>
        <v>0</v>
      </c>
      <c r="Z135" s="221">
        <v>0</v>
      </c>
      <c r="AA135" s="222">
        <f>Z135*K135</f>
        <v>0</v>
      </c>
      <c r="AR135" s="23" t="s">
        <v>593</v>
      </c>
      <c r="AT135" s="23" t="s">
        <v>317</v>
      </c>
      <c r="AU135" s="23" t="s">
        <v>84</v>
      </c>
      <c r="AY135" s="23" t="s">
        <v>159</v>
      </c>
      <c r="BE135" s="137">
        <f>IF(U135="základná",N135,0)</f>
        <v>0</v>
      </c>
      <c r="BF135" s="137">
        <f>IF(U135="znížená",N135,0)</f>
        <v>0</v>
      </c>
      <c r="BG135" s="137">
        <f>IF(U135="zákl. prenesená",N135,0)</f>
        <v>0</v>
      </c>
      <c r="BH135" s="137">
        <f>IF(U135="zníž. prenesená",N135,0)</f>
        <v>0</v>
      </c>
      <c r="BI135" s="137">
        <f>IF(U135="nulová",N135,0)</f>
        <v>0</v>
      </c>
      <c r="BJ135" s="23" t="s">
        <v>138</v>
      </c>
      <c r="BK135" s="223">
        <f>ROUND(L135*K135,3)</f>
        <v>0</v>
      </c>
      <c r="BL135" s="23" t="s">
        <v>277</v>
      </c>
      <c r="BM135" s="23" t="s">
        <v>274</v>
      </c>
    </row>
    <row r="136" s="1" customFormat="1" ht="25.5" customHeight="1">
      <c r="B136" s="178"/>
      <c r="C136" s="264" t="s">
        <v>222</v>
      </c>
      <c r="D136" s="264" t="s">
        <v>317</v>
      </c>
      <c r="E136" s="265" t="s">
        <v>1175</v>
      </c>
      <c r="F136" s="266" t="s">
        <v>1176</v>
      </c>
      <c r="G136" s="266"/>
      <c r="H136" s="266"/>
      <c r="I136" s="266"/>
      <c r="J136" s="267" t="s">
        <v>1157</v>
      </c>
      <c r="K136" s="268">
        <v>3</v>
      </c>
      <c r="L136" s="269">
        <v>0</v>
      </c>
      <c r="M136" s="269"/>
      <c r="N136" s="268">
        <f>ROUND(L136*K136,3)</f>
        <v>0</v>
      </c>
      <c r="O136" s="218"/>
      <c r="P136" s="218"/>
      <c r="Q136" s="218"/>
      <c r="R136" s="182"/>
      <c r="T136" s="220" t="s">
        <v>5</v>
      </c>
      <c r="U136" s="57" t="s">
        <v>43</v>
      </c>
      <c r="V136" s="48"/>
      <c r="W136" s="221">
        <f>V136*K136</f>
        <v>0</v>
      </c>
      <c r="X136" s="221">
        <v>0</v>
      </c>
      <c r="Y136" s="221">
        <f>X136*K136</f>
        <v>0</v>
      </c>
      <c r="Z136" s="221">
        <v>0</v>
      </c>
      <c r="AA136" s="222">
        <f>Z136*K136</f>
        <v>0</v>
      </c>
      <c r="AR136" s="23" t="s">
        <v>593</v>
      </c>
      <c r="AT136" s="23" t="s">
        <v>317</v>
      </c>
      <c r="AU136" s="23" t="s">
        <v>84</v>
      </c>
      <c r="AY136" s="23" t="s">
        <v>159</v>
      </c>
      <c r="BE136" s="137">
        <f>IF(U136="základná",N136,0)</f>
        <v>0</v>
      </c>
      <c r="BF136" s="137">
        <f>IF(U136="znížená",N136,0)</f>
        <v>0</v>
      </c>
      <c r="BG136" s="137">
        <f>IF(U136="zákl. prenesená",N136,0)</f>
        <v>0</v>
      </c>
      <c r="BH136" s="137">
        <f>IF(U136="zníž. prenesená",N136,0)</f>
        <v>0</v>
      </c>
      <c r="BI136" s="137">
        <f>IF(U136="nulová",N136,0)</f>
        <v>0</v>
      </c>
      <c r="BJ136" s="23" t="s">
        <v>138</v>
      </c>
      <c r="BK136" s="223">
        <f>ROUND(L136*K136,3)</f>
        <v>0</v>
      </c>
      <c r="BL136" s="23" t="s">
        <v>277</v>
      </c>
      <c r="BM136" s="23" t="s">
        <v>391</v>
      </c>
    </row>
    <row r="137" s="1" customFormat="1" ht="25.5" customHeight="1">
      <c r="B137" s="178"/>
      <c r="C137" s="264" t="s">
        <v>227</v>
      </c>
      <c r="D137" s="264" t="s">
        <v>317</v>
      </c>
      <c r="E137" s="265" t="s">
        <v>1177</v>
      </c>
      <c r="F137" s="266" t="s">
        <v>1178</v>
      </c>
      <c r="G137" s="266"/>
      <c r="H137" s="266"/>
      <c r="I137" s="266"/>
      <c r="J137" s="267" t="s">
        <v>1157</v>
      </c>
      <c r="K137" s="268">
        <v>36</v>
      </c>
      <c r="L137" s="269">
        <v>0</v>
      </c>
      <c r="M137" s="269"/>
      <c r="N137" s="268">
        <f>ROUND(L137*K137,3)</f>
        <v>0</v>
      </c>
      <c r="O137" s="218"/>
      <c r="P137" s="218"/>
      <c r="Q137" s="218"/>
      <c r="R137" s="182"/>
      <c r="T137" s="220" t="s">
        <v>5</v>
      </c>
      <c r="U137" s="57" t="s">
        <v>43</v>
      </c>
      <c r="V137" s="48"/>
      <c r="W137" s="221">
        <f>V137*K137</f>
        <v>0</v>
      </c>
      <c r="X137" s="221">
        <v>0</v>
      </c>
      <c r="Y137" s="221">
        <f>X137*K137</f>
        <v>0</v>
      </c>
      <c r="Z137" s="221">
        <v>0</v>
      </c>
      <c r="AA137" s="222">
        <f>Z137*K137</f>
        <v>0</v>
      </c>
      <c r="AR137" s="23" t="s">
        <v>593</v>
      </c>
      <c r="AT137" s="23" t="s">
        <v>317</v>
      </c>
      <c r="AU137" s="23" t="s">
        <v>84</v>
      </c>
      <c r="AY137" s="23" t="s">
        <v>159</v>
      </c>
      <c r="BE137" s="137">
        <f>IF(U137="základná",N137,0)</f>
        <v>0</v>
      </c>
      <c r="BF137" s="137">
        <f>IF(U137="znížená",N137,0)</f>
        <v>0</v>
      </c>
      <c r="BG137" s="137">
        <f>IF(U137="zákl. prenesená",N137,0)</f>
        <v>0</v>
      </c>
      <c r="BH137" s="137">
        <f>IF(U137="zníž. prenesená",N137,0)</f>
        <v>0</v>
      </c>
      <c r="BI137" s="137">
        <f>IF(U137="nulová",N137,0)</f>
        <v>0</v>
      </c>
      <c r="BJ137" s="23" t="s">
        <v>138</v>
      </c>
      <c r="BK137" s="223">
        <f>ROUND(L137*K137,3)</f>
        <v>0</v>
      </c>
      <c r="BL137" s="23" t="s">
        <v>277</v>
      </c>
      <c r="BM137" s="23" t="s">
        <v>399</v>
      </c>
    </row>
    <row r="138" s="1" customFormat="1" ht="25.5" customHeight="1">
      <c r="B138" s="178"/>
      <c r="C138" s="264" t="s">
        <v>231</v>
      </c>
      <c r="D138" s="264" t="s">
        <v>317</v>
      </c>
      <c r="E138" s="265" t="s">
        <v>1179</v>
      </c>
      <c r="F138" s="266" t="s">
        <v>1180</v>
      </c>
      <c r="G138" s="266"/>
      <c r="H138" s="266"/>
      <c r="I138" s="266"/>
      <c r="J138" s="267" t="s">
        <v>1157</v>
      </c>
      <c r="K138" s="268">
        <v>0</v>
      </c>
      <c r="L138" s="269">
        <v>0</v>
      </c>
      <c r="M138" s="269"/>
      <c r="N138" s="268">
        <f>ROUND(L138*K138,3)</f>
        <v>0</v>
      </c>
      <c r="O138" s="218"/>
      <c r="P138" s="218"/>
      <c r="Q138" s="218"/>
      <c r="R138" s="182"/>
      <c r="T138" s="220" t="s">
        <v>5</v>
      </c>
      <c r="U138" s="57" t="s">
        <v>43</v>
      </c>
      <c r="V138" s="48"/>
      <c r="W138" s="221">
        <f>V138*K138</f>
        <v>0</v>
      </c>
      <c r="X138" s="221">
        <v>0</v>
      </c>
      <c r="Y138" s="221">
        <f>X138*K138</f>
        <v>0</v>
      </c>
      <c r="Z138" s="221">
        <v>0</v>
      </c>
      <c r="AA138" s="222">
        <f>Z138*K138</f>
        <v>0</v>
      </c>
      <c r="AR138" s="23" t="s">
        <v>593</v>
      </c>
      <c r="AT138" s="23" t="s">
        <v>317</v>
      </c>
      <c r="AU138" s="23" t="s">
        <v>84</v>
      </c>
      <c r="AY138" s="23" t="s">
        <v>159</v>
      </c>
      <c r="BE138" s="137">
        <f>IF(U138="základná",N138,0)</f>
        <v>0</v>
      </c>
      <c r="BF138" s="137">
        <f>IF(U138="znížená",N138,0)</f>
        <v>0</v>
      </c>
      <c r="BG138" s="137">
        <f>IF(U138="zákl. prenesená",N138,0)</f>
        <v>0</v>
      </c>
      <c r="BH138" s="137">
        <f>IF(U138="zníž. prenesená",N138,0)</f>
        <v>0</v>
      </c>
      <c r="BI138" s="137">
        <f>IF(U138="nulová",N138,0)</f>
        <v>0</v>
      </c>
      <c r="BJ138" s="23" t="s">
        <v>138</v>
      </c>
      <c r="BK138" s="223">
        <f>ROUND(L138*K138,3)</f>
        <v>0</v>
      </c>
      <c r="BL138" s="23" t="s">
        <v>277</v>
      </c>
      <c r="BM138" s="23" t="s">
        <v>268</v>
      </c>
    </row>
    <row r="139" s="1" customFormat="1" ht="25.5" customHeight="1">
      <c r="B139" s="178"/>
      <c r="C139" s="264" t="s">
        <v>225</v>
      </c>
      <c r="D139" s="264" t="s">
        <v>317</v>
      </c>
      <c r="E139" s="265" t="s">
        <v>1181</v>
      </c>
      <c r="F139" s="266" t="s">
        <v>1182</v>
      </c>
      <c r="G139" s="266"/>
      <c r="H139" s="266"/>
      <c r="I139" s="266"/>
      <c r="J139" s="267" t="s">
        <v>177</v>
      </c>
      <c r="K139" s="268">
        <v>28</v>
      </c>
      <c r="L139" s="269">
        <v>0</v>
      </c>
      <c r="M139" s="269"/>
      <c r="N139" s="268">
        <f>ROUND(L139*K139,3)</f>
        <v>0</v>
      </c>
      <c r="O139" s="218"/>
      <c r="P139" s="218"/>
      <c r="Q139" s="218"/>
      <c r="R139" s="182"/>
      <c r="T139" s="220" t="s">
        <v>5</v>
      </c>
      <c r="U139" s="57" t="s">
        <v>43</v>
      </c>
      <c r="V139" s="48"/>
      <c r="W139" s="221">
        <f>V139*K139</f>
        <v>0</v>
      </c>
      <c r="X139" s="221">
        <v>0</v>
      </c>
      <c r="Y139" s="221">
        <f>X139*K139</f>
        <v>0</v>
      </c>
      <c r="Z139" s="221">
        <v>0</v>
      </c>
      <c r="AA139" s="222">
        <f>Z139*K139</f>
        <v>0</v>
      </c>
      <c r="AR139" s="23" t="s">
        <v>593</v>
      </c>
      <c r="AT139" s="23" t="s">
        <v>317</v>
      </c>
      <c r="AU139" s="23" t="s">
        <v>84</v>
      </c>
      <c r="AY139" s="23" t="s">
        <v>159</v>
      </c>
      <c r="BE139" s="137">
        <f>IF(U139="základná",N139,0)</f>
        <v>0</v>
      </c>
      <c r="BF139" s="137">
        <f>IF(U139="znížená",N139,0)</f>
        <v>0</v>
      </c>
      <c r="BG139" s="137">
        <f>IF(U139="zákl. prenesená",N139,0)</f>
        <v>0</v>
      </c>
      <c r="BH139" s="137">
        <f>IF(U139="zníž. prenesená",N139,0)</f>
        <v>0</v>
      </c>
      <c r="BI139" s="137">
        <f>IF(U139="nulová",N139,0)</f>
        <v>0</v>
      </c>
      <c r="BJ139" s="23" t="s">
        <v>138</v>
      </c>
      <c r="BK139" s="223">
        <f>ROUND(L139*K139,3)</f>
        <v>0</v>
      </c>
      <c r="BL139" s="23" t="s">
        <v>277</v>
      </c>
      <c r="BM139" s="23" t="s">
        <v>359</v>
      </c>
    </row>
    <row r="140" s="9" customFormat="1" ht="29.88" customHeight="1">
      <c r="B140" s="200"/>
      <c r="C140" s="201"/>
      <c r="D140" s="211" t="s">
        <v>1145</v>
      </c>
      <c r="E140" s="211"/>
      <c r="F140" s="211"/>
      <c r="G140" s="211"/>
      <c r="H140" s="211"/>
      <c r="I140" s="211"/>
      <c r="J140" s="211"/>
      <c r="K140" s="211"/>
      <c r="L140" s="211"/>
      <c r="M140" s="211"/>
      <c r="N140" s="253">
        <f>BK140</f>
        <v>0</v>
      </c>
      <c r="O140" s="254"/>
      <c r="P140" s="254"/>
      <c r="Q140" s="254"/>
      <c r="R140" s="204"/>
      <c r="T140" s="205"/>
      <c r="U140" s="201"/>
      <c r="V140" s="201"/>
      <c r="W140" s="206">
        <f>SUM(W141:W150)</f>
        <v>0</v>
      </c>
      <c r="X140" s="201"/>
      <c r="Y140" s="206">
        <f>SUM(Y141:Y150)</f>
        <v>0</v>
      </c>
      <c r="Z140" s="201"/>
      <c r="AA140" s="207">
        <f>SUM(AA141:AA150)</f>
        <v>0</v>
      </c>
      <c r="AR140" s="208" t="s">
        <v>84</v>
      </c>
      <c r="AT140" s="209" t="s">
        <v>75</v>
      </c>
      <c r="AU140" s="209" t="s">
        <v>84</v>
      </c>
      <c r="AY140" s="208" t="s">
        <v>159</v>
      </c>
      <c r="BK140" s="210">
        <f>SUM(BK141:BK150)</f>
        <v>0</v>
      </c>
    </row>
    <row r="141" s="1" customFormat="1" ht="25.5" customHeight="1">
      <c r="B141" s="178"/>
      <c r="C141" s="264" t="s">
        <v>238</v>
      </c>
      <c r="D141" s="264" t="s">
        <v>317</v>
      </c>
      <c r="E141" s="265" t="s">
        <v>1183</v>
      </c>
      <c r="F141" s="266" t="s">
        <v>1184</v>
      </c>
      <c r="G141" s="266"/>
      <c r="H141" s="266"/>
      <c r="I141" s="266"/>
      <c r="J141" s="267" t="s">
        <v>182</v>
      </c>
      <c r="K141" s="268">
        <v>66</v>
      </c>
      <c r="L141" s="269">
        <v>0</v>
      </c>
      <c r="M141" s="269"/>
      <c r="N141" s="268">
        <f>ROUND(L141*K141,3)</f>
        <v>0</v>
      </c>
      <c r="O141" s="218"/>
      <c r="P141" s="218"/>
      <c r="Q141" s="218"/>
      <c r="R141" s="182"/>
      <c r="T141" s="220" t="s">
        <v>5</v>
      </c>
      <c r="U141" s="57" t="s">
        <v>43</v>
      </c>
      <c r="V141" s="48"/>
      <c r="W141" s="221">
        <f>V141*K141</f>
        <v>0</v>
      </c>
      <c r="X141" s="221">
        <v>0</v>
      </c>
      <c r="Y141" s="221">
        <f>X141*K141</f>
        <v>0</v>
      </c>
      <c r="Z141" s="221">
        <v>0</v>
      </c>
      <c r="AA141" s="222">
        <f>Z141*K141</f>
        <v>0</v>
      </c>
      <c r="AR141" s="23" t="s">
        <v>593</v>
      </c>
      <c r="AT141" s="23" t="s">
        <v>317</v>
      </c>
      <c r="AU141" s="23" t="s">
        <v>138</v>
      </c>
      <c r="AY141" s="23" t="s">
        <v>159</v>
      </c>
      <c r="BE141" s="137">
        <f>IF(U141="základná",N141,0)</f>
        <v>0</v>
      </c>
      <c r="BF141" s="137">
        <f>IF(U141="znížená",N141,0)</f>
        <v>0</v>
      </c>
      <c r="BG141" s="137">
        <f>IF(U141="zákl. prenesená",N141,0)</f>
        <v>0</v>
      </c>
      <c r="BH141" s="137">
        <f>IF(U141="zníž. prenesená",N141,0)</f>
        <v>0</v>
      </c>
      <c r="BI141" s="137">
        <f>IF(U141="nulová",N141,0)</f>
        <v>0</v>
      </c>
      <c r="BJ141" s="23" t="s">
        <v>138</v>
      </c>
      <c r="BK141" s="223">
        <f>ROUND(L141*K141,3)</f>
        <v>0</v>
      </c>
      <c r="BL141" s="23" t="s">
        <v>277</v>
      </c>
      <c r="BM141" s="23" t="s">
        <v>424</v>
      </c>
    </row>
    <row r="142" s="1" customFormat="1" ht="16.5" customHeight="1">
      <c r="B142" s="178"/>
      <c r="C142" s="264" t="s">
        <v>244</v>
      </c>
      <c r="D142" s="264" t="s">
        <v>317</v>
      </c>
      <c r="E142" s="265" t="s">
        <v>1185</v>
      </c>
      <c r="F142" s="266" t="s">
        <v>1186</v>
      </c>
      <c r="G142" s="266"/>
      <c r="H142" s="266"/>
      <c r="I142" s="266"/>
      <c r="J142" s="267" t="s">
        <v>182</v>
      </c>
      <c r="K142" s="268">
        <v>22</v>
      </c>
      <c r="L142" s="269">
        <v>0</v>
      </c>
      <c r="M142" s="269"/>
      <c r="N142" s="268">
        <f>ROUND(L142*K142,3)</f>
        <v>0</v>
      </c>
      <c r="O142" s="218"/>
      <c r="P142" s="218"/>
      <c r="Q142" s="218"/>
      <c r="R142" s="182"/>
      <c r="T142" s="220" t="s">
        <v>5</v>
      </c>
      <c r="U142" s="57" t="s">
        <v>43</v>
      </c>
      <c r="V142" s="48"/>
      <c r="W142" s="221">
        <f>V142*K142</f>
        <v>0</v>
      </c>
      <c r="X142" s="221">
        <v>0</v>
      </c>
      <c r="Y142" s="221">
        <f>X142*K142</f>
        <v>0</v>
      </c>
      <c r="Z142" s="221">
        <v>0</v>
      </c>
      <c r="AA142" s="222">
        <f>Z142*K142</f>
        <v>0</v>
      </c>
      <c r="AR142" s="23" t="s">
        <v>593</v>
      </c>
      <c r="AT142" s="23" t="s">
        <v>317</v>
      </c>
      <c r="AU142" s="23" t="s">
        <v>138</v>
      </c>
      <c r="AY142" s="23" t="s">
        <v>159</v>
      </c>
      <c r="BE142" s="137">
        <f>IF(U142="základná",N142,0)</f>
        <v>0</v>
      </c>
      <c r="BF142" s="137">
        <f>IF(U142="znížená",N142,0)</f>
        <v>0</v>
      </c>
      <c r="BG142" s="137">
        <f>IF(U142="zákl. prenesená",N142,0)</f>
        <v>0</v>
      </c>
      <c r="BH142" s="137">
        <f>IF(U142="zníž. prenesená",N142,0)</f>
        <v>0</v>
      </c>
      <c r="BI142" s="137">
        <f>IF(U142="nulová",N142,0)</f>
        <v>0</v>
      </c>
      <c r="BJ142" s="23" t="s">
        <v>138</v>
      </c>
      <c r="BK142" s="223">
        <f>ROUND(L142*K142,3)</f>
        <v>0</v>
      </c>
      <c r="BL142" s="23" t="s">
        <v>277</v>
      </c>
      <c r="BM142" s="23" t="s">
        <v>432</v>
      </c>
    </row>
    <row r="143" s="1" customFormat="1" ht="25.5" customHeight="1">
      <c r="B143" s="178"/>
      <c r="C143" s="264" t="s">
        <v>248</v>
      </c>
      <c r="D143" s="264" t="s">
        <v>317</v>
      </c>
      <c r="E143" s="265" t="s">
        <v>1187</v>
      </c>
      <c r="F143" s="266" t="s">
        <v>1188</v>
      </c>
      <c r="G143" s="266"/>
      <c r="H143" s="266"/>
      <c r="I143" s="266"/>
      <c r="J143" s="267" t="s">
        <v>182</v>
      </c>
      <c r="K143" s="268">
        <v>12</v>
      </c>
      <c r="L143" s="269">
        <v>0</v>
      </c>
      <c r="M143" s="269"/>
      <c r="N143" s="268">
        <f>ROUND(L143*K143,3)</f>
        <v>0</v>
      </c>
      <c r="O143" s="218"/>
      <c r="P143" s="218"/>
      <c r="Q143" s="218"/>
      <c r="R143" s="182"/>
      <c r="T143" s="220" t="s">
        <v>5</v>
      </c>
      <c r="U143" s="57" t="s">
        <v>43</v>
      </c>
      <c r="V143" s="48"/>
      <c r="W143" s="221">
        <f>V143*K143</f>
        <v>0</v>
      </c>
      <c r="X143" s="221">
        <v>0</v>
      </c>
      <c r="Y143" s="221">
        <f>X143*K143</f>
        <v>0</v>
      </c>
      <c r="Z143" s="221">
        <v>0</v>
      </c>
      <c r="AA143" s="222">
        <f>Z143*K143</f>
        <v>0</v>
      </c>
      <c r="AR143" s="23" t="s">
        <v>593</v>
      </c>
      <c r="AT143" s="23" t="s">
        <v>317</v>
      </c>
      <c r="AU143" s="23" t="s">
        <v>138</v>
      </c>
      <c r="AY143" s="23" t="s">
        <v>159</v>
      </c>
      <c r="BE143" s="137">
        <f>IF(U143="základná",N143,0)</f>
        <v>0</v>
      </c>
      <c r="BF143" s="137">
        <f>IF(U143="znížená",N143,0)</f>
        <v>0</v>
      </c>
      <c r="BG143" s="137">
        <f>IF(U143="zákl. prenesená",N143,0)</f>
        <v>0</v>
      </c>
      <c r="BH143" s="137">
        <f>IF(U143="zníž. prenesená",N143,0)</f>
        <v>0</v>
      </c>
      <c r="BI143" s="137">
        <f>IF(U143="nulová",N143,0)</f>
        <v>0</v>
      </c>
      <c r="BJ143" s="23" t="s">
        <v>138</v>
      </c>
      <c r="BK143" s="223">
        <f>ROUND(L143*K143,3)</f>
        <v>0</v>
      </c>
      <c r="BL143" s="23" t="s">
        <v>277</v>
      </c>
      <c r="BM143" s="23" t="s">
        <v>440</v>
      </c>
    </row>
    <row r="144" s="1" customFormat="1" ht="16.5" customHeight="1">
      <c r="B144" s="178"/>
      <c r="C144" s="264" t="s">
        <v>10</v>
      </c>
      <c r="D144" s="264" t="s">
        <v>317</v>
      </c>
      <c r="E144" s="265" t="s">
        <v>1189</v>
      </c>
      <c r="F144" s="266" t="s">
        <v>1186</v>
      </c>
      <c r="G144" s="266"/>
      <c r="H144" s="266"/>
      <c r="I144" s="266"/>
      <c r="J144" s="267" t="s">
        <v>182</v>
      </c>
      <c r="K144" s="268">
        <v>6</v>
      </c>
      <c r="L144" s="269">
        <v>0</v>
      </c>
      <c r="M144" s="269"/>
      <c r="N144" s="268">
        <f>ROUND(L144*K144,3)</f>
        <v>0</v>
      </c>
      <c r="O144" s="218"/>
      <c r="P144" s="218"/>
      <c r="Q144" s="218"/>
      <c r="R144" s="182"/>
      <c r="T144" s="220" t="s">
        <v>5</v>
      </c>
      <c r="U144" s="57" t="s">
        <v>43</v>
      </c>
      <c r="V144" s="48"/>
      <c r="W144" s="221">
        <f>V144*K144</f>
        <v>0</v>
      </c>
      <c r="X144" s="221">
        <v>0</v>
      </c>
      <c r="Y144" s="221">
        <f>X144*K144</f>
        <v>0</v>
      </c>
      <c r="Z144" s="221">
        <v>0</v>
      </c>
      <c r="AA144" s="222">
        <f>Z144*K144</f>
        <v>0</v>
      </c>
      <c r="AR144" s="23" t="s">
        <v>593</v>
      </c>
      <c r="AT144" s="23" t="s">
        <v>317</v>
      </c>
      <c r="AU144" s="23" t="s">
        <v>138</v>
      </c>
      <c r="AY144" s="23" t="s">
        <v>159</v>
      </c>
      <c r="BE144" s="137">
        <f>IF(U144="základná",N144,0)</f>
        <v>0</v>
      </c>
      <c r="BF144" s="137">
        <f>IF(U144="znížená",N144,0)</f>
        <v>0</v>
      </c>
      <c r="BG144" s="137">
        <f>IF(U144="zákl. prenesená",N144,0)</f>
        <v>0</v>
      </c>
      <c r="BH144" s="137">
        <f>IF(U144="zníž. prenesená",N144,0)</f>
        <v>0</v>
      </c>
      <c r="BI144" s="137">
        <f>IF(U144="nulová",N144,0)</f>
        <v>0</v>
      </c>
      <c r="BJ144" s="23" t="s">
        <v>138</v>
      </c>
      <c r="BK144" s="223">
        <f>ROUND(L144*K144,3)</f>
        <v>0</v>
      </c>
      <c r="BL144" s="23" t="s">
        <v>277</v>
      </c>
      <c r="BM144" s="23" t="s">
        <v>449</v>
      </c>
    </row>
    <row r="145" s="1" customFormat="1" ht="25.5" customHeight="1">
      <c r="B145" s="178"/>
      <c r="C145" s="264" t="s">
        <v>256</v>
      </c>
      <c r="D145" s="264" t="s">
        <v>317</v>
      </c>
      <c r="E145" s="265" t="s">
        <v>1190</v>
      </c>
      <c r="F145" s="266" t="s">
        <v>1191</v>
      </c>
      <c r="G145" s="266"/>
      <c r="H145" s="266"/>
      <c r="I145" s="266"/>
      <c r="J145" s="267" t="s">
        <v>182</v>
      </c>
      <c r="K145" s="268">
        <v>20</v>
      </c>
      <c r="L145" s="269">
        <v>0</v>
      </c>
      <c r="M145" s="269"/>
      <c r="N145" s="268">
        <f>ROUND(L145*K145,3)</f>
        <v>0</v>
      </c>
      <c r="O145" s="218"/>
      <c r="P145" s="218"/>
      <c r="Q145" s="218"/>
      <c r="R145" s="182"/>
      <c r="T145" s="220" t="s">
        <v>5</v>
      </c>
      <c r="U145" s="57" t="s">
        <v>43</v>
      </c>
      <c r="V145" s="48"/>
      <c r="W145" s="221">
        <f>V145*K145</f>
        <v>0</v>
      </c>
      <c r="X145" s="221">
        <v>0</v>
      </c>
      <c r="Y145" s="221">
        <f>X145*K145</f>
        <v>0</v>
      </c>
      <c r="Z145" s="221">
        <v>0</v>
      </c>
      <c r="AA145" s="222">
        <f>Z145*K145</f>
        <v>0</v>
      </c>
      <c r="AR145" s="23" t="s">
        <v>593</v>
      </c>
      <c r="AT145" s="23" t="s">
        <v>317</v>
      </c>
      <c r="AU145" s="23" t="s">
        <v>138</v>
      </c>
      <c r="AY145" s="23" t="s">
        <v>159</v>
      </c>
      <c r="BE145" s="137">
        <f>IF(U145="základná",N145,0)</f>
        <v>0</v>
      </c>
      <c r="BF145" s="137">
        <f>IF(U145="znížená",N145,0)</f>
        <v>0</v>
      </c>
      <c r="BG145" s="137">
        <f>IF(U145="zákl. prenesená",N145,0)</f>
        <v>0</v>
      </c>
      <c r="BH145" s="137">
        <f>IF(U145="zníž. prenesená",N145,0)</f>
        <v>0</v>
      </c>
      <c r="BI145" s="137">
        <f>IF(U145="nulová",N145,0)</f>
        <v>0</v>
      </c>
      <c r="BJ145" s="23" t="s">
        <v>138</v>
      </c>
      <c r="BK145" s="223">
        <f>ROUND(L145*K145,3)</f>
        <v>0</v>
      </c>
      <c r="BL145" s="23" t="s">
        <v>277</v>
      </c>
      <c r="BM145" s="23" t="s">
        <v>459</v>
      </c>
    </row>
    <row r="146" s="1" customFormat="1" ht="16.5" customHeight="1">
      <c r="B146" s="178"/>
      <c r="C146" s="264" t="s">
        <v>260</v>
      </c>
      <c r="D146" s="264" t="s">
        <v>317</v>
      </c>
      <c r="E146" s="265" t="s">
        <v>1192</v>
      </c>
      <c r="F146" s="266" t="s">
        <v>1186</v>
      </c>
      <c r="G146" s="266"/>
      <c r="H146" s="266"/>
      <c r="I146" s="266"/>
      <c r="J146" s="267" t="s">
        <v>182</v>
      </c>
      <c r="K146" s="268">
        <v>15</v>
      </c>
      <c r="L146" s="269">
        <v>0</v>
      </c>
      <c r="M146" s="269"/>
      <c r="N146" s="268">
        <f>ROUND(L146*K146,3)</f>
        <v>0</v>
      </c>
      <c r="O146" s="218"/>
      <c r="P146" s="218"/>
      <c r="Q146" s="218"/>
      <c r="R146" s="182"/>
      <c r="T146" s="220" t="s">
        <v>5</v>
      </c>
      <c r="U146" s="57" t="s">
        <v>43</v>
      </c>
      <c r="V146" s="48"/>
      <c r="W146" s="221">
        <f>V146*K146</f>
        <v>0</v>
      </c>
      <c r="X146" s="221">
        <v>0</v>
      </c>
      <c r="Y146" s="221">
        <f>X146*K146</f>
        <v>0</v>
      </c>
      <c r="Z146" s="221">
        <v>0</v>
      </c>
      <c r="AA146" s="222">
        <f>Z146*K146</f>
        <v>0</v>
      </c>
      <c r="AR146" s="23" t="s">
        <v>593</v>
      </c>
      <c r="AT146" s="23" t="s">
        <v>317</v>
      </c>
      <c r="AU146" s="23" t="s">
        <v>138</v>
      </c>
      <c r="AY146" s="23" t="s">
        <v>159</v>
      </c>
      <c r="BE146" s="137">
        <f>IF(U146="základná",N146,0)</f>
        <v>0</v>
      </c>
      <c r="BF146" s="137">
        <f>IF(U146="znížená",N146,0)</f>
        <v>0</v>
      </c>
      <c r="BG146" s="137">
        <f>IF(U146="zákl. prenesená",N146,0)</f>
        <v>0</v>
      </c>
      <c r="BH146" s="137">
        <f>IF(U146="zníž. prenesená",N146,0)</f>
        <v>0</v>
      </c>
      <c r="BI146" s="137">
        <f>IF(U146="nulová",N146,0)</f>
        <v>0</v>
      </c>
      <c r="BJ146" s="23" t="s">
        <v>138</v>
      </c>
      <c r="BK146" s="223">
        <f>ROUND(L146*K146,3)</f>
        <v>0</v>
      </c>
      <c r="BL146" s="23" t="s">
        <v>277</v>
      </c>
      <c r="BM146" s="23" t="s">
        <v>468</v>
      </c>
    </row>
    <row r="147" s="1" customFormat="1" ht="38.25" customHeight="1">
      <c r="B147" s="178"/>
      <c r="C147" s="264" t="s">
        <v>264</v>
      </c>
      <c r="D147" s="264" t="s">
        <v>317</v>
      </c>
      <c r="E147" s="265" t="s">
        <v>1193</v>
      </c>
      <c r="F147" s="266" t="s">
        <v>1194</v>
      </c>
      <c r="G147" s="266"/>
      <c r="H147" s="266"/>
      <c r="I147" s="266"/>
      <c r="J147" s="267" t="s">
        <v>182</v>
      </c>
      <c r="K147" s="268">
        <v>30</v>
      </c>
      <c r="L147" s="269">
        <v>0</v>
      </c>
      <c r="M147" s="269"/>
      <c r="N147" s="268">
        <f>ROUND(L147*K147,3)</f>
        <v>0</v>
      </c>
      <c r="O147" s="218"/>
      <c r="P147" s="218"/>
      <c r="Q147" s="218"/>
      <c r="R147" s="182"/>
      <c r="T147" s="220" t="s">
        <v>5</v>
      </c>
      <c r="U147" s="57" t="s">
        <v>43</v>
      </c>
      <c r="V147" s="48"/>
      <c r="W147" s="221">
        <f>V147*K147</f>
        <v>0</v>
      </c>
      <c r="X147" s="221">
        <v>0</v>
      </c>
      <c r="Y147" s="221">
        <f>X147*K147</f>
        <v>0</v>
      </c>
      <c r="Z147" s="221">
        <v>0</v>
      </c>
      <c r="AA147" s="222">
        <f>Z147*K147</f>
        <v>0</v>
      </c>
      <c r="AR147" s="23" t="s">
        <v>593</v>
      </c>
      <c r="AT147" s="23" t="s">
        <v>317</v>
      </c>
      <c r="AU147" s="23" t="s">
        <v>138</v>
      </c>
      <c r="AY147" s="23" t="s">
        <v>159</v>
      </c>
      <c r="BE147" s="137">
        <f>IF(U147="základná",N147,0)</f>
        <v>0</v>
      </c>
      <c r="BF147" s="137">
        <f>IF(U147="znížená",N147,0)</f>
        <v>0</v>
      </c>
      <c r="BG147" s="137">
        <f>IF(U147="zákl. prenesená",N147,0)</f>
        <v>0</v>
      </c>
      <c r="BH147" s="137">
        <f>IF(U147="zníž. prenesená",N147,0)</f>
        <v>0</v>
      </c>
      <c r="BI147" s="137">
        <f>IF(U147="nulová",N147,0)</f>
        <v>0</v>
      </c>
      <c r="BJ147" s="23" t="s">
        <v>138</v>
      </c>
      <c r="BK147" s="223">
        <f>ROUND(L147*K147,3)</f>
        <v>0</v>
      </c>
      <c r="BL147" s="23" t="s">
        <v>277</v>
      </c>
      <c r="BM147" s="23" t="s">
        <v>476</v>
      </c>
    </row>
    <row r="148" s="1" customFormat="1" ht="38.25" customHeight="1">
      <c r="B148" s="178"/>
      <c r="C148" s="264" t="s">
        <v>274</v>
      </c>
      <c r="D148" s="264" t="s">
        <v>317</v>
      </c>
      <c r="E148" s="265" t="s">
        <v>1195</v>
      </c>
      <c r="F148" s="266" t="s">
        <v>1196</v>
      </c>
      <c r="G148" s="266"/>
      <c r="H148" s="266"/>
      <c r="I148" s="266"/>
      <c r="J148" s="267" t="s">
        <v>182</v>
      </c>
      <c r="K148" s="268">
        <v>82</v>
      </c>
      <c r="L148" s="269">
        <v>0</v>
      </c>
      <c r="M148" s="269"/>
      <c r="N148" s="268">
        <f>ROUND(L148*K148,3)</f>
        <v>0</v>
      </c>
      <c r="O148" s="218"/>
      <c r="P148" s="218"/>
      <c r="Q148" s="218"/>
      <c r="R148" s="182"/>
      <c r="T148" s="220" t="s">
        <v>5</v>
      </c>
      <c r="U148" s="57" t="s">
        <v>43</v>
      </c>
      <c r="V148" s="48"/>
      <c r="W148" s="221">
        <f>V148*K148</f>
        <v>0</v>
      </c>
      <c r="X148" s="221">
        <v>0</v>
      </c>
      <c r="Y148" s="221">
        <f>X148*K148</f>
        <v>0</v>
      </c>
      <c r="Z148" s="221">
        <v>0</v>
      </c>
      <c r="AA148" s="222">
        <f>Z148*K148</f>
        <v>0</v>
      </c>
      <c r="AR148" s="23" t="s">
        <v>593</v>
      </c>
      <c r="AT148" s="23" t="s">
        <v>317</v>
      </c>
      <c r="AU148" s="23" t="s">
        <v>138</v>
      </c>
      <c r="AY148" s="23" t="s">
        <v>159</v>
      </c>
      <c r="BE148" s="137">
        <f>IF(U148="základná",N148,0)</f>
        <v>0</v>
      </c>
      <c r="BF148" s="137">
        <f>IF(U148="znížená",N148,0)</f>
        <v>0</v>
      </c>
      <c r="BG148" s="137">
        <f>IF(U148="zákl. prenesená",N148,0)</f>
        <v>0</v>
      </c>
      <c r="BH148" s="137">
        <f>IF(U148="zníž. prenesená",N148,0)</f>
        <v>0</v>
      </c>
      <c r="BI148" s="137">
        <f>IF(U148="nulová",N148,0)</f>
        <v>0</v>
      </c>
      <c r="BJ148" s="23" t="s">
        <v>138</v>
      </c>
      <c r="BK148" s="223">
        <f>ROUND(L148*K148,3)</f>
        <v>0</v>
      </c>
      <c r="BL148" s="23" t="s">
        <v>277</v>
      </c>
      <c r="BM148" s="23" t="s">
        <v>486</v>
      </c>
    </row>
    <row r="149" s="1" customFormat="1" ht="25.5" customHeight="1">
      <c r="B149" s="178"/>
      <c r="C149" s="264" t="s">
        <v>280</v>
      </c>
      <c r="D149" s="264" t="s">
        <v>317</v>
      </c>
      <c r="E149" s="265" t="s">
        <v>1197</v>
      </c>
      <c r="F149" s="266" t="s">
        <v>1198</v>
      </c>
      <c r="G149" s="266"/>
      <c r="H149" s="266"/>
      <c r="I149" s="266"/>
      <c r="J149" s="267" t="s">
        <v>397</v>
      </c>
      <c r="K149" s="268">
        <v>1</v>
      </c>
      <c r="L149" s="269">
        <v>0</v>
      </c>
      <c r="M149" s="269"/>
      <c r="N149" s="268">
        <f>ROUND(L149*K149,3)</f>
        <v>0</v>
      </c>
      <c r="O149" s="218"/>
      <c r="P149" s="218"/>
      <c r="Q149" s="218"/>
      <c r="R149" s="182"/>
      <c r="T149" s="220" t="s">
        <v>5</v>
      </c>
      <c r="U149" s="57" t="s">
        <v>43</v>
      </c>
      <c r="V149" s="48"/>
      <c r="W149" s="221">
        <f>V149*K149</f>
        <v>0</v>
      </c>
      <c r="X149" s="221">
        <v>0</v>
      </c>
      <c r="Y149" s="221">
        <f>X149*K149</f>
        <v>0</v>
      </c>
      <c r="Z149" s="221">
        <v>0</v>
      </c>
      <c r="AA149" s="222">
        <f>Z149*K149</f>
        <v>0</v>
      </c>
      <c r="AR149" s="23" t="s">
        <v>593</v>
      </c>
      <c r="AT149" s="23" t="s">
        <v>317</v>
      </c>
      <c r="AU149" s="23" t="s">
        <v>138</v>
      </c>
      <c r="AY149" s="23" t="s">
        <v>159</v>
      </c>
      <c r="BE149" s="137">
        <f>IF(U149="základná",N149,0)</f>
        <v>0</v>
      </c>
      <c r="BF149" s="137">
        <f>IF(U149="znížená",N149,0)</f>
        <v>0</v>
      </c>
      <c r="BG149" s="137">
        <f>IF(U149="zákl. prenesená",N149,0)</f>
        <v>0</v>
      </c>
      <c r="BH149" s="137">
        <f>IF(U149="zníž. prenesená",N149,0)</f>
        <v>0</v>
      </c>
      <c r="BI149" s="137">
        <f>IF(U149="nulová",N149,0)</f>
        <v>0</v>
      </c>
      <c r="BJ149" s="23" t="s">
        <v>138</v>
      </c>
      <c r="BK149" s="223">
        <f>ROUND(L149*K149,3)</f>
        <v>0</v>
      </c>
      <c r="BL149" s="23" t="s">
        <v>277</v>
      </c>
      <c r="BM149" s="23" t="s">
        <v>496</v>
      </c>
    </row>
    <row r="150" s="1" customFormat="1" ht="25.5" customHeight="1">
      <c r="B150" s="178"/>
      <c r="C150" s="214" t="s">
        <v>391</v>
      </c>
      <c r="D150" s="214" t="s">
        <v>160</v>
      </c>
      <c r="E150" s="215" t="s">
        <v>1199</v>
      </c>
      <c r="F150" s="216" t="s">
        <v>1200</v>
      </c>
      <c r="G150" s="216"/>
      <c r="H150" s="216"/>
      <c r="I150" s="216"/>
      <c r="J150" s="217" t="s">
        <v>397</v>
      </c>
      <c r="K150" s="218">
        <v>1</v>
      </c>
      <c r="L150" s="219">
        <v>0</v>
      </c>
      <c r="M150" s="219"/>
      <c r="N150" s="218">
        <f>ROUND(L150*K150,3)</f>
        <v>0</v>
      </c>
      <c r="O150" s="218"/>
      <c r="P150" s="218"/>
      <c r="Q150" s="218"/>
      <c r="R150" s="182"/>
      <c r="T150" s="220" t="s">
        <v>5</v>
      </c>
      <c r="U150" s="57" t="s">
        <v>43</v>
      </c>
      <c r="V150" s="48"/>
      <c r="W150" s="221">
        <f>V150*K150</f>
        <v>0</v>
      </c>
      <c r="X150" s="221">
        <v>0</v>
      </c>
      <c r="Y150" s="221">
        <f>X150*K150</f>
        <v>0</v>
      </c>
      <c r="Z150" s="221">
        <v>0</v>
      </c>
      <c r="AA150" s="222">
        <f>Z150*K150</f>
        <v>0</v>
      </c>
      <c r="AR150" s="23" t="s">
        <v>277</v>
      </c>
      <c r="AT150" s="23" t="s">
        <v>160</v>
      </c>
      <c r="AU150" s="23" t="s">
        <v>138</v>
      </c>
      <c r="AY150" s="23" t="s">
        <v>159</v>
      </c>
      <c r="BE150" s="137">
        <f>IF(U150="základná",N150,0)</f>
        <v>0</v>
      </c>
      <c r="BF150" s="137">
        <f>IF(U150="znížená",N150,0)</f>
        <v>0</v>
      </c>
      <c r="BG150" s="137">
        <f>IF(U150="zákl. prenesená",N150,0)</f>
        <v>0</v>
      </c>
      <c r="BH150" s="137">
        <f>IF(U150="zníž. prenesená",N150,0)</f>
        <v>0</v>
      </c>
      <c r="BI150" s="137">
        <f>IF(U150="nulová",N150,0)</f>
        <v>0</v>
      </c>
      <c r="BJ150" s="23" t="s">
        <v>138</v>
      </c>
      <c r="BK150" s="223">
        <f>ROUND(L150*K150,3)</f>
        <v>0</v>
      </c>
      <c r="BL150" s="23" t="s">
        <v>277</v>
      </c>
      <c r="BM150" s="23" t="s">
        <v>504</v>
      </c>
    </row>
    <row r="151" s="9" customFormat="1" ht="29.88" customHeight="1">
      <c r="B151" s="200"/>
      <c r="C151" s="201"/>
      <c r="D151" s="211" t="s">
        <v>1146</v>
      </c>
      <c r="E151" s="211"/>
      <c r="F151" s="211"/>
      <c r="G151" s="211"/>
      <c r="H151" s="211"/>
      <c r="I151" s="211"/>
      <c r="J151" s="211"/>
      <c r="K151" s="211"/>
      <c r="L151" s="211"/>
      <c r="M151" s="211"/>
      <c r="N151" s="253">
        <f>BK151</f>
        <v>0</v>
      </c>
      <c r="O151" s="254"/>
      <c r="P151" s="254"/>
      <c r="Q151" s="254"/>
      <c r="R151" s="204"/>
      <c r="T151" s="205"/>
      <c r="U151" s="201"/>
      <c r="V151" s="201"/>
      <c r="W151" s="206">
        <f>SUM(W152:W155)</f>
        <v>0</v>
      </c>
      <c r="X151" s="201"/>
      <c r="Y151" s="206">
        <f>SUM(Y152:Y155)</f>
        <v>0</v>
      </c>
      <c r="Z151" s="201"/>
      <c r="AA151" s="207">
        <f>SUM(AA152:AA155)</f>
        <v>0</v>
      </c>
      <c r="AR151" s="208" t="s">
        <v>84</v>
      </c>
      <c r="AT151" s="209" t="s">
        <v>75</v>
      </c>
      <c r="AU151" s="209" t="s">
        <v>84</v>
      </c>
      <c r="AY151" s="208" t="s">
        <v>159</v>
      </c>
      <c r="BK151" s="210">
        <f>SUM(BK152:BK155)</f>
        <v>0</v>
      </c>
    </row>
    <row r="152" s="1" customFormat="1" ht="16.5" customHeight="1">
      <c r="B152" s="178"/>
      <c r="C152" s="214" t="s">
        <v>279</v>
      </c>
      <c r="D152" s="214" t="s">
        <v>160</v>
      </c>
      <c r="E152" s="215" t="s">
        <v>1201</v>
      </c>
      <c r="F152" s="216" t="s">
        <v>1202</v>
      </c>
      <c r="G152" s="216"/>
      <c r="H152" s="216"/>
      <c r="I152" s="216"/>
      <c r="J152" s="217" t="s">
        <v>1203</v>
      </c>
      <c r="K152" s="218">
        <v>1</v>
      </c>
      <c r="L152" s="219">
        <v>0</v>
      </c>
      <c r="M152" s="219"/>
      <c r="N152" s="218">
        <f>ROUND(L152*K152,3)</f>
        <v>0</v>
      </c>
      <c r="O152" s="218"/>
      <c r="P152" s="218"/>
      <c r="Q152" s="218"/>
      <c r="R152" s="182"/>
      <c r="T152" s="220" t="s">
        <v>5</v>
      </c>
      <c r="U152" s="57" t="s">
        <v>43</v>
      </c>
      <c r="V152" s="48"/>
      <c r="W152" s="221">
        <f>V152*K152</f>
        <v>0</v>
      </c>
      <c r="X152" s="221">
        <v>0</v>
      </c>
      <c r="Y152" s="221">
        <f>X152*K152</f>
        <v>0</v>
      </c>
      <c r="Z152" s="221">
        <v>0</v>
      </c>
      <c r="AA152" s="222">
        <f>Z152*K152</f>
        <v>0</v>
      </c>
      <c r="AR152" s="23" t="s">
        <v>277</v>
      </c>
      <c r="AT152" s="23" t="s">
        <v>160</v>
      </c>
      <c r="AU152" s="23" t="s">
        <v>138</v>
      </c>
      <c r="AY152" s="23" t="s">
        <v>159</v>
      </c>
      <c r="BE152" s="137">
        <f>IF(U152="základná",N152,0)</f>
        <v>0</v>
      </c>
      <c r="BF152" s="137">
        <f>IF(U152="znížená",N152,0)</f>
        <v>0</v>
      </c>
      <c r="BG152" s="137">
        <f>IF(U152="zákl. prenesená",N152,0)</f>
        <v>0</v>
      </c>
      <c r="BH152" s="137">
        <f>IF(U152="zníž. prenesená",N152,0)</f>
        <v>0</v>
      </c>
      <c r="BI152" s="137">
        <f>IF(U152="nulová",N152,0)</f>
        <v>0</v>
      </c>
      <c r="BJ152" s="23" t="s">
        <v>138</v>
      </c>
      <c r="BK152" s="223">
        <f>ROUND(L152*K152,3)</f>
        <v>0</v>
      </c>
      <c r="BL152" s="23" t="s">
        <v>277</v>
      </c>
      <c r="BM152" s="23" t="s">
        <v>513</v>
      </c>
    </row>
    <row r="153" s="1" customFormat="1" ht="25.5" customHeight="1">
      <c r="B153" s="178"/>
      <c r="C153" s="214" t="s">
        <v>399</v>
      </c>
      <c r="D153" s="214" t="s">
        <v>160</v>
      </c>
      <c r="E153" s="215" t="s">
        <v>1204</v>
      </c>
      <c r="F153" s="216" t="s">
        <v>1205</v>
      </c>
      <c r="G153" s="216"/>
      <c r="H153" s="216"/>
      <c r="I153" s="216"/>
      <c r="J153" s="217" t="s">
        <v>1206</v>
      </c>
      <c r="K153" s="218">
        <v>1</v>
      </c>
      <c r="L153" s="219">
        <v>0</v>
      </c>
      <c r="M153" s="219"/>
      <c r="N153" s="218">
        <f>ROUND(L153*K153,3)</f>
        <v>0</v>
      </c>
      <c r="O153" s="218"/>
      <c r="P153" s="218"/>
      <c r="Q153" s="218"/>
      <c r="R153" s="182"/>
      <c r="T153" s="220" t="s">
        <v>5</v>
      </c>
      <c r="U153" s="57" t="s">
        <v>43</v>
      </c>
      <c r="V153" s="48"/>
      <c r="W153" s="221">
        <f>V153*K153</f>
        <v>0</v>
      </c>
      <c r="X153" s="221">
        <v>0</v>
      </c>
      <c r="Y153" s="221">
        <f>X153*K153</f>
        <v>0</v>
      </c>
      <c r="Z153" s="221">
        <v>0</v>
      </c>
      <c r="AA153" s="222">
        <f>Z153*K153</f>
        <v>0</v>
      </c>
      <c r="AR153" s="23" t="s">
        <v>277</v>
      </c>
      <c r="AT153" s="23" t="s">
        <v>160</v>
      </c>
      <c r="AU153" s="23" t="s">
        <v>138</v>
      </c>
      <c r="AY153" s="23" t="s">
        <v>159</v>
      </c>
      <c r="BE153" s="137">
        <f>IF(U153="základná",N153,0)</f>
        <v>0</v>
      </c>
      <c r="BF153" s="137">
        <f>IF(U153="znížená",N153,0)</f>
        <v>0</v>
      </c>
      <c r="BG153" s="137">
        <f>IF(U153="zákl. prenesená",N153,0)</f>
        <v>0</v>
      </c>
      <c r="BH153" s="137">
        <f>IF(U153="zníž. prenesená",N153,0)</f>
        <v>0</v>
      </c>
      <c r="BI153" s="137">
        <f>IF(U153="nulová",N153,0)</f>
        <v>0</v>
      </c>
      <c r="BJ153" s="23" t="s">
        <v>138</v>
      </c>
      <c r="BK153" s="223">
        <f>ROUND(L153*K153,3)</f>
        <v>0</v>
      </c>
      <c r="BL153" s="23" t="s">
        <v>277</v>
      </c>
      <c r="BM153" s="23" t="s">
        <v>523</v>
      </c>
    </row>
    <row r="154" s="1" customFormat="1" ht="16.5" customHeight="1">
      <c r="B154" s="178"/>
      <c r="C154" s="214" t="s">
        <v>406</v>
      </c>
      <c r="D154" s="214" t="s">
        <v>160</v>
      </c>
      <c r="E154" s="215" t="s">
        <v>1207</v>
      </c>
      <c r="F154" s="216" t="s">
        <v>1208</v>
      </c>
      <c r="G154" s="216"/>
      <c r="H154" s="216"/>
      <c r="I154" s="216"/>
      <c r="J154" s="217" t="s">
        <v>5</v>
      </c>
      <c r="K154" s="218">
        <v>1</v>
      </c>
      <c r="L154" s="219">
        <v>0</v>
      </c>
      <c r="M154" s="219"/>
      <c r="N154" s="218">
        <f>ROUND(L154*K154,3)</f>
        <v>0</v>
      </c>
      <c r="O154" s="218"/>
      <c r="P154" s="218"/>
      <c r="Q154" s="218"/>
      <c r="R154" s="182"/>
      <c r="T154" s="220" t="s">
        <v>5</v>
      </c>
      <c r="U154" s="57" t="s">
        <v>43</v>
      </c>
      <c r="V154" s="48"/>
      <c r="W154" s="221">
        <f>V154*K154</f>
        <v>0</v>
      </c>
      <c r="X154" s="221">
        <v>0</v>
      </c>
      <c r="Y154" s="221">
        <f>X154*K154</f>
        <v>0</v>
      </c>
      <c r="Z154" s="221">
        <v>0</v>
      </c>
      <c r="AA154" s="222">
        <f>Z154*K154</f>
        <v>0</v>
      </c>
      <c r="AR154" s="23" t="s">
        <v>277</v>
      </c>
      <c r="AT154" s="23" t="s">
        <v>160</v>
      </c>
      <c r="AU154" s="23" t="s">
        <v>138</v>
      </c>
      <c r="AY154" s="23" t="s">
        <v>159</v>
      </c>
      <c r="BE154" s="137">
        <f>IF(U154="základná",N154,0)</f>
        <v>0</v>
      </c>
      <c r="BF154" s="137">
        <f>IF(U154="znížená",N154,0)</f>
        <v>0</v>
      </c>
      <c r="BG154" s="137">
        <f>IF(U154="zákl. prenesená",N154,0)</f>
        <v>0</v>
      </c>
      <c r="BH154" s="137">
        <f>IF(U154="zníž. prenesená",N154,0)</f>
        <v>0</v>
      </c>
      <c r="BI154" s="137">
        <f>IF(U154="nulová",N154,0)</f>
        <v>0</v>
      </c>
      <c r="BJ154" s="23" t="s">
        <v>138</v>
      </c>
      <c r="BK154" s="223">
        <f>ROUND(L154*K154,3)</f>
        <v>0</v>
      </c>
      <c r="BL154" s="23" t="s">
        <v>277</v>
      </c>
      <c r="BM154" s="23" t="s">
        <v>531</v>
      </c>
    </row>
    <row r="155" s="1" customFormat="1" ht="16.5" customHeight="1">
      <c r="B155" s="178"/>
      <c r="C155" s="214" t="s">
        <v>268</v>
      </c>
      <c r="D155" s="214" t="s">
        <v>160</v>
      </c>
      <c r="E155" s="215" t="s">
        <v>1209</v>
      </c>
      <c r="F155" s="216" t="s">
        <v>1210</v>
      </c>
      <c r="G155" s="216"/>
      <c r="H155" s="216"/>
      <c r="I155" s="216"/>
      <c r="J155" s="217" t="s">
        <v>1211</v>
      </c>
      <c r="K155" s="218">
        <v>1</v>
      </c>
      <c r="L155" s="219">
        <v>0</v>
      </c>
      <c r="M155" s="219"/>
      <c r="N155" s="218">
        <f>ROUND(L155*K155,3)</f>
        <v>0</v>
      </c>
      <c r="O155" s="218"/>
      <c r="P155" s="218"/>
      <c r="Q155" s="218"/>
      <c r="R155" s="182"/>
      <c r="T155" s="220" t="s">
        <v>5</v>
      </c>
      <c r="U155" s="57" t="s">
        <v>43</v>
      </c>
      <c r="V155" s="48"/>
      <c r="W155" s="221">
        <f>V155*K155</f>
        <v>0</v>
      </c>
      <c r="X155" s="221">
        <v>0</v>
      </c>
      <c r="Y155" s="221">
        <f>X155*K155</f>
        <v>0</v>
      </c>
      <c r="Z155" s="221">
        <v>0</v>
      </c>
      <c r="AA155" s="222">
        <f>Z155*K155</f>
        <v>0</v>
      </c>
      <c r="AR155" s="23" t="s">
        <v>277</v>
      </c>
      <c r="AT155" s="23" t="s">
        <v>160</v>
      </c>
      <c r="AU155" s="23" t="s">
        <v>138</v>
      </c>
      <c r="AY155" s="23" t="s">
        <v>159</v>
      </c>
      <c r="BE155" s="137">
        <f>IF(U155="základná",N155,0)</f>
        <v>0</v>
      </c>
      <c r="BF155" s="137">
        <f>IF(U155="znížená",N155,0)</f>
        <v>0</v>
      </c>
      <c r="BG155" s="137">
        <f>IF(U155="zákl. prenesená",N155,0)</f>
        <v>0</v>
      </c>
      <c r="BH155" s="137">
        <f>IF(U155="zníž. prenesená",N155,0)</f>
        <v>0</v>
      </c>
      <c r="BI155" s="137">
        <f>IF(U155="nulová",N155,0)</f>
        <v>0</v>
      </c>
      <c r="BJ155" s="23" t="s">
        <v>138</v>
      </c>
      <c r="BK155" s="223">
        <f>ROUND(L155*K155,3)</f>
        <v>0</v>
      </c>
      <c r="BL155" s="23" t="s">
        <v>277</v>
      </c>
      <c r="BM155" s="23" t="s">
        <v>540</v>
      </c>
    </row>
    <row r="156" s="1" customFormat="1" ht="49.92" customHeight="1">
      <c r="B156" s="47"/>
      <c r="C156" s="48"/>
      <c r="D156" s="202" t="s">
        <v>284</v>
      </c>
      <c r="E156" s="48"/>
      <c r="F156" s="48"/>
      <c r="G156" s="48"/>
      <c r="H156" s="48"/>
      <c r="I156" s="48"/>
      <c r="J156" s="48"/>
      <c r="K156" s="48"/>
      <c r="L156" s="48"/>
      <c r="M156" s="48"/>
      <c r="N156" s="255">
        <f>BK156</f>
        <v>0</v>
      </c>
      <c r="O156" s="256"/>
      <c r="P156" s="256"/>
      <c r="Q156" s="256"/>
      <c r="R156" s="49"/>
      <c r="T156" s="257"/>
      <c r="U156" s="48"/>
      <c r="V156" s="48"/>
      <c r="W156" s="48"/>
      <c r="X156" s="48"/>
      <c r="Y156" s="48"/>
      <c r="Z156" s="48"/>
      <c r="AA156" s="95"/>
      <c r="AT156" s="23" t="s">
        <v>75</v>
      </c>
      <c r="AU156" s="23" t="s">
        <v>76</v>
      </c>
      <c r="AY156" s="23" t="s">
        <v>285</v>
      </c>
      <c r="BK156" s="223">
        <f>SUM(BK157:BK161)</f>
        <v>0</v>
      </c>
    </row>
    <row r="157" s="1" customFormat="1" ht="22.32" customHeight="1">
      <c r="B157" s="47"/>
      <c r="C157" s="258" t="s">
        <v>5</v>
      </c>
      <c r="D157" s="258" t="s">
        <v>160</v>
      </c>
      <c r="E157" s="259" t="s">
        <v>5</v>
      </c>
      <c r="F157" s="260" t="s">
        <v>5</v>
      </c>
      <c r="G157" s="260"/>
      <c r="H157" s="260"/>
      <c r="I157" s="260"/>
      <c r="J157" s="261" t="s">
        <v>5</v>
      </c>
      <c r="K157" s="219"/>
      <c r="L157" s="219"/>
      <c r="M157" s="262"/>
      <c r="N157" s="262">
        <f>BK157</f>
        <v>0</v>
      </c>
      <c r="O157" s="262"/>
      <c r="P157" s="262"/>
      <c r="Q157" s="262"/>
      <c r="R157" s="49"/>
      <c r="T157" s="220" t="s">
        <v>5</v>
      </c>
      <c r="U157" s="263" t="s">
        <v>43</v>
      </c>
      <c r="V157" s="48"/>
      <c r="W157" s="48"/>
      <c r="X157" s="48"/>
      <c r="Y157" s="48"/>
      <c r="Z157" s="48"/>
      <c r="AA157" s="95"/>
      <c r="AT157" s="23" t="s">
        <v>285</v>
      </c>
      <c r="AU157" s="23" t="s">
        <v>84</v>
      </c>
      <c r="AY157" s="23" t="s">
        <v>285</v>
      </c>
      <c r="BE157" s="137">
        <f>IF(U157="základná",N157,0)</f>
        <v>0</v>
      </c>
      <c r="BF157" s="137">
        <f>IF(U157="znížená",N157,0)</f>
        <v>0</v>
      </c>
      <c r="BG157" s="137">
        <f>IF(U157="zákl. prenesená",N157,0)</f>
        <v>0</v>
      </c>
      <c r="BH157" s="137">
        <f>IF(U157="zníž. prenesená",N157,0)</f>
        <v>0</v>
      </c>
      <c r="BI157" s="137">
        <f>IF(U157="nulová",N157,0)</f>
        <v>0</v>
      </c>
      <c r="BJ157" s="23" t="s">
        <v>138</v>
      </c>
      <c r="BK157" s="223">
        <f>L157*K157</f>
        <v>0</v>
      </c>
    </row>
    <row r="158" s="1" customFormat="1" ht="22.32" customHeight="1">
      <c r="B158" s="47"/>
      <c r="C158" s="258" t="s">
        <v>5</v>
      </c>
      <c r="D158" s="258" t="s">
        <v>160</v>
      </c>
      <c r="E158" s="259" t="s">
        <v>5</v>
      </c>
      <c r="F158" s="260" t="s">
        <v>5</v>
      </c>
      <c r="G158" s="260"/>
      <c r="H158" s="260"/>
      <c r="I158" s="260"/>
      <c r="J158" s="261" t="s">
        <v>5</v>
      </c>
      <c r="K158" s="219"/>
      <c r="L158" s="219"/>
      <c r="M158" s="262"/>
      <c r="N158" s="262">
        <f>BK158</f>
        <v>0</v>
      </c>
      <c r="O158" s="262"/>
      <c r="P158" s="262"/>
      <c r="Q158" s="262"/>
      <c r="R158" s="49"/>
      <c r="T158" s="220" t="s">
        <v>5</v>
      </c>
      <c r="U158" s="263" t="s">
        <v>43</v>
      </c>
      <c r="V158" s="48"/>
      <c r="W158" s="48"/>
      <c r="X158" s="48"/>
      <c r="Y158" s="48"/>
      <c r="Z158" s="48"/>
      <c r="AA158" s="95"/>
      <c r="AT158" s="23" t="s">
        <v>285</v>
      </c>
      <c r="AU158" s="23" t="s">
        <v>84</v>
      </c>
      <c r="AY158" s="23" t="s">
        <v>285</v>
      </c>
      <c r="BE158" s="137">
        <f>IF(U158="základná",N158,0)</f>
        <v>0</v>
      </c>
      <c r="BF158" s="137">
        <f>IF(U158="znížená",N158,0)</f>
        <v>0</v>
      </c>
      <c r="BG158" s="137">
        <f>IF(U158="zákl. prenesená",N158,0)</f>
        <v>0</v>
      </c>
      <c r="BH158" s="137">
        <f>IF(U158="zníž. prenesená",N158,0)</f>
        <v>0</v>
      </c>
      <c r="BI158" s="137">
        <f>IF(U158="nulová",N158,0)</f>
        <v>0</v>
      </c>
      <c r="BJ158" s="23" t="s">
        <v>138</v>
      </c>
      <c r="BK158" s="223">
        <f>L158*K158</f>
        <v>0</v>
      </c>
    </row>
    <row r="159" s="1" customFormat="1" ht="22.32" customHeight="1">
      <c r="B159" s="47"/>
      <c r="C159" s="258" t="s">
        <v>5</v>
      </c>
      <c r="D159" s="258" t="s">
        <v>160</v>
      </c>
      <c r="E159" s="259" t="s">
        <v>5</v>
      </c>
      <c r="F159" s="260" t="s">
        <v>5</v>
      </c>
      <c r="G159" s="260"/>
      <c r="H159" s="260"/>
      <c r="I159" s="260"/>
      <c r="J159" s="261" t="s">
        <v>5</v>
      </c>
      <c r="K159" s="219"/>
      <c r="L159" s="219"/>
      <c r="M159" s="262"/>
      <c r="N159" s="262">
        <f>BK159</f>
        <v>0</v>
      </c>
      <c r="O159" s="262"/>
      <c r="P159" s="262"/>
      <c r="Q159" s="262"/>
      <c r="R159" s="49"/>
      <c r="T159" s="220" t="s">
        <v>5</v>
      </c>
      <c r="U159" s="263" t="s">
        <v>43</v>
      </c>
      <c r="V159" s="48"/>
      <c r="W159" s="48"/>
      <c r="X159" s="48"/>
      <c r="Y159" s="48"/>
      <c r="Z159" s="48"/>
      <c r="AA159" s="95"/>
      <c r="AT159" s="23" t="s">
        <v>285</v>
      </c>
      <c r="AU159" s="23" t="s">
        <v>84</v>
      </c>
      <c r="AY159" s="23" t="s">
        <v>285</v>
      </c>
      <c r="BE159" s="137">
        <f>IF(U159="základná",N159,0)</f>
        <v>0</v>
      </c>
      <c r="BF159" s="137">
        <f>IF(U159="znížená",N159,0)</f>
        <v>0</v>
      </c>
      <c r="BG159" s="137">
        <f>IF(U159="zákl. prenesená",N159,0)</f>
        <v>0</v>
      </c>
      <c r="BH159" s="137">
        <f>IF(U159="zníž. prenesená",N159,0)</f>
        <v>0</v>
      </c>
      <c r="BI159" s="137">
        <f>IF(U159="nulová",N159,0)</f>
        <v>0</v>
      </c>
      <c r="BJ159" s="23" t="s">
        <v>138</v>
      </c>
      <c r="BK159" s="223">
        <f>L159*K159</f>
        <v>0</v>
      </c>
    </row>
    <row r="160" s="1" customFormat="1" ht="22.32" customHeight="1">
      <c r="B160" s="47"/>
      <c r="C160" s="258" t="s">
        <v>5</v>
      </c>
      <c r="D160" s="258" t="s">
        <v>160</v>
      </c>
      <c r="E160" s="259" t="s">
        <v>5</v>
      </c>
      <c r="F160" s="260" t="s">
        <v>5</v>
      </c>
      <c r="G160" s="260"/>
      <c r="H160" s="260"/>
      <c r="I160" s="260"/>
      <c r="J160" s="261" t="s">
        <v>5</v>
      </c>
      <c r="K160" s="219"/>
      <c r="L160" s="219"/>
      <c r="M160" s="262"/>
      <c r="N160" s="262">
        <f>BK160</f>
        <v>0</v>
      </c>
      <c r="O160" s="262"/>
      <c r="P160" s="262"/>
      <c r="Q160" s="262"/>
      <c r="R160" s="49"/>
      <c r="T160" s="220" t="s">
        <v>5</v>
      </c>
      <c r="U160" s="263" t="s">
        <v>43</v>
      </c>
      <c r="V160" s="48"/>
      <c r="W160" s="48"/>
      <c r="X160" s="48"/>
      <c r="Y160" s="48"/>
      <c r="Z160" s="48"/>
      <c r="AA160" s="95"/>
      <c r="AT160" s="23" t="s">
        <v>285</v>
      </c>
      <c r="AU160" s="23" t="s">
        <v>84</v>
      </c>
      <c r="AY160" s="23" t="s">
        <v>285</v>
      </c>
      <c r="BE160" s="137">
        <f>IF(U160="základná",N160,0)</f>
        <v>0</v>
      </c>
      <c r="BF160" s="137">
        <f>IF(U160="znížená",N160,0)</f>
        <v>0</v>
      </c>
      <c r="BG160" s="137">
        <f>IF(U160="zákl. prenesená",N160,0)</f>
        <v>0</v>
      </c>
      <c r="BH160" s="137">
        <f>IF(U160="zníž. prenesená",N160,0)</f>
        <v>0</v>
      </c>
      <c r="BI160" s="137">
        <f>IF(U160="nulová",N160,0)</f>
        <v>0</v>
      </c>
      <c r="BJ160" s="23" t="s">
        <v>138</v>
      </c>
      <c r="BK160" s="223">
        <f>L160*K160</f>
        <v>0</v>
      </c>
    </row>
    <row r="161" s="1" customFormat="1" ht="22.32" customHeight="1">
      <c r="B161" s="47"/>
      <c r="C161" s="258" t="s">
        <v>5</v>
      </c>
      <c r="D161" s="258" t="s">
        <v>160</v>
      </c>
      <c r="E161" s="259" t="s">
        <v>5</v>
      </c>
      <c r="F161" s="260" t="s">
        <v>5</v>
      </c>
      <c r="G161" s="260"/>
      <c r="H161" s="260"/>
      <c r="I161" s="260"/>
      <c r="J161" s="261" t="s">
        <v>5</v>
      </c>
      <c r="K161" s="219"/>
      <c r="L161" s="219"/>
      <c r="M161" s="262"/>
      <c r="N161" s="262">
        <f>BK161</f>
        <v>0</v>
      </c>
      <c r="O161" s="262"/>
      <c r="P161" s="262"/>
      <c r="Q161" s="262"/>
      <c r="R161" s="49"/>
      <c r="T161" s="220" t="s">
        <v>5</v>
      </c>
      <c r="U161" s="263" t="s">
        <v>43</v>
      </c>
      <c r="V161" s="73"/>
      <c r="W161" s="73"/>
      <c r="X161" s="73"/>
      <c r="Y161" s="73"/>
      <c r="Z161" s="73"/>
      <c r="AA161" s="75"/>
      <c r="AT161" s="23" t="s">
        <v>285</v>
      </c>
      <c r="AU161" s="23" t="s">
        <v>84</v>
      </c>
      <c r="AY161" s="23" t="s">
        <v>285</v>
      </c>
      <c r="BE161" s="137">
        <f>IF(U161="základná",N161,0)</f>
        <v>0</v>
      </c>
      <c r="BF161" s="137">
        <f>IF(U161="znížená",N161,0)</f>
        <v>0</v>
      </c>
      <c r="BG161" s="137">
        <f>IF(U161="zákl. prenesená",N161,0)</f>
        <v>0</v>
      </c>
      <c r="BH161" s="137">
        <f>IF(U161="zníž. prenesená",N161,0)</f>
        <v>0</v>
      </c>
      <c r="BI161" s="137">
        <f>IF(U161="nulová",N161,0)</f>
        <v>0</v>
      </c>
      <c r="BJ161" s="23" t="s">
        <v>138</v>
      </c>
      <c r="BK161" s="223">
        <f>L161*K161</f>
        <v>0</v>
      </c>
    </row>
    <row r="162" s="1" customFormat="1" ht="6.96" customHeight="1">
      <c r="B162" s="76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8"/>
    </row>
  </sheetData>
  <mergeCells count="179"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N89:Q89"/>
    <mergeCell ref="N90:Q90"/>
    <mergeCell ref="N91:Q91"/>
    <mergeCell ref="N92:Q92"/>
    <mergeCell ref="N94:Q94"/>
    <mergeCell ref="D95:H95"/>
    <mergeCell ref="N95:Q95"/>
    <mergeCell ref="D96:H96"/>
    <mergeCell ref="N96:Q96"/>
    <mergeCell ref="D97:H97"/>
    <mergeCell ref="N97:Q97"/>
    <mergeCell ref="D98:H98"/>
    <mergeCell ref="N98:Q98"/>
    <mergeCell ref="D99:H99"/>
    <mergeCell ref="N99:Q99"/>
    <mergeCell ref="N100:Q100"/>
    <mergeCell ref="L102:Q102"/>
    <mergeCell ref="C108:Q108"/>
    <mergeCell ref="F110:P110"/>
    <mergeCell ref="F111:P111"/>
    <mergeCell ref="M113:P113"/>
    <mergeCell ref="M115:Q115"/>
    <mergeCell ref="M116:Q116"/>
    <mergeCell ref="F118:I118"/>
    <mergeCell ref="L118:M118"/>
    <mergeCell ref="N118:Q118"/>
    <mergeCell ref="F121:I121"/>
    <mergeCell ref="L121:M121"/>
    <mergeCell ref="N121:Q121"/>
    <mergeCell ref="F122:I122"/>
    <mergeCell ref="F123:I123"/>
    <mergeCell ref="L123:M123"/>
    <mergeCell ref="N123:Q123"/>
    <mergeCell ref="F124:I124"/>
    <mergeCell ref="F125:I125"/>
    <mergeCell ref="L125:M125"/>
    <mergeCell ref="N125:Q125"/>
    <mergeCell ref="F126:I126"/>
    <mergeCell ref="L126:M126"/>
    <mergeCell ref="N126:Q126"/>
    <mergeCell ref="F127:I127"/>
    <mergeCell ref="L127:M127"/>
    <mergeCell ref="N127:Q127"/>
    <mergeCell ref="F128:I128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F139:I139"/>
    <mergeCell ref="L139:M139"/>
    <mergeCell ref="N139:Q139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F150:I150"/>
    <mergeCell ref="L150:M150"/>
    <mergeCell ref="N150:Q150"/>
    <mergeCell ref="F152:I152"/>
    <mergeCell ref="L152:M152"/>
    <mergeCell ref="N152:Q152"/>
    <mergeCell ref="F153:I153"/>
    <mergeCell ref="L153:M153"/>
    <mergeCell ref="N153:Q153"/>
    <mergeCell ref="F154:I154"/>
    <mergeCell ref="L154:M154"/>
    <mergeCell ref="N154:Q154"/>
    <mergeCell ref="F155:I155"/>
    <mergeCell ref="L155:M155"/>
    <mergeCell ref="N155:Q155"/>
    <mergeCell ref="F157:I157"/>
    <mergeCell ref="L157:M157"/>
    <mergeCell ref="N157:Q157"/>
    <mergeCell ref="F158:I158"/>
    <mergeCell ref="L158:M158"/>
    <mergeCell ref="N158:Q158"/>
    <mergeCell ref="F159:I159"/>
    <mergeCell ref="L159:M159"/>
    <mergeCell ref="N159:Q159"/>
    <mergeCell ref="F160:I160"/>
    <mergeCell ref="L160:M160"/>
    <mergeCell ref="N160:Q160"/>
    <mergeCell ref="F161:I161"/>
    <mergeCell ref="L161:M161"/>
    <mergeCell ref="N161:Q161"/>
    <mergeCell ref="N119:Q119"/>
    <mergeCell ref="N120:Q120"/>
    <mergeCell ref="N140:Q140"/>
    <mergeCell ref="N151:Q151"/>
    <mergeCell ref="N156:Q156"/>
    <mergeCell ref="H1:K1"/>
    <mergeCell ref="S2:AC2"/>
  </mergeCells>
  <dataValidations count="2">
    <dataValidation type="list" allowBlank="1" showInputMessage="1" showErrorMessage="1" error="Povolené sú hodnoty K, M." sqref="D157:D162">
      <formula1>"K, M"</formula1>
    </dataValidation>
    <dataValidation type="list" allowBlank="1" showInputMessage="1" showErrorMessage="1" error="Povolené sú hodnoty základná, znížená, nulová." sqref="U157:U162">
      <formula1>"základná, znížená, nulová"</formula1>
    </dataValidation>
  </dataValidations>
  <hyperlinks>
    <hyperlink ref="F1:G1" location="C2" display="1) Krycí list rozpočtu"/>
    <hyperlink ref="H1:K1" location="C86" display="2) Rekapitulácia rozpočtu"/>
    <hyperlink ref="L1" location="C118" display="3) Rozpočet"/>
    <hyperlink ref="S1:T1" location="'Rekapitulácia stavby'!C2" display="Rekapitulácia stavby"/>
  </hyperlinks>
  <pageMargins left="0.5833333" right="0.5833333" top="0.5" bottom="0.4666667" header="0" footer="0"/>
  <pageSetup paperSize="9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>
      <pane activePane="bottomLeft" state="frozen" topLeftCell="A2" ySplit="1"/>
    </sheetView>
  </sheetViews>
  <cols>
    <col min="1" max="1" width="8.33" customWidth="1"/>
    <col min="2" max="2" width="1.67" customWidth="1"/>
    <col min="3" max="3" width="4.17" customWidth="1"/>
    <col min="4" max="4" width="4.33" customWidth="1"/>
    <col min="5" max="5" width="17.17" customWidth="1"/>
    <col min="6" max="6" width="11.17" customWidth="1"/>
    <col min="7" max="7" width="11.17" customWidth="1"/>
    <col min="8" max="8" width="12.5" customWidth="1"/>
    <col min="9" max="9" width="7" customWidth="1"/>
    <col min="10" max="10" width="5.17" customWidth="1"/>
    <col min="11" max="11" width="11.5" customWidth="1"/>
    <col min="12" max="12" width="12" customWidth="1"/>
    <col min="13" max="13" width="6" customWidth="1"/>
    <col min="14" max="14" width="6" customWidth="1"/>
    <col min="15" max="15" width="2" customWidth="1"/>
    <col min="16" max="16" width="12.5" customWidth="1"/>
    <col min="17" max="17" width="4.17" customWidth="1"/>
    <col min="18" max="18" width="1.67" customWidth="1"/>
    <col min="19" max="19" width="8.17" customWidth="1"/>
    <col min="20" max="20" width="29.67" hidden="1" customWidth="1"/>
    <col min="21" max="21" width="16.33" hidden="1" customWidth="1"/>
    <col min="22" max="22" width="12.33" hidden="1" customWidth="1"/>
    <col min="23" max="23" width="16.33" hidden="1" customWidth="1"/>
    <col min="24" max="24" width="12.17" hidden="1" customWidth="1"/>
    <col min="25" max="25" width="15" hidden="1" customWidth="1"/>
    <col min="26" max="26" width="11" hidden="1" customWidth="1"/>
    <col min="27" max="27" width="15" hidden="1" customWidth="1"/>
    <col min="28" max="28" width="16.33" hidden="1" customWidth="1"/>
    <col min="29" max="29" width="11" customWidth="1"/>
    <col min="30" max="30" width="15" customWidth="1"/>
    <col min="31" max="31" width="16.33" customWidth="1"/>
    <col min="44" max="44" width="9.33" hidden="1"/>
    <col min="45" max="45" width="9.33" hidden="1"/>
    <col min="46" max="46" width="9.33" hidden="1"/>
    <col min="47" max="47" width="9.33" hidden="1"/>
    <col min="48" max="48" width="9.33" hidden="1"/>
    <col min="49" max="49" width="9.33" hidden="1"/>
    <col min="50" max="50" width="9.33" hidden="1"/>
    <col min="51" max="51" width="9.33" hidden="1"/>
    <col min="52" max="52" width="9.33" hidden="1"/>
    <col min="53" max="53" width="9.33" hidden="1"/>
    <col min="54" max="54" width="9.33" hidden="1"/>
    <col min="55" max="55" width="9.33" hidden="1"/>
    <col min="56" max="56" width="9.33" hidden="1"/>
    <col min="57" max="57" width="9.33" hidden="1"/>
    <col min="58" max="58" width="9.33" hidden="1"/>
    <col min="59" max="59" width="9.33" hidden="1"/>
    <col min="60" max="60" width="9.33" hidden="1"/>
    <col min="61" max="61" width="9.33" hidden="1"/>
    <col min="62" max="62" width="9.33" hidden="1"/>
    <col min="63" max="63" width="9.33" hidden="1"/>
    <col min="64" max="64" width="9.33" hidden="1"/>
    <col min="65" max="65" width="9.33" hidden="1"/>
  </cols>
  <sheetData>
    <row r="1" ht="21.84" customHeight="1">
      <c r="A1" s="148"/>
      <c r="B1" s="14"/>
      <c r="C1" s="14"/>
      <c r="D1" s="15" t="s">
        <v>1</v>
      </c>
      <c r="E1" s="14"/>
      <c r="F1" s="16" t="s">
        <v>109</v>
      </c>
      <c r="G1" s="16"/>
      <c r="H1" s="149" t="s">
        <v>110</v>
      </c>
      <c r="I1" s="149"/>
      <c r="J1" s="149"/>
      <c r="K1" s="149"/>
      <c r="L1" s="16" t="s">
        <v>111</v>
      </c>
      <c r="M1" s="14"/>
      <c r="N1" s="14"/>
      <c r="O1" s="15" t="s">
        <v>112</v>
      </c>
      <c r="P1" s="14"/>
      <c r="Q1" s="14"/>
      <c r="R1" s="14"/>
      <c r="S1" s="16" t="s">
        <v>113</v>
      </c>
      <c r="T1" s="16"/>
      <c r="U1" s="148"/>
      <c r="V1" s="148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</row>
    <row r="2" ht="36.96" customHeight="1">
      <c r="C2" s="20" t="s">
        <v>7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S2" s="22" t="s">
        <v>8</v>
      </c>
      <c r="AT2" s="23" t="s">
        <v>99</v>
      </c>
    </row>
    <row r="3" ht="6.96" customHeight="1"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6"/>
      <c r="AT3" s="23" t="s">
        <v>76</v>
      </c>
    </row>
    <row r="4" ht="36.96" customHeight="1">
      <c r="B4" s="27"/>
      <c r="C4" s="28" t="s">
        <v>114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30"/>
      <c r="T4" s="21" t="s">
        <v>12</v>
      </c>
      <c r="AT4" s="23" t="s">
        <v>6</v>
      </c>
    </row>
    <row r="5" ht="6.96" customHeight="1">
      <c r="B5" s="27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0"/>
    </row>
    <row r="6" ht="25.44" customHeight="1">
      <c r="B6" s="27"/>
      <c r="C6" s="32"/>
      <c r="D6" s="39" t="s">
        <v>17</v>
      </c>
      <c r="E6" s="32"/>
      <c r="F6" s="150" t="str">
        <f>'Rekapitulácia stavby'!K6</f>
        <v>Stavebné úpravy a modernizácia prednáškovej miestnosti LAOP01</v>
      </c>
      <c r="G6" s="39"/>
      <c r="H6" s="39"/>
      <c r="I6" s="39"/>
      <c r="J6" s="39"/>
      <c r="K6" s="39"/>
      <c r="L6" s="39"/>
      <c r="M6" s="39"/>
      <c r="N6" s="39"/>
      <c r="O6" s="39"/>
      <c r="P6" s="39"/>
      <c r="Q6" s="32"/>
      <c r="R6" s="30"/>
    </row>
    <row r="7" s="1" customFormat="1" ht="32.88" customHeight="1">
      <c r="B7" s="47"/>
      <c r="C7" s="48"/>
      <c r="D7" s="36" t="s">
        <v>115</v>
      </c>
      <c r="E7" s="48"/>
      <c r="F7" s="37" t="s">
        <v>1212</v>
      </c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9"/>
    </row>
    <row r="8" s="1" customFormat="1" ht="14.4" customHeight="1">
      <c r="B8" s="47"/>
      <c r="C8" s="48"/>
      <c r="D8" s="39" t="s">
        <v>19</v>
      </c>
      <c r="E8" s="48"/>
      <c r="F8" s="34" t="s">
        <v>5</v>
      </c>
      <c r="G8" s="48"/>
      <c r="H8" s="48"/>
      <c r="I8" s="48"/>
      <c r="J8" s="48"/>
      <c r="K8" s="48"/>
      <c r="L8" s="48"/>
      <c r="M8" s="39" t="s">
        <v>20</v>
      </c>
      <c r="N8" s="48"/>
      <c r="O8" s="34" t="s">
        <v>5</v>
      </c>
      <c r="P8" s="48"/>
      <c r="Q8" s="48"/>
      <c r="R8" s="49"/>
    </row>
    <row r="9" s="1" customFormat="1" ht="14.4" customHeight="1">
      <c r="B9" s="47"/>
      <c r="C9" s="48"/>
      <c r="D9" s="39" t="s">
        <v>21</v>
      </c>
      <c r="E9" s="48"/>
      <c r="F9" s="34" t="s">
        <v>22</v>
      </c>
      <c r="G9" s="48"/>
      <c r="H9" s="48"/>
      <c r="I9" s="48"/>
      <c r="J9" s="48"/>
      <c r="K9" s="48"/>
      <c r="L9" s="48"/>
      <c r="M9" s="39" t="s">
        <v>23</v>
      </c>
      <c r="N9" s="48"/>
      <c r="O9" s="151" t="str">
        <f>'Rekapitulácia stavby'!AN8</f>
        <v>14. 6. 2018</v>
      </c>
      <c r="P9" s="91"/>
      <c r="Q9" s="48"/>
      <c r="R9" s="49"/>
    </row>
    <row r="10" s="1" customFormat="1" ht="10.8" customHeight="1">
      <c r="B10" s="47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9"/>
    </row>
    <row r="11" s="1" customFormat="1" ht="14.4" customHeight="1">
      <c r="B11" s="47"/>
      <c r="C11" s="48"/>
      <c r="D11" s="39" t="s">
        <v>25</v>
      </c>
      <c r="E11" s="48"/>
      <c r="F11" s="48"/>
      <c r="G11" s="48"/>
      <c r="H11" s="48"/>
      <c r="I11" s="48"/>
      <c r="J11" s="48"/>
      <c r="K11" s="48"/>
      <c r="L11" s="48"/>
      <c r="M11" s="39" t="s">
        <v>26</v>
      </c>
      <c r="N11" s="48"/>
      <c r="O11" s="34" t="s">
        <v>5</v>
      </c>
      <c r="P11" s="34"/>
      <c r="Q11" s="48"/>
      <c r="R11" s="49"/>
    </row>
    <row r="12" s="1" customFormat="1" ht="18" customHeight="1">
      <c r="B12" s="47"/>
      <c r="C12" s="48"/>
      <c r="D12" s="48"/>
      <c r="E12" s="34" t="s">
        <v>27</v>
      </c>
      <c r="F12" s="48"/>
      <c r="G12" s="48"/>
      <c r="H12" s="48"/>
      <c r="I12" s="48"/>
      <c r="J12" s="48"/>
      <c r="K12" s="48"/>
      <c r="L12" s="48"/>
      <c r="M12" s="39" t="s">
        <v>28</v>
      </c>
      <c r="N12" s="48"/>
      <c r="O12" s="34" t="s">
        <v>5</v>
      </c>
      <c r="P12" s="34"/>
      <c r="Q12" s="48"/>
      <c r="R12" s="49"/>
    </row>
    <row r="13" s="1" customFormat="1" ht="6.96" customHeight="1">
      <c r="B13" s="47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9"/>
    </row>
    <row r="14" s="1" customFormat="1" ht="14.4" customHeight="1">
      <c r="B14" s="47"/>
      <c r="C14" s="48"/>
      <c r="D14" s="39" t="s">
        <v>29</v>
      </c>
      <c r="E14" s="48"/>
      <c r="F14" s="48"/>
      <c r="G14" s="48"/>
      <c r="H14" s="48"/>
      <c r="I14" s="48"/>
      <c r="J14" s="48"/>
      <c r="K14" s="48"/>
      <c r="L14" s="48"/>
      <c r="M14" s="39" t="s">
        <v>26</v>
      </c>
      <c r="N14" s="48"/>
      <c r="O14" s="40" t="str">
        <f>IF('Rekapitulácia stavby'!AN13="","",'Rekapitulácia stavby'!AN13)</f>
        <v>Vyplň údaj</v>
      </c>
      <c r="P14" s="34"/>
      <c r="Q14" s="48"/>
      <c r="R14" s="49"/>
    </row>
    <row r="15" s="1" customFormat="1" ht="18" customHeight="1">
      <c r="B15" s="47"/>
      <c r="C15" s="48"/>
      <c r="D15" s="48"/>
      <c r="E15" s="40" t="str">
        <f>IF('Rekapitulácia stavby'!E14="","",'Rekapitulácia stavby'!E14)</f>
        <v>Vyplň údaj</v>
      </c>
      <c r="F15" s="152"/>
      <c r="G15" s="152"/>
      <c r="H15" s="152"/>
      <c r="I15" s="152"/>
      <c r="J15" s="152"/>
      <c r="K15" s="152"/>
      <c r="L15" s="152"/>
      <c r="M15" s="39" t="s">
        <v>28</v>
      </c>
      <c r="N15" s="48"/>
      <c r="O15" s="40" t="str">
        <f>IF('Rekapitulácia stavby'!AN14="","",'Rekapitulácia stavby'!AN14)</f>
        <v>Vyplň údaj</v>
      </c>
      <c r="P15" s="34"/>
      <c r="Q15" s="48"/>
      <c r="R15" s="49"/>
    </row>
    <row r="16" s="1" customFormat="1" ht="6.96" customHeight="1">
      <c r="B16" s="47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9"/>
    </row>
    <row r="17" s="1" customFormat="1" ht="14.4" customHeight="1">
      <c r="B17" s="47"/>
      <c r="C17" s="48"/>
      <c r="D17" s="39" t="s">
        <v>31</v>
      </c>
      <c r="E17" s="48"/>
      <c r="F17" s="48"/>
      <c r="G17" s="48"/>
      <c r="H17" s="48"/>
      <c r="I17" s="48"/>
      <c r="J17" s="48"/>
      <c r="K17" s="48"/>
      <c r="L17" s="48"/>
      <c r="M17" s="39" t="s">
        <v>26</v>
      </c>
      <c r="N17" s="48"/>
      <c r="O17" s="34" t="s">
        <v>5</v>
      </c>
      <c r="P17" s="34"/>
      <c r="Q17" s="48"/>
      <c r="R17" s="49"/>
    </row>
    <row r="18" s="1" customFormat="1" ht="18" customHeight="1">
      <c r="B18" s="47"/>
      <c r="C18" s="48"/>
      <c r="D18" s="48"/>
      <c r="E18" s="34" t="s">
        <v>32</v>
      </c>
      <c r="F18" s="48"/>
      <c r="G18" s="48"/>
      <c r="H18" s="48"/>
      <c r="I18" s="48"/>
      <c r="J18" s="48"/>
      <c r="K18" s="48"/>
      <c r="L18" s="48"/>
      <c r="M18" s="39" t="s">
        <v>28</v>
      </c>
      <c r="N18" s="48"/>
      <c r="O18" s="34" t="s">
        <v>5</v>
      </c>
      <c r="P18" s="34"/>
      <c r="Q18" s="48"/>
      <c r="R18" s="49"/>
    </row>
    <row r="19" s="1" customFormat="1" ht="6.96" customHeight="1">
      <c r="B19" s="47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9"/>
    </row>
    <row r="20" s="1" customFormat="1" ht="14.4" customHeight="1">
      <c r="B20" s="47"/>
      <c r="C20" s="48"/>
      <c r="D20" s="39" t="s">
        <v>35</v>
      </c>
      <c r="E20" s="48"/>
      <c r="F20" s="48"/>
      <c r="G20" s="48"/>
      <c r="H20" s="48"/>
      <c r="I20" s="48"/>
      <c r="J20" s="48"/>
      <c r="K20" s="48"/>
      <c r="L20" s="48"/>
      <c r="M20" s="39" t="s">
        <v>26</v>
      </c>
      <c r="N20" s="48"/>
      <c r="O20" s="34" t="str">
        <f>IF('Rekapitulácia stavby'!AN19="","",'Rekapitulácia stavby'!AN19)</f>
        <v/>
      </c>
      <c r="P20" s="34"/>
      <c r="Q20" s="48"/>
      <c r="R20" s="49"/>
    </row>
    <row r="21" s="1" customFormat="1" ht="18" customHeight="1">
      <c r="B21" s="47"/>
      <c r="C21" s="48"/>
      <c r="D21" s="48"/>
      <c r="E21" s="34" t="str">
        <f>IF('Rekapitulácia stavby'!E20="","",'Rekapitulácia stavby'!E20)</f>
        <v xml:space="preserve"> </v>
      </c>
      <c r="F21" s="48"/>
      <c r="G21" s="48"/>
      <c r="H21" s="48"/>
      <c r="I21" s="48"/>
      <c r="J21" s="48"/>
      <c r="K21" s="48"/>
      <c r="L21" s="48"/>
      <c r="M21" s="39" t="s">
        <v>28</v>
      </c>
      <c r="N21" s="48"/>
      <c r="O21" s="34" t="str">
        <f>IF('Rekapitulácia stavby'!AN20="","",'Rekapitulácia stavby'!AN20)</f>
        <v/>
      </c>
      <c r="P21" s="34"/>
      <c r="Q21" s="48"/>
      <c r="R21" s="49"/>
    </row>
    <row r="22" s="1" customFormat="1" ht="6.96" customHeight="1">
      <c r="B22" s="47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9"/>
    </row>
    <row r="23" s="1" customFormat="1" ht="14.4" customHeight="1">
      <c r="B23" s="47"/>
      <c r="C23" s="48"/>
      <c r="D23" s="39" t="s">
        <v>36</v>
      </c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9"/>
    </row>
    <row r="24" s="1" customFormat="1" ht="16.5" customHeight="1">
      <c r="B24" s="47"/>
      <c r="C24" s="48"/>
      <c r="D24" s="48"/>
      <c r="E24" s="43" t="s">
        <v>5</v>
      </c>
      <c r="F24" s="43"/>
      <c r="G24" s="43"/>
      <c r="H24" s="43"/>
      <c r="I24" s="43"/>
      <c r="J24" s="43"/>
      <c r="K24" s="43"/>
      <c r="L24" s="43"/>
      <c r="M24" s="48"/>
      <c r="N24" s="48"/>
      <c r="O24" s="48"/>
      <c r="P24" s="48"/>
      <c r="Q24" s="48"/>
      <c r="R24" s="49"/>
    </row>
    <row r="25" s="1" customFormat="1" ht="6.96" customHeight="1">
      <c r="B25" s="47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9"/>
    </row>
    <row r="26" s="1" customFormat="1" ht="6.96" customHeight="1">
      <c r="B26" s="47"/>
      <c r="C26" s="4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48"/>
      <c r="R26" s="49"/>
    </row>
    <row r="27" s="1" customFormat="1" ht="14.4" customHeight="1">
      <c r="B27" s="47"/>
      <c r="C27" s="48"/>
      <c r="D27" s="153" t="s">
        <v>117</v>
      </c>
      <c r="E27" s="48"/>
      <c r="F27" s="48"/>
      <c r="G27" s="48"/>
      <c r="H27" s="48"/>
      <c r="I27" s="48"/>
      <c r="J27" s="48"/>
      <c r="K27" s="48"/>
      <c r="L27" s="48"/>
      <c r="M27" s="46">
        <f>N88</f>
        <v>0</v>
      </c>
      <c r="N27" s="46"/>
      <c r="O27" s="46"/>
      <c r="P27" s="46"/>
      <c r="Q27" s="48"/>
      <c r="R27" s="49"/>
    </row>
    <row r="28" s="1" customFormat="1" ht="14.4" customHeight="1">
      <c r="B28" s="47"/>
      <c r="C28" s="48"/>
      <c r="D28" s="45" t="s">
        <v>103</v>
      </c>
      <c r="E28" s="48"/>
      <c r="F28" s="48"/>
      <c r="G28" s="48"/>
      <c r="H28" s="48"/>
      <c r="I28" s="48"/>
      <c r="J28" s="48"/>
      <c r="K28" s="48"/>
      <c r="L28" s="48"/>
      <c r="M28" s="46">
        <f>N93</f>
        <v>0</v>
      </c>
      <c r="N28" s="46"/>
      <c r="O28" s="46"/>
      <c r="P28" s="46"/>
      <c r="Q28" s="48"/>
      <c r="R28" s="49"/>
    </row>
    <row r="29" s="1" customFormat="1" ht="6.96" customHeight="1">
      <c r="B29" s="47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9"/>
    </row>
    <row r="30" s="1" customFormat="1" ht="25.44" customHeight="1">
      <c r="B30" s="47"/>
      <c r="C30" s="48"/>
      <c r="D30" s="154" t="s">
        <v>39</v>
      </c>
      <c r="E30" s="48"/>
      <c r="F30" s="48"/>
      <c r="G30" s="48"/>
      <c r="H30" s="48"/>
      <c r="I30" s="48"/>
      <c r="J30" s="48"/>
      <c r="K30" s="48"/>
      <c r="L30" s="48"/>
      <c r="M30" s="155">
        <f>ROUND(M27+M28,2)</f>
        <v>0</v>
      </c>
      <c r="N30" s="48"/>
      <c r="O30" s="48"/>
      <c r="P30" s="48"/>
      <c r="Q30" s="48"/>
      <c r="R30" s="49"/>
    </row>
    <row r="31" s="1" customFormat="1" ht="6.96" customHeight="1">
      <c r="B31" s="47"/>
      <c r="C31" s="4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48"/>
      <c r="R31" s="49"/>
    </row>
    <row r="32" s="1" customFormat="1" ht="14.4" customHeight="1">
      <c r="B32" s="47"/>
      <c r="C32" s="48"/>
      <c r="D32" s="55" t="s">
        <v>40</v>
      </c>
      <c r="E32" s="55" t="s">
        <v>41</v>
      </c>
      <c r="F32" s="56">
        <v>0.20000000000000001</v>
      </c>
      <c r="G32" s="156" t="s">
        <v>42</v>
      </c>
      <c r="H32" s="157">
        <f>ROUND((((SUM(BE93:BE100)+SUM(BE118:BE180))+SUM(BE182:BE186))),2)</f>
        <v>0</v>
      </c>
      <c r="I32" s="48"/>
      <c r="J32" s="48"/>
      <c r="K32" s="48"/>
      <c r="L32" s="48"/>
      <c r="M32" s="157">
        <f>ROUND(((ROUND((SUM(BE93:BE100)+SUM(BE118:BE180)), 2)*F32)+SUM(BE182:BE186)*F32),2)</f>
        <v>0</v>
      </c>
      <c r="N32" s="48"/>
      <c r="O32" s="48"/>
      <c r="P32" s="48"/>
      <c r="Q32" s="48"/>
      <c r="R32" s="49"/>
    </row>
    <row r="33" s="1" customFormat="1" ht="14.4" customHeight="1">
      <c r="B33" s="47"/>
      <c r="C33" s="48"/>
      <c r="D33" s="48"/>
      <c r="E33" s="55" t="s">
        <v>43</v>
      </c>
      <c r="F33" s="56">
        <v>0.20000000000000001</v>
      </c>
      <c r="G33" s="156" t="s">
        <v>42</v>
      </c>
      <c r="H33" s="157">
        <f>ROUND((((SUM(BF93:BF100)+SUM(BF118:BF180))+SUM(BF182:BF186))),2)</f>
        <v>0</v>
      </c>
      <c r="I33" s="48"/>
      <c r="J33" s="48"/>
      <c r="K33" s="48"/>
      <c r="L33" s="48"/>
      <c r="M33" s="157">
        <f>ROUND(((ROUND((SUM(BF93:BF100)+SUM(BF118:BF180)), 2)*F33)+SUM(BF182:BF186)*F33),2)</f>
        <v>0</v>
      </c>
      <c r="N33" s="48"/>
      <c r="O33" s="48"/>
      <c r="P33" s="48"/>
      <c r="Q33" s="48"/>
      <c r="R33" s="49"/>
    </row>
    <row r="34" hidden="1" s="1" customFormat="1" ht="14.4" customHeight="1">
      <c r="B34" s="47"/>
      <c r="C34" s="48"/>
      <c r="D34" s="48"/>
      <c r="E34" s="55" t="s">
        <v>44</v>
      </c>
      <c r="F34" s="56">
        <v>0.20000000000000001</v>
      </c>
      <c r="G34" s="156" t="s">
        <v>42</v>
      </c>
      <c r="H34" s="157">
        <f>ROUND((((SUM(BG93:BG100)+SUM(BG118:BG180))+SUM(BG182:BG186))),2)</f>
        <v>0</v>
      </c>
      <c r="I34" s="48"/>
      <c r="J34" s="48"/>
      <c r="K34" s="48"/>
      <c r="L34" s="48"/>
      <c r="M34" s="157">
        <v>0</v>
      </c>
      <c r="N34" s="48"/>
      <c r="O34" s="48"/>
      <c r="P34" s="48"/>
      <c r="Q34" s="48"/>
      <c r="R34" s="49"/>
    </row>
    <row r="35" hidden="1" s="1" customFormat="1" ht="14.4" customHeight="1">
      <c r="B35" s="47"/>
      <c r="C35" s="48"/>
      <c r="D35" s="48"/>
      <c r="E35" s="55" t="s">
        <v>45</v>
      </c>
      <c r="F35" s="56">
        <v>0.20000000000000001</v>
      </c>
      <c r="G35" s="156" t="s">
        <v>42</v>
      </c>
      <c r="H35" s="157">
        <f>ROUND((((SUM(BH93:BH100)+SUM(BH118:BH180))+SUM(BH182:BH186))),2)</f>
        <v>0</v>
      </c>
      <c r="I35" s="48"/>
      <c r="J35" s="48"/>
      <c r="K35" s="48"/>
      <c r="L35" s="48"/>
      <c r="M35" s="157">
        <v>0</v>
      </c>
      <c r="N35" s="48"/>
      <c r="O35" s="48"/>
      <c r="P35" s="48"/>
      <c r="Q35" s="48"/>
      <c r="R35" s="49"/>
    </row>
    <row r="36" hidden="1" s="1" customFormat="1" ht="14.4" customHeight="1">
      <c r="B36" s="47"/>
      <c r="C36" s="48"/>
      <c r="D36" s="48"/>
      <c r="E36" s="55" t="s">
        <v>46</v>
      </c>
      <c r="F36" s="56">
        <v>0</v>
      </c>
      <c r="G36" s="156" t="s">
        <v>42</v>
      </c>
      <c r="H36" s="157">
        <f>ROUND((((SUM(BI93:BI100)+SUM(BI118:BI180))+SUM(BI182:BI186))),2)</f>
        <v>0</v>
      </c>
      <c r="I36" s="48"/>
      <c r="J36" s="48"/>
      <c r="K36" s="48"/>
      <c r="L36" s="48"/>
      <c r="M36" s="157">
        <v>0</v>
      </c>
      <c r="N36" s="48"/>
      <c r="O36" s="48"/>
      <c r="P36" s="48"/>
      <c r="Q36" s="48"/>
      <c r="R36" s="49"/>
    </row>
    <row r="37" s="1" customFormat="1" ht="6.96" customHeight="1">
      <c r="B37" s="47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9"/>
    </row>
    <row r="38" s="1" customFormat="1" ht="25.44" customHeight="1">
      <c r="B38" s="47"/>
      <c r="C38" s="146"/>
      <c r="D38" s="158" t="s">
        <v>47</v>
      </c>
      <c r="E38" s="98"/>
      <c r="F38" s="98"/>
      <c r="G38" s="159" t="s">
        <v>48</v>
      </c>
      <c r="H38" s="160" t="s">
        <v>49</v>
      </c>
      <c r="I38" s="98"/>
      <c r="J38" s="98"/>
      <c r="K38" s="98"/>
      <c r="L38" s="161">
        <f>SUM(M30:M36)</f>
        <v>0</v>
      </c>
      <c r="M38" s="161"/>
      <c r="N38" s="161"/>
      <c r="O38" s="161"/>
      <c r="P38" s="162"/>
      <c r="Q38" s="146"/>
      <c r="R38" s="49"/>
    </row>
    <row r="39" s="1" customFormat="1" ht="14.4" customHeight="1">
      <c r="B39" s="47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9"/>
    </row>
    <row r="40" s="1" customFormat="1" ht="14.4" customHeight="1">
      <c r="B40" s="47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9"/>
    </row>
    <row r="41">
      <c r="B41" s="27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0"/>
    </row>
    <row r="42">
      <c r="B42" s="27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0"/>
    </row>
    <row r="43">
      <c r="B43" s="27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0"/>
    </row>
    <row r="44">
      <c r="B44" s="27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0"/>
    </row>
    <row r="45">
      <c r="B45" s="27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0"/>
    </row>
    <row r="46">
      <c r="B46" s="27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0"/>
    </row>
    <row r="47">
      <c r="B47" s="27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0"/>
    </row>
    <row r="48">
      <c r="B48" s="27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0"/>
    </row>
    <row r="49">
      <c r="B49" s="27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0"/>
    </row>
    <row r="50" s="1" customFormat="1">
      <c r="B50" s="47"/>
      <c r="C50" s="48"/>
      <c r="D50" s="67" t="s">
        <v>50</v>
      </c>
      <c r="E50" s="68"/>
      <c r="F50" s="68"/>
      <c r="G50" s="68"/>
      <c r="H50" s="69"/>
      <c r="I50" s="48"/>
      <c r="J50" s="67" t="s">
        <v>51</v>
      </c>
      <c r="K50" s="68"/>
      <c r="L50" s="68"/>
      <c r="M50" s="68"/>
      <c r="N50" s="68"/>
      <c r="O50" s="68"/>
      <c r="P50" s="69"/>
      <c r="Q50" s="48"/>
      <c r="R50" s="49"/>
    </row>
    <row r="51">
      <c r="B51" s="27"/>
      <c r="C51" s="32"/>
      <c r="D51" s="70"/>
      <c r="E51" s="32"/>
      <c r="F51" s="32"/>
      <c r="G51" s="32"/>
      <c r="H51" s="71"/>
      <c r="I51" s="32"/>
      <c r="J51" s="70"/>
      <c r="K51" s="32"/>
      <c r="L51" s="32"/>
      <c r="M51" s="32"/>
      <c r="N51" s="32"/>
      <c r="O51" s="32"/>
      <c r="P51" s="71"/>
      <c r="Q51" s="32"/>
      <c r="R51" s="30"/>
    </row>
    <row r="52">
      <c r="B52" s="27"/>
      <c r="C52" s="32"/>
      <c r="D52" s="70"/>
      <c r="E52" s="32"/>
      <c r="F52" s="32"/>
      <c r="G52" s="32"/>
      <c r="H52" s="71"/>
      <c r="I52" s="32"/>
      <c r="J52" s="70"/>
      <c r="K52" s="32"/>
      <c r="L52" s="32"/>
      <c r="M52" s="32"/>
      <c r="N52" s="32"/>
      <c r="O52" s="32"/>
      <c r="P52" s="71"/>
      <c r="Q52" s="32"/>
      <c r="R52" s="30"/>
    </row>
    <row r="53">
      <c r="B53" s="27"/>
      <c r="C53" s="32"/>
      <c r="D53" s="70"/>
      <c r="E53" s="32"/>
      <c r="F53" s="32"/>
      <c r="G53" s="32"/>
      <c r="H53" s="71"/>
      <c r="I53" s="32"/>
      <c r="J53" s="70"/>
      <c r="K53" s="32"/>
      <c r="L53" s="32"/>
      <c r="M53" s="32"/>
      <c r="N53" s="32"/>
      <c r="O53" s="32"/>
      <c r="P53" s="71"/>
      <c r="Q53" s="32"/>
      <c r="R53" s="30"/>
    </row>
    <row r="54">
      <c r="B54" s="27"/>
      <c r="C54" s="32"/>
      <c r="D54" s="70"/>
      <c r="E54" s="32"/>
      <c r="F54" s="32"/>
      <c r="G54" s="32"/>
      <c r="H54" s="71"/>
      <c r="I54" s="32"/>
      <c r="J54" s="70"/>
      <c r="K54" s="32"/>
      <c r="L54" s="32"/>
      <c r="M54" s="32"/>
      <c r="N54" s="32"/>
      <c r="O54" s="32"/>
      <c r="P54" s="71"/>
      <c r="Q54" s="32"/>
      <c r="R54" s="30"/>
    </row>
    <row r="55">
      <c r="B55" s="27"/>
      <c r="C55" s="32"/>
      <c r="D55" s="70"/>
      <c r="E55" s="32"/>
      <c r="F55" s="32"/>
      <c r="G55" s="32"/>
      <c r="H55" s="71"/>
      <c r="I55" s="32"/>
      <c r="J55" s="70"/>
      <c r="K55" s="32"/>
      <c r="L55" s="32"/>
      <c r="M55" s="32"/>
      <c r="N55" s="32"/>
      <c r="O55" s="32"/>
      <c r="P55" s="71"/>
      <c r="Q55" s="32"/>
      <c r="R55" s="30"/>
    </row>
    <row r="56">
      <c r="B56" s="27"/>
      <c r="C56" s="32"/>
      <c r="D56" s="70"/>
      <c r="E56" s="32"/>
      <c r="F56" s="32"/>
      <c r="G56" s="32"/>
      <c r="H56" s="71"/>
      <c r="I56" s="32"/>
      <c r="J56" s="70"/>
      <c r="K56" s="32"/>
      <c r="L56" s="32"/>
      <c r="M56" s="32"/>
      <c r="N56" s="32"/>
      <c r="O56" s="32"/>
      <c r="P56" s="71"/>
      <c r="Q56" s="32"/>
      <c r="R56" s="30"/>
    </row>
    <row r="57">
      <c r="B57" s="27"/>
      <c r="C57" s="32"/>
      <c r="D57" s="70"/>
      <c r="E57" s="32"/>
      <c r="F57" s="32"/>
      <c r="G57" s="32"/>
      <c r="H57" s="71"/>
      <c r="I57" s="32"/>
      <c r="J57" s="70"/>
      <c r="K57" s="32"/>
      <c r="L57" s="32"/>
      <c r="M57" s="32"/>
      <c r="N57" s="32"/>
      <c r="O57" s="32"/>
      <c r="P57" s="71"/>
      <c r="Q57" s="32"/>
      <c r="R57" s="30"/>
    </row>
    <row r="58">
      <c r="B58" s="27"/>
      <c r="C58" s="32"/>
      <c r="D58" s="70"/>
      <c r="E58" s="32"/>
      <c r="F58" s="32"/>
      <c r="G58" s="32"/>
      <c r="H58" s="71"/>
      <c r="I58" s="32"/>
      <c r="J58" s="70"/>
      <c r="K58" s="32"/>
      <c r="L58" s="32"/>
      <c r="M58" s="32"/>
      <c r="N58" s="32"/>
      <c r="O58" s="32"/>
      <c r="P58" s="71"/>
      <c r="Q58" s="32"/>
      <c r="R58" s="30"/>
    </row>
    <row r="59" s="1" customFormat="1">
      <c r="B59" s="47"/>
      <c r="C59" s="48"/>
      <c r="D59" s="72" t="s">
        <v>52</v>
      </c>
      <c r="E59" s="73"/>
      <c r="F59" s="73"/>
      <c r="G59" s="74" t="s">
        <v>53</v>
      </c>
      <c r="H59" s="75"/>
      <c r="I59" s="48"/>
      <c r="J59" s="72" t="s">
        <v>52</v>
      </c>
      <c r="K59" s="73"/>
      <c r="L59" s="73"/>
      <c r="M59" s="73"/>
      <c r="N59" s="74" t="s">
        <v>53</v>
      </c>
      <c r="O59" s="73"/>
      <c r="P59" s="75"/>
      <c r="Q59" s="48"/>
      <c r="R59" s="49"/>
    </row>
    <row r="60">
      <c r="B60" s="27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0"/>
    </row>
    <row r="61" s="1" customFormat="1">
      <c r="B61" s="47"/>
      <c r="C61" s="48"/>
      <c r="D61" s="67" t="s">
        <v>54</v>
      </c>
      <c r="E61" s="68"/>
      <c r="F61" s="68"/>
      <c r="G61" s="68"/>
      <c r="H61" s="69"/>
      <c r="I61" s="48"/>
      <c r="J61" s="67" t="s">
        <v>55</v>
      </c>
      <c r="K61" s="68"/>
      <c r="L61" s="68"/>
      <c r="M61" s="68"/>
      <c r="N61" s="68"/>
      <c r="O61" s="68"/>
      <c r="P61" s="69"/>
      <c r="Q61" s="48"/>
      <c r="R61" s="49"/>
    </row>
    <row r="62">
      <c r="B62" s="27"/>
      <c r="C62" s="32"/>
      <c r="D62" s="70"/>
      <c r="E62" s="32"/>
      <c r="F62" s="32"/>
      <c r="G62" s="32"/>
      <c r="H62" s="71"/>
      <c r="I62" s="32"/>
      <c r="J62" s="70"/>
      <c r="K62" s="32"/>
      <c r="L62" s="32"/>
      <c r="M62" s="32"/>
      <c r="N62" s="32"/>
      <c r="O62" s="32"/>
      <c r="P62" s="71"/>
      <c r="Q62" s="32"/>
      <c r="R62" s="30"/>
    </row>
    <row r="63">
      <c r="B63" s="27"/>
      <c r="C63" s="32"/>
      <c r="D63" s="70"/>
      <c r="E63" s="32"/>
      <c r="F63" s="32"/>
      <c r="G63" s="32"/>
      <c r="H63" s="71"/>
      <c r="I63" s="32"/>
      <c r="J63" s="70"/>
      <c r="K63" s="32"/>
      <c r="L63" s="32"/>
      <c r="M63" s="32"/>
      <c r="N63" s="32"/>
      <c r="O63" s="32"/>
      <c r="P63" s="71"/>
      <c r="Q63" s="32"/>
      <c r="R63" s="30"/>
    </row>
    <row r="64">
      <c r="B64" s="27"/>
      <c r="C64" s="32"/>
      <c r="D64" s="70"/>
      <c r="E64" s="32"/>
      <c r="F64" s="32"/>
      <c r="G64" s="32"/>
      <c r="H64" s="71"/>
      <c r="I64" s="32"/>
      <c r="J64" s="70"/>
      <c r="K64" s="32"/>
      <c r="L64" s="32"/>
      <c r="M64" s="32"/>
      <c r="N64" s="32"/>
      <c r="O64" s="32"/>
      <c r="P64" s="71"/>
      <c r="Q64" s="32"/>
      <c r="R64" s="30"/>
    </row>
    <row r="65">
      <c r="B65" s="27"/>
      <c r="C65" s="32"/>
      <c r="D65" s="70"/>
      <c r="E65" s="32"/>
      <c r="F65" s="32"/>
      <c r="G65" s="32"/>
      <c r="H65" s="71"/>
      <c r="I65" s="32"/>
      <c r="J65" s="70"/>
      <c r="K65" s="32"/>
      <c r="L65" s="32"/>
      <c r="M65" s="32"/>
      <c r="N65" s="32"/>
      <c r="O65" s="32"/>
      <c r="P65" s="71"/>
      <c r="Q65" s="32"/>
      <c r="R65" s="30"/>
    </row>
    <row r="66">
      <c r="B66" s="27"/>
      <c r="C66" s="32"/>
      <c r="D66" s="70"/>
      <c r="E66" s="32"/>
      <c r="F66" s="32"/>
      <c r="G66" s="32"/>
      <c r="H66" s="71"/>
      <c r="I66" s="32"/>
      <c r="J66" s="70"/>
      <c r="K66" s="32"/>
      <c r="L66" s="32"/>
      <c r="M66" s="32"/>
      <c r="N66" s="32"/>
      <c r="O66" s="32"/>
      <c r="P66" s="71"/>
      <c r="Q66" s="32"/>
      <c r="R66" s="30"/>
    </row>
    <row r="67">
      <c r="B67" s="27"/>
      <c r="C67" s="32"/>
      <c r="D67" s="70"/>
      <c r="E67" s="32"/>
      <c r="F67" s="32"/>
      <c r="G67" s="32"/>
      <c r="H67" s="71"/>
      <c r="I67" s="32"/>
      <c r="J67" s="70"/>
      <c r="K67" s="32"/>
      <c r="L67" s="32"/>
      <c r="M67" s="32"/>
      <c r="N67" s="32"/>
      <c r="O67" s="32"/>
      <c r="P67" s="71"/>
      <c r="Q67" s="32"/>
      <c r="R67" s="30"/>
    </row>
    <row r="68">
      <c r="B68" s="27"/>
      <c r="C68" s="32"/>
      <c r="D68" s="70"/>
      <c r="E68" s="32"/>
      <c r="F68" s="32"/>
      <c r="G68" s="32"/>
      <c r="H68" s="71"/>
      <c r="I68" s="32"/>
      <c r="J68" s="70"/>
      <c r="K68" s="32"/>
      <c r="L68" s="32"/>
      <c r="M68" s="32"/>
      <c r="N68" s="32"/>
      <c r="O68" s="32"/>
      <c r="P68" s="71"/>
      <c r="Q68" s="32"/>
      <c r="R68" s="30"/>
    </row>
    <row r="69">
      <c r="B69" s="27"/>
      <c r="C69" s="32"/>
      <c r="D69" s="70"/>
      <c r="E69" s="32"/>
      <c r="F69" s="32"/>
      <c r="G69" s="32"/>
      <c r="H69" s="71"/>
      <c r="I69" s="32"/>
      <c r="J69" s="70"/>
      <c r="K69" s="32"/>
      <c r="L69" s="32"/>
      <c r="M69" s="32"/>
      <c r="N69" s="32"/>
      <c r="O69" s="32"/>
      <c r="P69" s="71"/>
      <c r="Q69" s="32"/>
      <c r="R69" s="30"/>
    </row>
    <row r="70" s="1" customFormat="1">
      <c r="B70" s="47"/>
      <c r="C70" s="48"/>
      <c r="D70" s="72" t="s">
        <v>52</v>
      </c>
      <c r="E70" s="73"/>
      <c r="F70" s="73"/>
      <c r="G70" s="74" t="s">
        <v>53</v>
      </c>
      <c r="H70" s="75"/>
      <c r="I70" s="48"/>
      <c r="J70" s="72" t="s">
        <v>52</v>
      </c>
      <c r="K70" s="73"/>
      <c r="L70" s="73"/>
      <c r="M70" s="73"/>
      <c r="N70" s="74" t="s">
        <v>53</v>
      </c>
      <c r="O70" s="73"/>
      <c r="P70" s="75"/>
      <c r="Q70" s="48"/>
      <c r="R70" s="49"/>
    </row>
    <row r="71" s="1" customFormat="1" ht="14.4" customHeight="1">
      <c r="B71" s="76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8"/>
    </row>
    <row r="75" s="1" customFormat="1" ht="6.96" customHeight="1">
      <c r="B75" s="79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1"/>
    </row>
    <row r="76" s="1" customFormat="1" ht="36.96" customHeight="1">
      <c r="B76" s="47"/>
      <c r="C76" s="28" t="s">
        <v>118</v>
      </c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49"/>
    </row>
    <row r="77" s="1" customFormat="1" ht="6.96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9"/>
    </row>
    <row r="78" s="1" customFormat="1" ht="30" customHeight="1">
      <c r="B78" s="47"/>
      <c r="C78" s="39" t="s">
        <v>17</v>
      </c>
      <c r="D78" s="48"/>
      <c r="E78" s="48"/>
      <c r="F78" s="150" t="str">
        <f>F6</f>
        <v>Stavebné úpravy a modernizácia prednáškovej miestnosti LAOP01</v>
      </c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48"/>
      <c r="R78" s="49"/>
    </row>
    <row r="79" s="1" customFormat="1" ht="36.96" customHeight="1">
      <c r="B79" s="47"/>
      <c r="C79" s="86" t="s">
        <v>115</v>
      </c>
      <c r="D79" s="48"/>
      <c r="E79" s="48"/>
      <c r="F79" s="88" t="str">
        <f>F7</f>
        <v>F - Audiovizuálna technika</v>
      </c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9"/>
    </row>
    <row r="80" s="1" customFormat="1" ht="6.96" customHeight="1">
      <c r="B80" s="47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9"/>
    </row>
    <row r="81" s="1" customFormat="1" ht="18" customHeight="1">
      <c r="B81" s="47"/>
      <c r="C81" s="39" t="s">
        <v>21</v>
      </c>
      <c r="D81" s="48"/>
      <c r="E81" s="48"/>
      <c r="F81" s="34" t="str">
        <f>F9</f>
        <v xml:space="preserve"> </v>
      </c>
      <c r="G81" s="48"/>
      <c r="H81" s="48"/>
      <c r="I81" s="48"/>
      <c r="J81" s="48"/>
      <c r="K81" s="39" t="s">
        <v>23</v>
      </c>
      <c r="L81" s="48"/>
      <c r="M81" s="91" t="str">
        <f>IF(O9="","",O9)</f>
        <v>14. 6. 2018</v>
      </c>
      <c r="N81" s="91"/>
      <c r="O81" s="91"/>
      <c r="P81" s="91"/>
      <c r="Q81" s="48"/>
      <c r="R81" s="49"/>
    </row>
    <row r="82" s="1" customFormat="1" ht="6.96" customHeight="1">
      <c r="B82" s="47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9"/>
    </row>
    <row r="83" s="1" customFormat="1">
      <c r="B83" s="47"/>
      <c r="C83" s="39" t="s">
        <v>25</v>
      </c>
      <c r="D83" s="48"/>
      <c r="E83" s="48"/>
      <c r="F83" s="34" t="str">
        <f>E12</f>
        <v>Univerzita Pavla Jozefa Šafárika v Košiciach</v>
      </c>
      <c r="G83" s="48"/>
      <c r="H83" s="48"/>
      <c r="I83" s="48"/>
      <c r="J83" s="48"/>
      <c r="K83" s="39" t="s">
        <v>31</v>
      </c>
      <c r="L83" s="48"/>
      <c r="M83" s="34" t="str">
        <f>E18</f>
        <v>d.g.A. design graphic architecture s.r.o.</v>
      </c>
      <c r="N83" s="34"/>
      <c r="O83" s="34"/>
      <c r="P83" s="34"/>
      <c r="Q83" s="34"/>
      <c r="R83" s="49"/>
    </row>
    <row r="84" s="1" customFormat="1" ht="14.4" customHeight="1">
      <c r="B84" s="47"/>
      <c r="C84" s="39" t="s">
        <v>29</v>
      </c>
      <c r="D84" s="48"/>
      <c r="E84" s="48"/>
      <c r="F84" s="34" t="str">
        <f>IF(E15="","",E15)</f>
        <v>Vyplň údaj</v>
      </c>
      <c r="G84" s="48"/>
      <c r="H84" s="48"/>
      <c r="I84" s="48"/>
      <c r="J84" s="48"/>
      <c r="K84" s="39" t="s">
        <v>35</v>
      </c>
      <c r="L84" s="48"/>
      <c r="M84" s="34" t="str">
        <f>E21</f>
        <v xml:space="preserve"> </v>
      </c>
      <c r="N84" s="34"/>
      <c r="O84" s="34"/>
      <c r="P84" s="34"/>
      <c r="Q84" s="34"/>
      <c r="R84" s="49"/>
    </row>
    <row r="85" s="1" customFormat="1" ht="10.32" customHeight="1">
      <c r="B85" s="47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9"/>
    </row>
    <row r="86" s="1" customFormat="1" ht="29.28" customHeight="1">
      <c r="B86" s="47"/>
      <c r="C86" s="163" t="s">
        <v>119</v>
      </c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63" t="s">
        <v>120</v>
      </c>
      <c r="O86" s="146"/>
      <c r="P86" s="146"/>
      <c r="Q86" s="146"/>
      <c r="R86" s="49"/>
    </row>
    <row r="87" s="1" customFormat="1" ht="10.32" customHeight="1">
      <c r="B87" s="47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9"/>
    </row>
    <row r="88" s="1" customFormat="1" ht="29.28" customHeight="1">
      <c r="B88" s="47"/>
      <c r="C88" s="164" t="s">
        <v>121</v>
      </c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108">
        <f>N118</f>
        <v>0</v>
      </c>
      <c r="O88" s="165"/>
      <c r="P88" s="165"/>
      <c r="Q88" s="165"/>
      <c r="R88" s="49"/>
      <c r="AU88" s="23" t="s">
        <v>122</v>
      </c>
    </row>
    <row r="89" s="6" customFormat="1" ht="24.96" customHeight="1">
      <c r="B89" s="166"/>
      <c r="C89" s="167"/>
      <c r="D89" s="168" t="s">
        <v>1213</v>
      </c>
      <c r="E89" s="167"/>
      <c r="F89" s="167"/>
      <c r="G89" s="167"/>
      <c r="H89" s="167"/>
      <c r="I89" s="167"/>
      <c r="J89" s="167"/>
      <c r="K89" s="167"/>
      <c r="L89" s="167"/>
      <c r="M89" s="167"/>
      <c r="N89" s="169">
        <f>N119</f>
        <v>0</v>
      </c>
      <c r="O89" s="167"/>
      <c r="P89" s="167"/>
      <c r="Q89" s="167"/>
      <c r="R89" s="170"/>
    </row>
    <row r="90" s="6" customFormat="1" ht="24.96" customHeight="1">
      <c r="B90" s="166"/>
      <c r="C90" s="167"/>
      <c r="D90" s="168" t="s">
        <v>1214</v>
      </c>
      <c r="E90" s="167"/>
      <c r="F90" s="167"/>
      <c r="G90" s="167"/>
      <c r="H90" s="167"/>
      <c r="I90" s="167"/>
      <c r="J90" s="167"/>
      <c r="K90" s="167"/>
      <c r="L90" s="167"/>
      <c r="M90" s="167"/>
      <c r="N90" s="169">
        <f>N131</f>
        <v>0</v>
      </c>
      <c r="O90" s="167"/>
      <c r="P90" s="167"/>
      <c r="Q90" s="167"/>
      <c r="R90" s="170"/>
    </row>
    <row r="91" s="6" customFormat="1" ht="21.84" customHeight="1">
      <c r="B91" s="166"/>
      <c r="C91" s="167"/>
      <c r="D91" s="168" t="s">
        <v>134</v>
      </c>
      <c r="E91" s="167"/>
      <c r="F91" s="167"/>
      <c r="G91" s="167"/>
      <c r="H91" s="167"/>
      <c r="I91" s="167"/>
      <c r="J91" s="167"/>
      <c r="K91" s="167"/>
      <c r="L91" s="167"/>
      <c r="M91" s="167"/>
      <c r="N91" s="174">
        <f>N181</f>
        <v>0</v>
      </c>
      <c r="O91" s="167"/>
      <c r="P91" s="167"/>
      <c r="Q91" s="167"/>
      <c r="R91" s="170"/>
    </row>
    <row r="92" s="1" customFormat="1" ht="21.84" customHeight="1">
      <c r="B92" s="47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9"/>
    </row>
    <row r="93" s="1" customFormat="1" ht="29.28" customHeight="1">
      <c r="B93" s="47"/>
      <c r="C93" s="164" t="s">
        <v>135</v>
      </c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165">
        <f>ROUND(N94+N95+N96+N97+N98+N99,2)</f>
        <v>0</v>
      </c>
      <c r="O93" s="175"/>
      <c r="P93" s="175"/>
      <c r="Q93" s="175"/>
      <c r="R93" s="49"/>
      <c r="T93" s="176"/>
      <c r="U93" s="177" t="s">
        <v>40</v>
      </c>
    </row>
    <row r="94" s="1" customFormat="1" ht="18" customHeight="1">
      <c r="B94" s="178"/>
      <c r="C94" s="179"/>
      <c r="D94" s="138" t="s">
        <v>136</v>
      </c>
      <c r="E94" s="180"/>
      <c r="F94" s="180"/>
      <c r="G94" s="180"/>
      <c r="H94" s="180"/>
      <c r="I94" s="179"/>
      <c r="J94" s="179"/>
      <c r="K94" s="179"/>
      <c r="L94" s="179"/>
      <c r="M94" s="179"/>
      <c r="N94" s="132">
        <f>ROUND(N88*T94,2)</f>
        <v>0</v>
      </c>
      <c r="O94" s="181"/>
      <c r="P94" s="181"/>
      <c r="Q94" s="181"/>
      <c r="R94" s="182"/>
      <c r="S94" s="183"/>
      <c r="T94" s="184"/>
      <c r="U94" s="185" t="s">
        <v>43</v>
      </c>
      <c r="V94" s="183"/>
      <c r="W94" s="183"/>
      <c r="X94" s="183"/>
      <c r="Y94" s="183"/>
      <c r="Z94" s="183"/>
      <c r="AA94" s="183"/>
      <c r="AB94" s="183"/>
      <c r="AC94" s="183"/>
      <c r="AD94" s="183"/>
      <c r="AE94" s="183"/>
      <c r="AF94" s="183"/>
      <c r="AG94" s="183"/>
      <c r="AH94" s="183"/>
      <c r="AI94" s="183"/>
      <c r="AJ94" s="183"/>
      <c r="AK94" s="183"/>
      <c r="AL94" s="183"/>
      <c r="AM94" s="183"/>
      <c r="AN94" s="183"/>
      <c r="AO94" s="183"/>
      <c r="AP94" s="183"/>
      <c r="AQ94" s="183"/>
      <c r="AR94" s="183"/>
      <c r="AS94" s="183"/>
      <c r="AT94" s="183"/>
      <c r="AU94" s="183"/>
      <c r="AV94" s="183"/>
      <c r="AW94" s="183"/>
      <c r="AX94" s="183"/>
      <c r="AY94" s="186" t="s">
        <v>137</v>
      </c>
      <c r="AZ94" s="183"/>
      <c r="BA94" s="183"/>
      <c r="BB94" s="183"/>
      <c r="BC94" s="183"/>
      <c r="BD94" s="183"/>
      <c r="BE94" s="187">
        <f>IF(U94="základná",N94,0)</f>
        <v>0</v>
      </c>
      <c r="BF94" s="187">
        <f>IF(U94="znížená",N94,0)</f>
        <v>0</v>
      </c>
      <c r="BG94" s="187">
        <f>IF(U94="zákl. prenesená",N94,0)</f>
        <v>0</v>
      </c>
      <c r="BH94" s="187">
        <f>IF(U94="zníž. prenesená",N94,0)</f>
        <v>0</v>
      </c>
      <c r="BI94" s="187">
        <f>IF(U94="nulová",N94,0)</f>
        <v>0</v>
      </c>
      <c r="BJ94" s="186" t="s">
        <v>138</v>
      </c>
      <c r="BK94" s="183"/>
      <c r="BL94" s="183"/>
      <c r="BM94" s="183"/>
    </row>
    <row r="95" s="1" customFormat="1" ht="18" customHeight="1">
      <c r="B95" s="178"/>
      <c r="C95" s="179"/>
      <c r="D95" s="138" t="s">
        <v>139</v>
      </c>
      <c r="E95" s="180"/>
      <c r="F95" s="180"/>
      <c r="G95" s="180"/>
      <c r="H95" s="180"/>
      <c r="I95" s="179"/>
      <c r="J95" s="179"/>
      <c r="K95" s="179"/>
      <c r="L95" s="179"/>
      <c r="M95" s="179"/>
      <c r="N95" s="132">
        <f>ROUND(N88*T95,2)</f>
        <v>0</v>
      </c>
      <c r="O95" s="181"/>
      <c r="P95" s="181"/>
      <c r="Q95" s="181"/>
      <c r="R95" s="182"/>
      <c r="S95" s="183"/>
      <c r="T95" s="184"/>
      <c r="U95" s="185" t="s">
        <v>43</v>
      </c>
      <c r="V95" s="183"/>
      <c r="W95" s="183"/>
      <c r="X95" s="183"/>
      <c r="Y95" s="183"/>
      <c r="Z95" s="183"/>
      <c r="AA95" s="183"/>
      <c r="AB95" s="183"/>
      <c r="AC95" s="183"/>
      <c r="AD95" s="183"/>
      <c r="AE95" s="183"/>
      <c r="AF95" s="183"/>
      <c r="AG95" s="183"/>
      <c r="AH95" s="183"/>
      <c r="AI95" s="183"/>
      <c r="AJ95" s="183"/>
      <c r="AK95" s="183"/>
      <c r="AL95" s="183"/>
      <c r="AM95" s="183"/>
      <c r="AN95" s="183"/>
      <c r="AO95" s="183"/>
      <c r="AP95" s="183"/>
      <c r="AQ95" s="183"/>
      <c r="AR95" s="183"/>
      <c r="AS95" s="183"/>
      <c r="AT95" s="183"/>
      <c r="AU95" s="183"/>
      <c r="AV95" s="183"/>
      <c r="AW95" s="183"/>
      <c r="AX95" s="183"/>
      <c r="AY95" s="186" t="s">
        <v>137</v>
      </c>
      <c r="AZ95" s="183"/>
      <c r="BA95" s="183"/>
      <c r="BB95" s="183"/>
      <c r="BC95" s="183"/>
      <c r="BD95" s="183"/>
      <c r="BE95" s="187">
        <f>IF(U95="základná",N95,0)</f>
        <v>0</v>
      </c>
      <c r="BF95" s="187">
        <f>IF(U95="znížená",N95,0)</f>
        <v>0</v>
      </c>
      <c r="BG95" s="187">
        <f>IF(U95="zákl. prenesená",N95,0)</f>
        <v>0</v>
      </c>
      <c r="BH95" s="187">
        <f>IF(U95="zníž. prenesená",N95,0)</f>
        <v>0</v>
      </c>
      <c r="BI95" s="187">
        <f>IF(U95="nulová",N95,0)</f>
        <v>0</v>
      </c>
      <c r="BJ95" s="186" t="s">
        <v>138</v>
      </c>
      <c r="BK95" s="183"/>
      <c r="BL95" s="183"/>
      <c r="BM95" s="183"/>
    </row>
    <row r="96" s="1" customFormat="1" ht="18" customHeight="1">
      <c r="B96" s="178"/>
      <c r="C96" s="179"/>
      <c r="D96" s="138" t="s">
        <v>140</v>
      </c>
      <c r="E96" s="180"/>
      <c r="F96" s="180"/>
      <c r="G96" s="180"/>
      <c r="H96" s="180"/>
      <c r="I96" s="179"/>
      <c r="J96" s="179"/>
      <c r="K96" s="179"/>
      <c r="L96" s="179"/>
      <c r="M96" s="179"/>
      <c r="N96" s="132">
        <f>ROUND(N88*T96,2)</f>
        <v>0</v>
      </c>
      <c r="O96" s="181"/>
      <c r="P96" s="181"/>
      <c r="Q96" s="181"/>
      <c r="R96" s="182"/>
      <c r="S96" s="183"/>
      <c r="T96" s="184"/>
      <c r="U96" s="185" t="s">
        <v>43</v>
      </c>
      <c r="V96" s="183"/>
      <c r="W96" s="183"/>
      <c r="X96" s="183"/>
      <c r="Y96" s="183"/>
      <c r="Z96" s="183"/>
      <c r="AA96" s="183"/>
      <c r="AB96" s="183"/>
      <c r="AC96" s="183"/>
      <c r="AD96" s="183"/>
      <c r="AE96" s="183"/>
      <c r="AF96" s="183"/>
      <c r="AG96" s="183"/>
      <c r="AH96" s="183"/>
      <c r="AI96" s="183"/>
      <c r="AJ96" s="183"/>
      <c r="AK96" s="183"/>
      <c r="AL96" s="183"/>
      <c r="AM96" s="183"/>
      <c r="AN96" s="183"/>
      <c r="AO96" s="183"/>
      <c r="AP96" s="183"/>
      <c r="AQ96" s="183"/>
      <c r="AR96" s="183"/>
      <c r="AS96" s="183"/>
      <c r="AT96" s="183"/>
      <c r="AU96" s="183"/>
      <c r="AV96" s="183"/>
      <c r="AW96" s="183"/>
      <c r="AX96" s="183"/>
      <c r="AY96" s="186" t="s">
        <v>137</v>
      </c>
      <c r="AZ96" s="183"/>
      <c r="BA96" s="183"/>
      <c r="BB96" s="183"/>
      <c r="BC96" s="183"/>
      <c r="BD96" s="183"/>
      <c r="BE96" s="187">
        <f>IF(U96="základná",N96,0)</f>
        <v>0</v>
      </c>
      <c r="BF96" s="187">
        <f>IF(U96="znížená",N96,0)</f>
        <v>0</v>
      </c>
      <c r="BG96" s="187">
        <f>IF(U96="zákl. prenesená",N96,0)</f>
        <v>0</v>
      </c>
      <c r="BH96" s="187">
        <f>IF(U96="zníž. prenesená",N96,0)</f>
        <v>0</v>
      </c>
      <c r="BI96" s="187">
        <f>IF(U96="nulová",N96,0)</f>
        <v>0</v>
      </c>
      <c r="BJ96" s="186" t="s">
        <v>138</v>
      </c>
      <c r="BK96" s="183"/>
      <c r="BL96" s="183"/>
      <c r="BM96" s="183"/>
    </row>
    <row r="97" s="1" customFormat="1" ht="18" customHeight="1">
      <c r="B97" s="178"/>
      <c r="C97" s="179"/>
      <c r="D97" s="138" t="s">
        <v>141</v>
      </c>
      <c r="E97" s="180"/>
      <c r="F97" s="180"/>
      <c r="G97" s="180"/>
      <c r="H97" s="180"/>
      <c r="I97" s="179"/>
      <c r="J97" s="179"/>
      <c r="K97" s="179"/>
      <c r="L97" s="179"/>
      <c r="M97" s="179"/>
      <c r="N97" s="132">
        <f>ROUND(N88*T97,2)</f>
        <v>0</v>
      </c>
      <c r="O97" s="181"/>
      <c r="P97" s="181"/>
      <c r="Q97" s="181"/>
      <c r="R97" s="182"/>
      <c r="S97" s="183"/>
      <c r="T97" s="184"/>
      <c r="U97" s="185" t="s">
        <v>43</v>
      </c>
      <c r="V97" s="183"/>
      <c r="W97" s="183"/>
      <c r="X97" s="183"/>
      <c r="Y97" s="183"/>
      <c r="Z97" s="183"/>
      <c r="AA97" s="183"/>
      <c r="AB97" s="183"/>
      <c r="AC97" s="183"/>
      <c r="AD97" s="183"/>
      <c r="AE97" s="183"/>
      <c r="AF97" s="183"/>
      <c r="AG97" s="183"/>
      <c r="AH97" s="183"/>
      <c r="AI97" s="183"/>
      <c r="AJ97" s="183"/>
      <c r="AK97" s="183"/>
      <c r="AL97" s="183"/>
      <c r="AM97" s="183"/>
      <c r="AN97" s="183"/>
      <c r="AO97" s="183"/>
      <c r="AP97" s="183"/>
      <c r="AQ97" s="183"/>
      <c r="AR97" s="183"/>
      <c r="AS97" s="183"/>
      <c r="AT97" s="183"/>
      <c r="AU97" s="183"/>
      <c r="AV97" s="183"/>
      <c r="AW97" s="183"/>
      <c r="AX97" s="183"/>
      <c r="AY97" s="186" t="s">
        <v>137</v>
      </c>
      <c r="AZ97" s="183"/>
      <c r="BA97" s="183"/>
      <c r="BB97" s="183"/>
      <c r="BC97" s="183"/>
      <c r="BD97" s="183"/>
      <c r="BE97" s="187">
        <f>IF(U97="základná",N97,0)</f>
        <v>0</v>
      </c>
      <c r="BF97" s="187">
        <f>IF(U97="znížená",N97,0)</f>
        <v>0</v>
      </c>
      <c r="BG97" s="187">
        <f>IF(U97="zákl. prenesená",N97,0)</f>
        <v>0</v>
      </c>
      <c r="BH97" s="187">
        <f>IF(U97="zníž. prenesená",N97,0)</f>
        <v>0</v>
      </c>
      <c r="BI97" s="187">
        <f>IF(U97="nulová",N97,0)</f>
        <v>0</v>
      </c>
      <c r="BJ97" s="186" t="s">
        <v>138</v>
      </c>
      <c r="BK97" s="183"/>
      <c r="BL97" s="183"/>
      <c r="BM97" s="183"/>
    </row>
    <row r="98" s="1" customFormat="1" ht="18" customHeight="1">
      <c r="B98" s="178"/>
      <c r="C98" s="179"/>
      <c r="D98" s="138" t="s">
        <v>142</v>
      </c>
      <c r="E98" s="180"/>
      <c r="F98" s="180"/>
      <c r="G98" s="180"/>
      <c r="H98" s="180"/>
      <c r="I98" s="179"/>
      <c r="J98" s="179"/>
      <c r="K98" s="179"/>
      <c r="L98" s="179"/>
      <c r="M98" s="179"/>
      <c r="N98" s="132">
        <f>ROUND(N88*T98,2)</f>
        <v>0</v>
      </c>
      <c r="O98" s="181"/>
      <c r="P98" s="181"/>
      <c r="Q98" s="181"/>
      <c r="R98" s="182"/>
      <c r="S98" s="183"/>
      <c r="T98" s="184"/>
      <c r="U98" s="185" t="s">
        <v>43</v>
      </c>
      <c r="V98" s="183"/>
      <c r="W98" s="183"/>
      <c r="X98" s="183"/>
      <c r="Y98" s="183"/>
      <c r="Z98" s="183"/>
      <c r="AA98" s="183"/>
      <c r="AB98" s="183"/>
      <c r="AC98" s="183"/>
      <c r="AD98" s="183"/>
      <c r="AE98" s="183"/>
      <c r="AF98" s="183"/>
      <c r="AG98" s="183"/>
      <c r="AH98" s="183"/>
      <c r="AI98" s="183"/>
      <c r="AJ98" s="183"/>
      <c r="AK98" s="183"/>
      <c r="AL98" s="183"/>
      <c r="AM98" s="183"/>
      <c r="AN98" s="183"/>
      <c r="AO98" s="183"/>
      <c r="AP98" s="183"/>
      <c r="AQ98" s="183"/>
      <c r="AR98" s="183"/>
      <c r="AS98" s="183"/>
      <c r="AT98" s="183"/>
      <c r="AU98" s="183"/>
      <c r="AV98" s="183"/>
      <c r="AW98" s="183"/>
      <c r="AX98" s="183"/>
      <c r="AY98" s="186" t="s">
        <v>137</v>
      </c>
      <c r="AZ98" s="183"/>
      <c r="BA98" s="183"/>
      <c r="BB98" s="183"/>
      <c r="BC98" s="183"/>
      <c r="BD98" s="183"/>
      <c r="BE98" s="187">
        <f>IF(U98="základná",N98,0)</f>
        <v>0</v>
      </c>
      <c r="BF98" s="187">
        <f>IF(U98="znížená",N98,0)</f>
        <v>0</v>
      </c>
      <c r="BG98" s="187">
        <f>IF(U98="zákl. prenesená",N98,0)</f>
        <v>0</v>
      </c>
      <c r="BH98" s="187">
        <f>IF(U98="zníž. prenesená",N98,0)</f>
        <v>0</v>
      </c>
      <c r="BI98" s="187">
        <f>IF(U98="nulová",N98,0)</f>
        <v>0</v>
      </c>
      <c r="BJ98" s="186" t="s">
        <v>138</v>
      </c>
      <c r="BK98" s="183"/>
      <c r="BL98" s="183"/>
      <c r="BM98" s="183"/>
    </row>
    <row r="99" s="1" customFormat="1" ht="18" customHeight="1">
      <c r="B99" s="178"/>
      <c r="C99" s="179"/>
      <c r="D99" s="180" t="s">
        <v>143</v>
      </c>
      <c r="E99" s="179"/>
      <c r="F99" s="179"/>
      <c r="G99" s="179"/>
      <c r="H99" s="179"/>
      <c r="I99" s="179"/>
      <c r="J99" s="179"/>
      <c r="K99" s="179"/>
      <c r="L99" s="179"/>
      <c r="M99" s="179"/>
      <c r="N99" s="132">
        <f>ROUND(N88*T99,2)</f>
        <v>0</v>
      </c>
      <c r="O99" s="181"/>
      <c r="P99" s="181"/>
      <c r="Q99" s="181"/>
      <c r="R99" s="182"/>
      <c r="S99" s="183"/>
      <c r="T99" s="188"/>
      <c r="U99" s="189" t="s">
        <v>43</v>
      </c>
      <c r="V99" s="183"/>
      <c r="W99" s="183"/>
      <c r="X99" s="183"/>
      <c r="Y99" s="183"/>
      <c r="Z99" s="183"/>
      <c r="AA99" s="183"/>
      <c r="AB99" s="183"/>
      <c r="AC99" s="183"/>
      <c r="AD99" s="183"/>
      <c r="AE99" s="183"/>
      <c r="AF99" s="183"/>
      <c r="AG99" s="183"/>
      <c r="AH99" s="183"/>
      <c r="AI99" s="183"/>
      <c r="AJ99" s="183"/>
      <c r="AK99" s="183"/>
      <c r="AL99" s="183"/>
      <c r="AM99" s="183"/>
      <c r="AN99" s="183"/>
      <c r="AO99" s="183"/>
      <c r="AP99" s="183"/>
      <c r="AQ99" s="183"/>
      <c r="AR99" s="183"/>
      <c r="AS99" s="183"/>
      <c r="AT99" s="183"/>
      <c r="AU99" s="183"/>
      <c r="AV99" s="183"/>
      <c r="AW99" s="183"/>
      <c r="AX99" s="183"/>
      <c r="AY99" s="186" t="s">
        <v>144</v>
      </c>
      <c r="AZ99" s="183"/>
      <c r="BA99" s="183"/>
      <c r="BB99" s="183"/>
      <c r="BC99" s="183"/>
      <c r="BD99" s="183"/>
      <c r="BE99" s="187">
        <f>IF(U99="základná",N99,0)</f>
        <v>0</v>
      </c>
      <c r="BF99" s="187">
        <f>IF(U99="znížená",N99,0)</f>
        <v>0</v>
      </c>
      <c r="BG99" s="187">
        <f>IF(U99="zákl. prenesená",N99,0)</f>
        <v>0</v>
      </c>
      <c r="BH99" s="187">
        <f>IF(U99="zníž. prenesená",N99,0)</f>
        <v>0</v>
      </c>
      <c r="BI99" s="187">
        <f>IF(U99="nulová",N99,0)</f>
        <v>0</v>
      </c>
      <c r="BJ99" s="186" t="s">
        <v>138</v>
      </c>
      <c r="BK99" s="183"/>
      <c r="BL99" s="183"/>
      <c r="BM99" s="183"/>
    </row>
    <row r="100" s="1" customFormat="1">
      <c r="B100" s="47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9"/>
    </row>
    <row r="101" s="1" customFormat="1" ht="29.28" customHeight="1">
      <c r="B101" s="47"/>
      <c r="C101" s="145" t="s">
        <v>108</v>
      </c>
      <c r="D101" s="146"/>
      <c r="E101" s="146"/>
      <c r="F101" s="146"/>
      <c r="G101" s="146"/>
      <c r="H101" s="146"/>
      <c r="I101" s="146"/>
      <c r="J101" s="146"/>
      <c r="K101" s="146"/>
      <c r="L101" s="147">
        <f>ROUND(SUM(N88+N93),2)</f>
        <v>0</v>
      </c>
      <c r="M101" s="147"/>
      <c r="N101" s="147"/>
      <c r="O101" s="147"/>
      <c r="P101" s="147"/>
      <c r="Q101" s="147"/>
      <c r="R101" s="49"/>
    </row>
    <row r="102" s="1" customFormat="1" ht="6.96" customHeight="1">
      <c r="B102" s="76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8"/>
    </row>
    <row r="106" s="1" customFormat="1" ht="6.96" customHeight="1">
      <c r="B106" s="79"/>
      <c r="C106" s="80"/>
      <c r="D106" s="80"/>
      <c r="E106" s="80"/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80"/>
      <c r="R106" s="81"/>
    </row>
    <row r="107" s="1" customFormat="1" ht="36.96" customHeight="1">
      <c r="B107" s="47"/>
      <c r="C107" s="28" t="s">
        <v>145</v>
      </c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9"/>
    </row>
    <row r="108" s="1" customFormat="1" ht="6.96" customHeight="1">
      <c r="B108" s="47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9"/>
    </row>
    <row r="109" s="1" customFormat="1" ht="30" customHeight="1">
      <c r="B109" s="47"/>
      <c r="C109" s="39" t="s">
        <v>17</v>
      </c>
      <c r="D109" s="48"/>
      <c r="E109" s="48"/>
      <c r="F109" s="150" t="str">
        <f>F6</f>
        <v>Stavebné úpravy a modernizácia prednáškovej miestnosti LAOP01</v>
      </c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48"/>
      <c r="R109" s="49"/>
    </row>
    <row r="110" s="1" customFormat="1" ht="36.96" customHeight="1">
      <c r="B110" s="47"/>
      <c r="C110" s="86" t="s">
        <v>115</v>
      </c>
      <c r="D110" s="48"/>
      <c r="E110" s="48"/>
      <c r="F110" s="88" t="str">
        <f>F7</f>
        <v>F - Audiovizuálna technika</v>
      </c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9"/>
    </row>
    <row r="111" s="1" customFormat="1" ht="6.96" customHeight="1">
      <c r="B111" s="47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9"/>
    </row>
    <row r="112" s="1" customFormat="1" ht="18" customHeight="1">
      <c r="B112" s="47"/>
      <c r="C112" s="39" t="s">
        <v>21</v>
      </c>
      <c r="D112" s="48"/>
      <c r="E112" s="48"/>
      <c r="F112" s="34" t="str">
        <f>F9</f>
        <v xml:space="preserve"> </v>
      </c>
      <c r="G112" s="48"/>
      <c r="H112" s="48"/>
      <c r="I112" s="48"/>
      <c r="J112" s="48"/>
      <c r="K112" s="39" t="s">
        <v>23</v>
      </c>
      <c r="L112" s="48"/>
      <c r="M112" s="91" t="str">
        <f>IF(O9="","",O9)</f>
        <v>14. 6. 2018</v>
      </c>
      <c r="N112" s="91"/>
      <c r="O112" s="91"/>
      <c r="P112" s="91"/>
      <c r="Q112" s="48"/>
      <c r="R112" s="49"/>
    </row>
    <row r="113" s="1" customFormat="1" ht="6.96" customHeight="1">
      <c r="B113" s="47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9"/>
    </row>
    <row r="114" s="1" customFormat="1">
      <c r="B114" s="47"/>
      <c r="C114" s="39" t="s">
        <v>25</v>
      </c>
      <c r="D114" s="48"/>
      <c r="E114" s="48"/>
      <c r="F114" s="34" t="str">
        <f>E12</f>
        <v>Univerzita Pavla Jozefa Šafárika v Košiciach</v>
      </c>
      <c r="G114" s="48"/>
      <c r="H114" s="48"/>
      <c r="I114" s="48"/>
      <c r="J114" s="48"/>
      <c r="K114" s="39" t="s">
        <v>31</v>
      </c>
      <c r="L114" s="48"/>
      <c r="M114" s="34" t="str">
        <f>E18</f>
        <v>d.g.A. design graphic architecture s.r.o.</v>
      </c>
      <c r="N114" s="34"/>
      <c r="O114" s="34"/>
      <c r="P114" s="34"/>
      <c r="Q114" s="34"/>
      <c r="R114" s="49"/>
    </row>
    <row r="115" s="1" customFormat="1" ht="14.4" customHeight="1">
      <c r="B115" s="47"/>
      <c r="C115" s="39" t="s">
        <v>29</v>
      </c>
      <c r="D115" s="48"/>
      <c r="E115" s="48"/>
      <c r="F115" s="34" t="str">
        <f>IF(E15="","",E15)</f>
        <v>Vyplň údaj</v>
      </c>
      <c r="G115" s="48"/>
      <c r="H115" s="48"/>
      <c r="I115" s="48"/>
      <c r="J115" s="48"/>
      <c r="K115" s="39" t="s">
        <v>35</v>
      </c>
      <c r="L115" s="48"/>
      <c r="M115" s="34" t="str">
        <f>E21</f>
        <v xml:space="preserve"> </v>
      </c>
      <c r="N115" s="34"/>
      <c r="O115" s="34"/>
      <c r="P115" s="34"/>
      <c r="Q115" s="34"/>
      <c r="R115" s="49"/>
    </row>
    <row r="116" s="1" customFormat="1" ht="10.32" customHeight="1">
      <c r="B116" s="47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9"/>
    </row>
    <row r="117" s="8" customFormat="1" ht="29.28" customHeight="1">
      <c r="B117" s="190"/>
      <c r="C117" s="191" t="s">
        <v>146</v>
      </c>
      <c r="D117" s="192" t="s">
        <v>147</v>
      </c>
      <c r="E117" s="192" t="s">
        <v>58</v>
      </c>
      <c r="F117" s="192" t="s">
        <v>148</v>
      </c>
      <c r="G117" s="192"/>
      <c r="H117" s="192"/>
      <c r="I117" s="192"/>
      <c r="J117" s="192" t="s">
        <v>149</v>
      </c>
      <c r="K117" s="192" t="s">
        <v>150</v>
      </c>
      <c r="L117" s="192" t="s">
        <v>151</v>
      </c>
      <c r="M117" s="192"/>
      <c r="N117" s="192" t="s">
        <v>120</v>
      </c>
      <c r="O117" s="192"/>
      <c r="P117" s="192"/>
      <c r="Q117" s="193"/>
      <c r="R117" s="194"/>
      <c r="T117" s="101" t="s">
        <v>152</v>
      </c>
      <c r="U117" s="102" t="s">
        <v>40</v>
      </c>
      <c r="V117" s="102" t="s">
        <v>153</v>
      </c>
      <c r="W117" s="102" t="s">
        <v>154</v>
      </c>
      <c r="X117" s="102" t="s">
        <v>155</v>
      </c>
      <c r="Y117" s="102" t="s">
        <v>156</v>
      </c>
      <c r="Z117" s="102" t="s">
        <v>157</v>
      </c>
      <c r="AA117" s="103" t="s">
        <v>158</v>
      </c>
    </row>
    <row r="118" s="1" customFormat="1" ht="29.28" customHeight="1">
      <c r="B118" s="47"/>
      <c r="C118" s="105" t="s">
        <v>117</v>
      </c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195">
        <f>BK118</f>
        <v>0</v>
      </c>
      <c r="O118" s="196"/>
      <c r="P118" s="196"/>
      <c r="Q118" s="196"/>
      <c r="R118" s="49"/>
      <c r="T118" s="104"/>
      <c r="U118" s="68"/>
      <c r="V118" s="68"/>
      <c r="W118" s="197">
        <f>W119+W131+W181</f>
        <v>0</v>
      </c>
      <c r="X118" s="68"/>
      <c r="Y118" s="197">
        <f>Y119+Y131+Y181</f>
        <v>0</v>
      </c>
      <c r="Z118" s="68"/>
      <c r="AA118" s="198">
        <f>AA119+AA131+AA181</f>
        <v>0</v>
      </c>
      <c r="AT118" s="23" t="s">
        <v>75</v>
      </c>
      <c r="AU118" s="23" t="s">
        <v>122</v>
      </c>
      <c r="BK118" s="199">
        <f>BK119+BK131+BK181</f>
        <v>0</v>
      </c>
    </row>
    <row r="119" s="9" customFormat="1" ht="37.44" customHeight="1">
      <c r="B119" s="200"/>
      <c r="C119" s="201"/>
      <c r="D119" s="202" t="s">
        <v>1213</v>
      </c>
      <c r="E119" s="202"/>
      <c r="F119" s="202"/>
      <c r="G119" s="202"/>
      <c r="H119" s="202"/>
      <c r="I119" s="202"/>
      <c r="J119" s="202"/>
      <c r="K119" s="202"/>
      <c r="L119" s="202"/>
      <c r="M119" s="202"/>
      <c r="N119" s="273">
        <f>BK119</f>
        <v>0</v>
      </c>
      <c r="O119" s="274"/>
      <c r="P119" s="274"/>
      <c r="Q119" s="274"/>
      <c r="R119" s="204"/>
      <c r="T119" s="205"/>
      <c r="U119" s="201"/>
      <c r="V119" s="201"/>
      <c r="W119" s="206">
        <f>SUM(W120:W130)</f>
        <v>0</v>
      </c>
      <c r="X119" s="201"/>
      <c r="Y119" s="206">
        <f>SUM(Y120:Y130)</f>
        <v>0</v>
      </c>
      <c r="Z119" s="201"/>
      <c r="AA119" s="207">
        <f>SUM(AA120:AA130)</f>
        <v>0</v>
      </c>
      <c r="AR119" s="208" t="s">
        <v>84</v>
      </c>
      <c r="AT119" s="209" t="s">
        <v>75</v>
      </c>
      <c r="AU119" s="209" t="s">
        <v>76</v>
      </c>
      <c r="AY119" s="208" t="s">
        <v>159</v>
      </c>
      <c r="BK119" s="210">
        <f>SUM(BK120:BK130)</f>
        <v>0</v>
      </c>
    </row>
    <row r="120" s="1" customFormat="1" ht="25.5" customHeight="1">
      <c r="B120" s="178"/>
      <c r="C120" s="214" t="s">
        <v>428</v>
      </c>
      <c r="D120" s="214" t="s">
        <v>160</v>
      </c>
      <c r="E120" s="215" t="s">
        <v>1215</v>
      </c>
      <c r="F120" s="216" t="s">
        <v>1216</v>
      </c>
      <c r="G120" s="216"/>
      <c r="H120" s="216"/>
      <c r="I120" s="216"/>
      <c r="J120" s="217" t="s">
        <v>177</v>
      </c>
      <c r="K120" s="218">
        <v>2</v>
      </c>
      <c r="L120" s="219">
        <v>0</v>
      </c>
      <c r="M120" s="219"/>
      <c r="N120" s="218">
        <f>ROUND(L120*K120,3)</f>
        <v>0</v>
      </c>
      <c r="O120" s="218"/>
      <c r="P120" s="218"/>
      <c r="Q120" s="218"/>
      <c r="R120" s="182"/>
      <c r="T120" s="220" t="s">
        <v>5</v>
      </c>
      <c r="U120" s="57" t="s">
        <v>43</v>
      </c>
      <c r="V120" s="48"/>
      <c r="W120" s="221">
        <f>V120*K120</f>
        <v>0</v>
      </c>
      <c r="X120" s="221">
        <v>0</v>
      </c>
      <c r="Y120" s="221">
        <f>X120*K120</f>
        <v>0</v>
      </c>
      <c r="Z120" s="221">
        <v>0</v>
      </c>
      <c r="AA120" s="222">
        <f>Z120*K120</f>
        <v>0</v>
      </c>
      <c r="AR120" s="23" t="s">
        <v>277</v>
      </c>
      <c r="AT120" s="23" t="s">
        <v>160</v>
      </c>
      <c r="AU120" s="23" t="s">
        <v>84</v>
      </c>
      <c r="AY120" s="23" t="s">
        <v>159</v>
      </c>
      <c r="BE120" s="137">
        <f>IF(U120="základná",N120,0)</f>
        <v>0</v>
      </c>
      <c r="BF120" s="137">
        <f>IF(U120="znížená",N120,0)</f>
        <v>0</v>
      </c>
      <c r="BG120" s="137">
        <f>IF(U120="zákl. prenesená",N120,0)</f>
        <v>0</v>
      </c>
      <c r="BH120" s="137">
        <f>IF(U120="zníž. prenesená",N120,0)</f>
        <v>0</v>
      </c>
      <c r="BI120" s="137">
        <f>IF(U120="nulová",N120,0)</f>
        <v>0</v>
      </c>
      <c r="BJ120" s="23" t="s">
        <v>138</v>
      </c>
      <c r="BK120" s="223">
        <f>ROUND(L120*K120,3)</f>
        <v>0</v>
      </c>
      <c r="BL120" s="23" t="s">
        <v>277</v>
      </c>
      <c r="BM120" s="23" t="s">
        <v>164</v>
      </c>
    </row>
    <row r="121" s="1" customFormat="1" ht="25.5" customHeight="1">
      <c r="B121" s="178"/>
      <c r="C121" s="214" t="s">
        <v>440</v>
      </c>
      <c r="D121" s="214" t="s">
        <v>160</v>
      </c>
      <c r="E121" s="215" t="s">
        <v>1217</v>
      </c>
      <c r="F121" s="216" t="s">
        <v>1218</v>
      </c>
      <c r="G121" s="216"/>
      <c r="H121" s="216"/>
      <c r="I121" s="216"/>
      <c r="J121" s="217" t="s">
        <v>457</v>
      </c>
      <c r="K121" s="218">
        <v>70</v>
      </c>
      <c r="L121" s="219">
        <v>0</v>
      </c>
      <c r="M121" s="219"/>
      <c r="N121" s="218">
        <f>ROUND(L121*K121,3)</f>
        <v>0</v>
      </c>
      <c r="O121" s="218"/>
      <c r="P121" s="218"/>
      <c r="Q121" s="218"/>
      <c r="R121" s="182"/>
      <c r="T121" s="220" t="s">
        <v>5</v>
      </c>
      <c r="U121" s="57" t="s">
        <v>43</v>
      </c>
      <c r="V121" s="48"/>
      <c r="W121" s="221">
        <f>V121*K121</f>
        <v>0</v>
      </c>
      <c r="X121" s="221">
        <v>0</v>
      </c>
      <c r="Y121" s="221">
        <f>X121*K121</f>
        <v>0</v>
      </c>
      <c r="Z121" s="221">
        <v>0</v>
      </c>
      <c r="AA121" s="222">
        <f>Z121*K121</f>
        <v>0</v>
      </c>
      <c r="AR121" s="23" t="s">
        <v>277</v>
      </c>
      <c r="AT121" s="23" t="s">
        <v>160</v>
      </c>
      <c r="AU121" s="23" t="s">
        <v>84</v>
      </c>
      <c r="AY121" s="23" t="s">
        <v>159</v>
      </c>
      <c r="BE121" s="137">
        <f>IF(U121="základná",N121,0)</f>
        <v>0</v>
      </c>
      <c r="BF121" s="137">
        <f>IF(U121="znížená",N121,0)</f>
        <v>0</v>
      </c>
      <c r="BG121" s="137">
        <f>IF(U121="zákl. prenesená",N121,0)</f>
        <v>0</v>
      </c>
      <c r="BH121" s="137">
        <f>IF(U121="zníž. prenesená",N121,0)</f>
        <v>0</v>
      </c>
      <c r="BI121" s="137">
        <f>IF(U121="nulová",N121,0)</f>
        <v>0</v>
      </c>
      <c r="BJ121" s="23" t="s">
        <v>138</v>
      </c>
      <c r="BK121" s="223">
        <f>ROUND(L121*K121,3)</f>
        <v>0</v>
      </c>
      <c r="BL121" s="23" t="s">
        <v>277</v>
      </c>
      <c r="BM121" s="23" t="s">
        <v>191</v>
      </c>
    </row>
    <row r="122" s="1" customFormat="1" ht="25.5" customHeight="1">
      <c r="B122" s="178"/>
      <c r="C122" s="214" t="s">
        <v>440</v>
      </c>
      <c r="D122" s="214" t="s">
        <v>160</v>
      </c>
      <c r="E122" s="215" t="s">
        <v>1219</v>
      </c>
      <c r="F122" s="216" t="s">
        <v>1220</v>
      </c>
      <c r="G122" s="216"/>
      <c r="H122" s="216"/>
      <c r="I122" s="216"/>
      <c r="J122" s="217" t="s">
        <v>457</v>
      </c>
      <c r="K122" s="218">
        <v>50</v>
      </c>
      <c r="L122" s="219">
        <v>0</v>
      </c>
      <c r="M122" s="219"/>
      <c r="N122" s="218">
        <f>ROUND(L122*K122,3)</f>
        <v>0</v>
      </c>
      <c r="O122" s="218"/>
      <c r="P122" s="218"/>
      <c r="Q122" s="218"/>
      <c r="R122" s="182"/>
      <c r="T122" s="220" t="s">
        <v>5</v>
      </c>
      <c r="U122" s="57" t="s">
        <v>43</v>
      </c>
      <c r="V122" s="48"/>
      <c r="W122" s="221">
        <f>V122*K122</f>
        <v>0</v>
      </c>
      <c r="X122" s="221">
        <v>0</v>
      </c>
      <c r="Y122" s="221">
        <f>X122*K122</f>
        <v>0</v>
      </c>
      <c r="Z122" s="221">
        <v>0</v>
      </c>
      <c r="AA122" s="222">
        <f>Z122*K122</f>
        <v>0</v>
      </c>
      <c r="AR122" s="23" t="s">
        <v>277</v>
      </c>
      <c r="AT122" s="23" t="s">
        <v>160</v>
      </c>
      <c r="AU122" s="23" t="s">
        <v>84</v>
      </c>
      <c r="AY122" s="23" t="s">
        <v>159</v>
      </c>
      <c r="BE122" s="137">
        <f>IF(U122="základná",N122,0)</f>
        <v>0</v>
      </c>
      <c r="BF122" s="137">
        <f>IF(U122="znížená",N122,0)</f>
        <v>0</v>
      </c>
      <c r="BG122" s="137">
        <f>IF(U122="zákl. prenesená",N122,0)</f>
        <v>0</v>
      </c>
      <c r="BH122" s="137">
        <f>IF(U122="zníž. prenesená",N122,0)</f>
        <v>0</v>
      </c>
      <c r="BI122" s="137">
        <f>IF(U122="nulová",N122,0)</f>
        <v>0</v>
      </c>
      <c r="BJ122" s="23" t="s">
        <v>138</v>
      </c>
      <c r="BK122" s="223">
        <f>ROUND(L122*K122,3)</f>
        <v>0</v>
      </c>
      <c r="BL122" s="23" t="s">
        <v>277</v>
      </c>
      <c r="BM122" s="23" t="s">
        <v>199</v>
      </c>
    </row>
    <row r="123" s="1" customFormat="1" ht="25.5" customHeight="1">
      <c r="B123" s="178"/>
      <c r="C123" s="214" t="s">
        <v>445</v>
      </c>
      <c r="D123" s="214" t="s">
        <v>160</v>
      </c>
      <c r="E123" s="215" t="s">
        <v>1221</v>
      </c>
      <c r="F123" s="216" t="s">
        <v>1222</v>
      </c>
      <c r="G123" s="216"/>
      <c r="H123" s="216"/>
      <c r="I123" s="216"/>
      <c r="J123" s="217" t="s">
        <v>457</v>
      </c>
      <c r="K123" s="218">
        <v>40</v>
      </c>
      <c r="L123" s="219">
        <v>0</v>
      </c>
      <c r="M123" s="219"/>
      <c r="N123" s="218">
        <f>ROUND(L123*K123,3)</f>
        <v>0</v>
      </c>
      <c r="O123" s="218"/>
      <c r="P123" s="218"/>
      <c r="Q123" s="218"/>
      <c r="R123" s="182"/>
      <c r="T123" s="220" t="s">
        <v>5</v>
      </c>
      <c r="U123" s="57" t="s">
        <v>43</v>
      </c>
      <c r="V123" s="48"/>
      <c r="W123" s="221">
        <f>V123*K123</f>
        <v>0</v>
      </c>
      <c r="X123" s="221">
        <v>0</v>
      </c>
      <c r="Y123" s="221">
        <f>X123*K123</f>
        <v>0</v>
      </c>
      <c r="Z123" s="221">
        <v>0</v>
      </c>
      <c r="AA123" s="222">
        <f>Z123*K123</f>
        <v>0</v>
      </c>
      <c r="AR123" s="23" t="s">
        <v>277</v>
      </c>
      <c r="AT123" s="23" t="s">
        <v>160</v>
      </c>
      <c r="AU123" s="23" t="s">
        <v>84</v>
      </c>
      <c r="AY123" s="23" t="s">
        <v>159</v>
      </c>
      <c r="BE123" s="137">
        <f>IF(U123="základná",N123,0)</f>
        <v>0</v>
      </c>
      <c r="BF123" s="137">
        <f>IF(U123="znížená",N123,0)</f>
        <v>0</v>
      </c>
      <c r="BG123" s="137">
        <f>IF(U123="zákl. prenesená",N123,0)</f>
        <v>0</v>
      </c>
      <c r="BH123" s="137">
        <f>IF(U123="zníž. prenesená",N123,0)</f>
        <v>0</v>
      </c>
      <c r="BI123" s="137">
        <f>IF(U123="nulová",N123,0)</f>
        <v>0</v>
      </c>
      <c r="BJ123" s="23" t="s">
        <v>138</v>
      </c>
      <c r="BK123" s="223">
        <f>ROUND(L123*K123,3)</f>
        <v>0</v>
      </c>
      <c r="BL123" s="23" t="s">
        <v>277</v>
      </c>
      <c r="BM123" s="23" t="s">
        <v>208</v>
      </c>
    </row>
    <row r="124" s="1" customFormat="1" ht="25.5" customHeight="1">
      <c r="B124" s="178"/>
      <c r="C124" s="214" t="s">
        <v>463</v>
      </c>
      <c r="D124" s="214" t="s">
        <v>160</v>
      </c>
      <c r="E124" s="215" t="s">
        <v>1223</v>
      </c>
      <c r="F124" s="216" t="s">
        <v>1224</v>
      </c>
      <c r="G124" s="216"/>
      <c r="H124" s="216"/>
      <c r="I124" s="216"/>
      <c r="J124" s="217" t="s">
        <v>397</v>
      </c>
      <c r="K124" s="218">
        <v>1</v>
      </c>
      <c r="L124" s="219">
        <v>0</v>
      </c>
      <c r="M124" s="219"/>
      <c r="N124" s="218">
        <f>ROUND(L124*K124,3)</f>
        <v>0</v>
      </c>
      <c r="O124" s="218"/>
      <c r="P124" s="218"/>
      <c r="Q124" s="218"/>
      <c r="R124" s="182"/>
      <c r="T124" s="220" t="s">
        <v>5</v>
      </c>
      <c r="U124" s="57" t="s">
        <v>43</v>
      </c>
      <c r="V124" s="48"/>
      <c r="W124" s="221">
        <f>V124*K124</f>
        <v>0</v>
      </c>
      <c r="X124" s="221">
        <v>0</v>
      </c>
      <c r="Y124" s="221">
        <f>X124*K124</f>
        <v>0</v>
      </c>
      <c r="Z124" s="221">
        <v>0</v>
      </c>
      <c r="AA124" s="222">
        <f>Z124*K124</f>
        <v>0</v>
      </c>
      <c r="AR124" s="23" t="s">
        <v>277</v>
      </c>
      <c r="AT124" s="23" t="s">
        <v>160</v>
      </c>
      <c r="AU124" s="23" t="s">
        <v>84</v>
      </c>
      <c r="AY124" s="23" t="s">
        <v>159</v>
      </c>
      <c r="BE124" s="137">
        <f>IF(U124="základná",N124,0)</f>
        <v>0</v>
      </c>
      <c r="BF124" s="137">
        <f>IF(U124="znížená",N124,0)</f>
        <v>0</v>
      </c>
      <c r="BG124" s="137">
        <f>IF(U124="zákl. prenesená",N124,0)</f>
        <v>0</v>
      </c>
      <c r="BH124" s="137">
        <f>IF(U124="zníž. prenesená",N124,0)</f>
        <v>0</v>
      </c>
      <c r="BI124" s="137">
        <f>IF(U124="nulová",N124,0)</f>
        <v>0</v>
      </c>
      <c r="BJ124" s="23" t="s">
        <v>138</v>
      </c>
      <c r="BK124" s="223">
        <f>ROUND(L124*K124,3)</f>
        <v>0</v>
      </c>
      <c r="BL124" s="23" t="s">
        <v>277</v>
      </c>
      <c r="BM124" s="23" t="s">
        <v>218</v>
      </c>
    </row>
    <row r="125" s="1" customFormat="1" ht="16.5" customHeight="1">
      <c r="B125" s="178"/>
      <c r="C125" s="214" t="s">
        <v>468</v>
      </c>
      <c r="D125" s="214" t="s">
        <v>160</v>
      </c>
      <c r="E125" s="215" t="s">
        <v>1225</v>
      </c>
      <c r="F125" s="216" t="s">
        <v>1226</v>
      </c>
      <c r="G125" s="216"/>
      <c r="H125" s="216"/>
      <c r="I125" s="216"/>
      <c r="J125" s="217" t="s">
        <v>1227</v>
      </c>
      <c r="K125" s="218">
        <v>48</v>
      </c>
      <c r="L125" s="219">
        <v>0</v>
      </c>
      <c r="M125" s="219"/>
      <c r="N125" s="218">
        <f>ROUND(L125*K125,3)</f>
        <v>0</v>
      </c>
      <c r="O125" s="218"/>
      <c r="P125" s="218"/>
      <c r="Q125" s="218"/>
      <c r="R125" s="182"/>
      <c r="T125" s="220" t="s">
        <v>5</v>
      </c>
      <c r="U125" s="57" t="s">
        <v>43</v>
      </c>
      <c r="V125" s="48"/>
      <c r="W125" s="221">
        <f>V125*K125</f>
        <v>0</v>
      </c>
      <c r="X125" s="221">
        <v>0</v>
      </c>
      <c r="Y125" s="221">
        <f>X125*K125</f>
        <v>0</v>
      </c>
      <c r="Z125" s="221">
        <v>0</v>
      </c>
      <c r="AA125" s="222">
        <f>Z125*K125</f>
        <v>0</v>
      </c>
      <c r="AR125" s="23" t="s">
        <v>277</v>
      </c>
      <c r="AT125" s="23" t="s">
        <v>160</v>
      </c>
      <c r="AU125" s="23" t="s">
        <v>84</v>
      </c>
      <c r="AY125" s="23" t="s">
        <v>159</v>
      </c>
      <c r="BE125" s="137">
        <f>IF(U125="základná",N125,0)</f>
        <v>0</v>
      </c>
      <c r="BF125" s="137">
        <f>IF(U125="znížená",N125,0)</f>
        <v>0</v>
      </c>
      <c r="BG125" s="137">
        <f>IF(U125="zákl. prenesená",N125,0)</f>
        <v>0</v>
      </c>
      <c r="BH125" s="137">
        <f>IF(U125="zníž. prenesená",N125,0)</f>
        <v>0</v>
      </c>
      <c r="BI125" s="137">
        <f>IF(U125="nulová",N125,0)</f>
        <v>0</v>
      </c>
      <c r="BJ125" s="23" t="s">
        <v>138</v>
      </c>
      <c r="BK125" s="223">
        <f>ROUND(L125*K125,3)</f>
        <v>0</v>
      </c>
      <c r="BL125" s="23" t="s">
        <v>277</v>
      </c>
      <c r="BM125" s="23" t="s">
        <v>227</v>
      </c>
    </row>
    <row r="126" s="1" customFormat="1" ht="16.5" customHeight="1">
      <c r="B126" s="178"/>
      <c r="C126" s="214" t="s">
        <v>482</v>
      </c>
      <c r="D126" s="214" t="s">
        <v>160</v>
      </c>
      <c r="E126" s="215" t="s">
        <v>1228</v>
      </c>
      <c r="F126" s="216" t="s">
        <v>1229</v>
      </c>
      <c r="G126" s="216"/>
      <c r="H126" s="216"/>
      <c r="I126" s="216"/>
      <c r="J126" s="217" t="s">
        <v>397</v>
      </c>
      <c r="K126" s="218">
        <v>1</v>
      </c>
      <c r="L126" s="219">
        <v>0</v>
      </c>
      <c r="M126" s="219"/>
      <c r="N126" s="218">
        <f>ROUND(L126*K126,3)</f>
        <v>0</v>
      </c>
      <c r="O126" s="218"/>
      <c r="P126" s="218"/>
      <c r="Q126" s="218"/>
      <c r="R126" s="182"/>
      <c r="T126" s="220" t="s">
        <v>5</v>
      </c>
      <c r="U126" s="57" t="s">
        <v>43</v>
      </c>
      <c r="V126" s="48"/>
      <c r="W126" s="221">
        <f>V126*K126</f>
        <v>0</v>
      </c>
      <c r="X126" s="221">
        <v>0</v>
      </c>
      <c r="Y126" s="221">
        <f>X126*K126</f>
        <v>0</v>
      </c>
      <c r="Z126" s="221">
        <v>0</v>
      </c>
      <c r="AA126" s="222">
        <f>Z126*K126</f>
        <v>0</v>
      </c>
      <c r="AR126" s="23" t="s">
        <v>277</v>
      </c>
      <c r="AT126" s="23" t="s">
        <v>160</v>
      </c>
      <c r="AU126" s="23" t="s">
        <v>84</v>
      </c>
      <c r="AY126" s="23" t="s">
        <v>159</v>
      </c>
      <c r="BE126" s="137">
        <f>IF(U126="základná",N126,0)</f>
        <v>0</v>
      </c>
      <c r="BF126" s="137">
        <f>IF(U126="znížená",N126,0)</f>
        <v>0</v>
      </c>
      <c r="BG126" s="137">
        <f>IF(U126="zákl. prenesená",N126,0)</f>
        <v>0</v>
      </c>
      <c r="BH126" s="137">
        <f>IF(U126="zníž. prenesená",N126,0)</f>
        <v>0</v>
      </c>
      <c r="BI126" s="137">
        <f>IF(U126="nulová",N126,0)</f>
        <v>0</v>
      </c>
      <c r="BJ126" s="23" t="s">
        <v>138</v>
      </c>
      <c r="BK126" s="223">
        <f>ROUND(L126*K126,3)</f>
        <v>0</v>
      </c>
      <c r="BL126" s="23" t="s">
        <v>277</v>
      </c>
      <c r="BM126" s="23" t="s">
        <v>225</v>
      </c>
    </row>
    <row r="127" s="1" customFormat="1" ht="16.5" customHeight="1">
      <c r="B127" s="178"/>
      <c r="C127" s="214" t="s">
        <v>492</v>
      </c>
      <c r="D127" s="214" t="s">
        <v>160</v>
      </c>
      <c r="E127" s="215" t="s">
        <v>1230</v>
      </c>
      <c r="F127" s="216" t="s">
        <v>1231</v>
      </c>
      <c r="G127" s="216"/>
      <c r="H127" s="216"/>
      <c r="I127" s="216"/>
      <c r="J127" s="217" t="s">
        <v>619</v>
      </c>
      <c r="K127" s="218">
        <v>24</v>
      </c>
      <c r="L127" s="219">
        <v>0</v>
      </c>
      <c r="M127" s="219"/>
      <c r="N127" s="218">
        <f>ROUND(L127*K127,3)</f>
        <v>0</v>
      </c>
      <c r="O127" s="218"/>
      <c r="P127" s="218"/>
      <c r="Q127" s="218"/>
      <c r="R127" s="182"/>
      <c r="T127" s="220" t="s">
        <v>5</v>
      </c>
      <c r="U127" s="57" t="s">
        <v>43</v>
      </c>
      <c r="V127" s="48"/>
      <c r="W127" s="221">
        <f>V127*K127</f>
        <v>0</v>
      </c>
      <c r="X127" s="221">
        <v>0</v>
      </c>
      <c r="Y127" s="221">
        <f>X127*K127</f>
        <v>0</v>
      </c>
      <c r="Z127" s="221">
        <v>0</v>
      </c>
      <c r="AA127" s="222">
        <f>Z127*K127</f>
        <v>0</v>
      </c>
      <c r="AR127" s="23" t="s">
        <v>277</v>
      </c>
      <c r="AT127" s="23" t="s">
        <v>160</v>
      </c>
      <c r="AU127" s="23" t="s">
        <v>84</v>
      </c>
      <c r="AY127" s="23" t="s">
        <v>159</v>
      </c>
      <c r="BE127" s="137">
        <f>IF(U127="základná",N127,0)</f>
        <v>0</v>
      </c>
      <c r="BF127" s="137">
        <f>IF(U127="znížená",N127,0)</f>
        <v>0</v>
      </c>
      <c r="BG127" s="137">
        <f>IF(U127="zákl. prenesená",N127,0)</f>
        <v>0</v>
      </c>
      <c r="BH127" s="137">
        <f>IF(U127="zníž. prenesená",N127,0)</f>
        <v>0</v>
      </c>
      <c r="BI127" s="137">
        <f>IF(U127="nulová",N127,0)</f>
        <v>0</v>
      </c>
      <c r="BJ127" s="23" t="s">
        <v>138</v>
      </c>
      <c r="BK127" s="223">
        <f>ROUND(L127*K127,3)</f>
        <v>0</v>
      </c>
      <c r="BL127" s="23" t="s">
        <v>277</v>
      </c>
      <c r="BM127" s="23" t="s">
        <v>244</v>
      </c>
    </row>
    <row r="128" s="1" customFormat="1" ht="16.5" customHeight="1">
      <c r="B128" s="178"/>
      <c r="C128" s="214" t="s">
        <v>496</v>
      </c>
      <c r="D128" s="214" t="s">
        <v>160</v>
      </c>
      <c r="E128" s="215" t="s">
        <v>1232</v>
      </c>
      <c r="F128" s="216" t="s">
        <v>1233</v>
      </c>
      <c r="G128" s="216"/>
      <c r="H128" s="216"/>
      <c r="I128" s="216"/>
      <c r="J128" s="217" t="s">
        <v>1234</v>
      </c>
      <c r="K128" s="218">
        <v>800</v>
      </c>
      <c r="L128" s="219">
        <v>0</v>
      </c>
      <c r="M128" s="219"/>
      <c r="N128" s="218">
        <f>ROUND(L128*K128,3)</f>
        <v>0</v>
      </c>
      <c r="O128" s="218"/>
      <c r="P128" s="218"/>
      <c r="Q128" s="218"/>
      <c r="R128" s="182"/>
      <c r="T128" s="220" t="s">
        <v>5</v>
      </c>
      <c r="U128" s="57" t="s">
        <v>43</v>
      </c>
      <c r="V128" s="48"/>
      <c r="W128" s="221">
        <f>V128*K128</f>
        <v>0</v>
      </c>
      <c r="X128" s="221">
        <v>0</v>
      </c>
      <c r="Y128" s="221">
        <f>X128*K128</f>
        <v>0</v>
      </c>
      <c r="Z128" s="221">
        <v>0</v>
      </c>
      <c r="AA128" s="222">
        <f>Z128*K128</f>
        <v>0</v>
      </c>
      <c r="AR128" s="23" t="s">
        <v>277</v>
      </c>
      <c r="AT128" s="23" t="s">
        <v>160</v>
      </c>
      <c r="AU128" s="23" t="s">
        <v>84</v>
      </c>
      <c r="AY128" s="23" t="s">
        <v>159</v>
      </c>
      <c r="BE128" s="137">
        <f>IF(U128="základná",N128,0)</f>
        <v>0</v>
      </c>
      <c r="BF128" s="137">
        <f>IF(U128="znížená",N128,0)</f>
        <v>0</v>
      </c>
      <c r="BG128" s="137">
        <f>IF(U128="zákl. prenesená",N128,0)</f>
        <v>0</v>
      </c>
      <c r="BH128" s="137">
        <f>IF(U128="zníž. prenesená",N128,0)</f>
        <v>0</v>
      </c>
      <c r="BI128" s="137">
        <f>IF(U128="nulová",N128,0)</f>
        <v>0</v>
      </c>
      <c r="BJ128" s="23" t="s">
        <v>138</v>
      </c>
      <c r="BK128" s="223">
        <f>ROUND(L128*K128,3)</f>
        <v>0</v>
      </c>
      <c r="BL128" s="23" t="s">
        <v>277</v>
      </c>
      <c r="BM128" s="23" t="s">
        <v>10</v>
      </c>
    </row>
    <row r="129" s="1" customFormat="1" ht="16.5" customHeight="1">
      <c r="B129" s="178"/>
      <c r="C129" s="214" t="s">
        <v>500</v>
      </c>
      <c r="D129" s="214" t="s">
        <v>160</v>
      </c>
      <c r="E129" s="215" t="s">
        <v>1235</v>
      </c>
      <c r="F129" s="216" t="s">
        <v>1236</v>
      </c>
      <c r="G129" s="216"/>
      <c r="H129" s="216"/>
      <c r="I129" s="216"/>
      <c r="J129" s="217" t="s">
        <v>397</v>
      </c>
      <c r="K129" s="218">
        <v>3</v>
      </c>
      <c r="L129" s="219">
        <v>0</v>
      </c>
      <c r="M129" s="219"/>
      <c r="N129" s="218">
        <f>ROUND(L129*K129,3)</f>
        <v>0</v>
      </c>
      <c r="O129" s="218"/>
      <c r="P129" s="218"/>
      <c r="Q129" s="218"/>
      <c r="R129" s="182"/>
      <c r="T129" s="220" t="s">
        <v>5</v>
      </c>
      <c r="U129" s="57" t="s">
        <v>43</v>
      </c>
      <c r="V129" s="48"/>
      <c r="W129" s="221">
        <f>V129*K129</f>
        <v>0</v>
      </c>
      <c r="X129" s="221">
        <v>0</v>
      </c>
      <c r="Y129" s="221">
        <f>X129*K129</f>
        <v>0</v>
      </c>
      <c r="Z129" s="221">
        <v>0</v>
      </c>
      <c r="AA129" s="222">
        <f>Z129*K129</f>
        <v>0</v>
      </c>
      <c r="AR129" s="23" t="s">
        <v>277</v>
      </c>
      <c r="AT129" s="23" t="s">
        <v>160</v>
      </c>
      <c r="AU129" s="23" t="s">
        <v>84</v>
      </c>
      <c r="AY129" s="23" t="s">
        <v>159</v>
      </c>
      <c r="BE129" s="137">
        <f>IF(U129="základná",N129,0)</f>
        <v>0</v>
      </c>
      <c r="BF129" s="137">
        <f>IF(U129="znížená",N129,0)</f>
        <v>0</v>
      </c>
      <c r="BG129" s="137">
        <f>IF(U129="zákl. prenesená",N129,0)</f>
        <v>0</v>
      </c>
      <c r="BH129" s="137">
        <f>IF(U129="zníž. prenesená",N129,0)</f>
        <v>0</v>
      </c>
      <c r="BI129" s="137">
        <f>IF(U129="nulová",N129,0)</f>
        <v>0</v>
      </c>
      <c r="BJ129" s="23" t="s">
        <v>138</v>
      </c>
      <c r="BK129" s="223">
        <f>ROUND(L129*K129,3)</f>
        <v>0</v>
      </c>
      <c r="BL129" s="23" t="s">
        <v>277</v>
      </c>
      <c r="BM129" s="23" t="s">
        <v>260</v>
      </c>
    </row>
    <row r="130" s="1" customFormat="1" ht="25.5" customHeight="1">
      <c r="B130" s="178"/>
      <c r="C130" s="214" t="s">
        <v>504</v>
      </c>
      <c r="D130" s="214" t="s">
        <v>160</v>
      </c>
      <c r="E130" s="215" t="s">
        <v>1237</v>
      </c>
      <c r="F130" s="216" t="s">
        <v>1238</v>
      </c>
      <c r="G130" s="216"/>
      <c r="H130" s="216"/>
      <c r="I130" s="216"/>
      <c r="J130" s="217" t="s">
        <v>1227</v>
      </c>
      <c r="K130" s="218">
        <v>8</v>
      </c>
      <c r="L130" s="219">
        <v>0</v>
      </c>
      <c r="M130" s="219"/>
      <c r="N130" s="218">
        <f>ROUND(L130*K130,3)</f>
        <v>0</v>
      </c>
      <c r="O130" s="218"/>
      <c r="P130" s="218"/>
      <c r="Q130" s="218"/>
      <c r="R130" s="182"/>
      <c r="T130" s="220" t="s">
        <v>5</v>
      </c>
      <c r="U130" s="57" t="s">
        <v>43</v>
      </c>
      <c r="V130" s="48"/>
      <c r="W130" s="221">
        <f>V130*K130</f>
        <v>0</v>
      </c>
      <c r="X130" s="221">
        <v>0</v>
      </c>
      <c r="Y130" s="221">
        <f>X130*K130</f>
        <v>0</v>
      </c>
      <c r="Z130" s="221">
        <v>0</v>
      </c>
      <c r="AA130" s="222">
        <f>Z130*K130</f>
        <v>0</v>
      </c>
      <c r="AR130" s="23" t="s">
        <v>277</v>
      </c>
      <c r="AT130" s="23" t="s">
        <v>160</v>
      </c>
      <c r="AU130" s="23" t="s">
        <v>84</v>
      </c>
      <c r="AY130" s="23" t="s">
        <v>159</v>
      </c>
      <c r="BE130" s="137">
        <f>IF(U130="základná",N130,0)</f>
        <v>0</v>
      </c>
      <c r="BF130" s="137">
        <f>IF(U130="znížená",N130,0)</f>
        <v>0</v>
      </c>
      <c r="BG130" s="137">
        <f>IF(U130="zákl. prenesená",N130,0)</f>
        <v>0</v>
      </c>
      <c r="BH130" s="137">
        <f>IF(U130="zníž. prenesená",N130,0)</f>
        <v>0</v>
      </c>
      <c r="BI130" s="137">
        <f>IF(U130="nulová",N130,0)</f>
        <v>0</v>
      </c>
      <c r="BJ130" s="23" t="s">
        <v>138</v>
      </c>
      <c r="BK130" s="223">
        <f>ROUND(L130*K130,3)</f>
        <v>0</v>
      </c>
      <c r="BL130" s="23" t="s">
        <v>277</v>
      </c>
      <c r="BM130" s="23" t="s">
        <v>274</v>
      </c>
    </row>
    <row r="131" s="9" customFormat="1" ht="37.44" customHeight="1">
      <c r="B131" s="200"/>
      <c r="C131" s="201"/>
      <c r="D131" s="202" t="s">
        <v>1214</v>
      </c>
      <c r="E131" s="202"/>
      <c r="F131" s="202"/>
      <c r="G131" s="202"/>
      <c r="H131" s="202"/>
      <c r="I131" s="202"/>
      <c r="J131" s="202"/>
      <c r="K131" s="202"/>
      <c r="L131" s="202"/>
      <c r="M131" s="202"/>
      <c r="N131" s="255">
        <f>BK131</f>
        <v>0</v>
      </c>
      <c r="O131" s="256"/>
      <c r="P131" s="256"/>
      <c r="Q131" s="256"/>
      <c r="R131" s="204"/>
      <c r="T131" s="205"/>
      <c r="U131" s="201"/>
      <c r="V131" s="201"/>
      <c r="W131" s="206">
        <f>SUM(W132:W180)</f>
        <v>0</v>
      </c>
      <c r="X131" s="201"/>
      <c r="Y131" s="206">
        <f>SUM(Y132:Y180)</f>
        <v>0</v>
      </c>
      <c r="Z131" s="201"/>
      <c r="AA131" s="207">
        <f>SUM(AA132:AA180)</f>
        <v>0</v>
      </c>
      <c r="AR131" s="208" t="s">
        <v>84</v>
      </c>
      <c r="AT131" s="209" t="s">
        <v>75</v>
      </c>
      <c r="AU131" s="209" t="s">
        <v>76</v>
      </c>
      <c r="AY131" s="208" t="s">
        <v>159</v>
      </c>
      <c r="BK131" s="210">
        <f>SUM(BK132:BK180)</f>
        <v>0</v>
      </c>
    </row>
    <row r="132" s="1" customFormat="1" ht="63.75" customHeight="1">
      <c r="B132" s="178"/>
      <c r="C132" s="214" t="s">
        <v>84</v>
      </c>
      <c r="D132" s="214" t="s">
        <v>160</v>
      </c>
      <c r="E132" s="215" t="s">
        <v>1239</v>
      </c>
      <c r="F132" s="216" t="s">
        <v>1240</v>
      </c>
      <c r="G132" s="216"/>
      <c r="H132" s="216"/>
      <c r="I132" s="216"/>
      <c r="J132" s="217" t="s">
        <v>177</v>
      </c>
      <c r="K132" s="218">
        <v>1</v>
      </c>
      <c r="L132" s="219">
        <v>0</v>
      </c>
      <c r="M132" s="219"/>
      <c r="N132" s="218">
        <f>ROUND(L132*K132,3)</f>
        <v>0</v>
      </c>
      <c r="O132" s="218"/>
      <c r="P132" s="218"/>
      <c r="Q132" s="218"/>
      <c r="R132" s="182"/>
      <c r="T132" s="220" t="s">
        <v>5</v>
      </c>
      <c r="U132" s="57" t="s">
        <v>43</v>
      </c>
      <c r="V132" s="48"/>
      <c r="W132" s="221">
        <f>V132*K132</f>
        <v>0</v>
      </c>
      <c r="X132" s="221">
        <v>0</v>
      </c>
      <c r="Y132" s="221">
        <f>X132*K132</f>
        <v>0</v>
      </c>
      <c r="Z132" s="221">
        <v>0</v>
      </c>
      <c r="AA132" s="222">
        <f>Z132*K132</f>
        <v>0</v>
      </c>
      <c r="AR132" s="23" t="s">
        <v>277</v>
      </c>
      <c r="AT132" s="23" t="s">
        <v>160</v>
      </c>
      <c r="AU132" s="23" t="s">
        <v>84</v>
      </c>
      <c r="AY132" s="23" t="s">
        <v>159</v>
      </c>
      <c r="BE132" s="137">
        <f>IF(U132="základná",N132,0)</f>
        <v>0</v>
      </c>
      <c r="BF132" s="137">
        <f>IF(U132="znížená",N132,0)</f>
        <v>0</v>
      </c>
      <c r="BG132" s="137">
        <f>IF(U132="zákl. prenesená",N132,0)</f>
        <v>0</v>
      </c>
      <c r="BH132" s="137">
        <f>IF(U132="zníž. prenesená",N132,0)</f>
        <v>0</v>
      </c>
      <c r="BI132" s="137">
        <f>IF(U132="nulová",N132,0)</f>
        <v>0</v>
      </c>
      <c r="BJ132" s="23" t="s">
        <v>138</v>
      </c>
      <c r="BK132" s="223">
        <f>ROUND(L132*K132,3)</f>
        <v>0</v>
      </c>
      <c r="BL132" s="23" t="s">
        <v>277</v>
      </c>
      <c r="BM132" s="23" t="s">
        <v>399</v>
      </c>
    </row>
    <row r="133" s="1" customFormat="1" ht="16.5" customHeight="1">
      <c r="B133" s="178"/>
      <c r="C133" s="214" t="s">
        <v>138</v>
      </c>
      <c r="D133" s="214" t="s">
        <v>160</v>
      </c>
      <c r="E133" s="215" t="s">
        <v>1241</v>
      </c>
      <c r="F133" s="216" t="s">
        <v>1242</v>
      </c>
      <c r="G133" s="216"/>
      <c r="H133" s="216"/>
      <c r="I133" s="216"/>
      <c r="J133" s="217" t="s">
        <v>177</v>
      </c>
      <c r="K133" s="218">
        <v>1</v>
      </c>
      <c r="L133" s="219">
        <v>0</v>
      </c>
      <c r="M133" s="219"/>
      <c r="N133" s="218">
        <f>ROUND(L133*K133,3)</f>
        <v>0</v>
      </c>
      <c r="O133" s="218"/>
      <c r="P133" s="218"/>
      <c r="Q133" s="218"/>
      <c r="R133" s="182"/>
      <c r="T133" s="220" t="s">
        <v>5</v>
      </c>
      <c r="U133" s="57" t="s">
        <v>43</v>
      </c>
      <c r="V133" s="48"/>
      <c r="W133" s="221">
        <f>V133*K133</f>
        <v>0</v>
      </c>
      <c r="X133" s="221">
        <v>0</v>
      </c>
      <c r="Y133" s="221">
        <f>X133*K133</f>
        <v>0</v>
      </c>
      <c r="Z133" s="221">
        <v>0</v>
      </c>
      <c r="AA133" s="222">
        <f>Z133*K133</f>
        <v>0</v>
      </c>
      <c r="AR133" s="23" t="s">
        <v>277</v>
      </c>
      <c r="AT133" s="23" t="s">
        <v>160</v>
      </c>
      <c r="AU133" s="23" t="s">
        <v>84</v>
      </c>
      <c r="AY133" s="23" t="s">
        <v>159</v>
      </c>
      <c r="BE133" s="137">
        <f>IF(U133="základná",N133,0)</f>
        <v>0</v>
      </c>
      <c r="BF133" s="137">
        <f>IF(U133="znížená",N133,0)</f>
        <v>0</v>
      </c>
      <c r="BG133" s="137">
        <f>IF(U133="zákl. prenesená",N133,0)</f>
        <v>0</v>
      </c>
      <c r="BH133" s="137">
        <f>IF(U133="zníž. prenesená",N133,0)</f>
        <v>0</v>
      </c>
      <c r="BI133" s="137">
        <f>IF(U133="nulová",N133,0)</f>
        <v>0</v>
      </c>
      <c r="BJ133" s="23" t="s">
        <v>138</v>
      </c>
      <c r="BK133" s="223">
        <f>ROUND(L133*K133,3)</f>
        <v>0</v>
      </c>
      <c r="BL133" s="23" t="s">
        <v>277</v>
      </c>
      <c r="BM133" s="23" t="s">
        <v>268</v>
      </c>
    </row>
    <row r="134" s="1" customFormat="1" ht="38.25" customHeight="1">
      <c r="B134" s="178"/>
      <c r="C134" s="214" t="s">
        <v>169</v>
      </c>
      <c r="D134" s="214" t="s">
        <v>160</v>
      </c>
      <c r="E134" s="215" t="s">
        <v>1243</v>
      </c>
      <c r="F134" s="216" t="s">
        <v>1244</v>
      </c>
      <c r="G134" s="216"/>
      <c r="H134" s="216"/>
      <c r="I134" s="216"/>
      <c r="J134" s="217" t="s">
        <v>177</v>
      </c>
      <c r="K134" s="218">
        <v>1</v>
      </c>
      <c r="L134" s="219">
        <v>0</v>
      </c>
      <c r="M134" s="219"/>
      <c r="N134" s="218">
        <f>ROUND(L134*K134,3)</f>
        <v>0</v>
      </c>
      <c r="O134" s="218"/>
      <c r="P134" s="218"/>
      <c r="Q134" s="218"/>
      <c r="R134" s="182"/>
      <c r="T134" s="220" t="s">
        <v>5</v>
      </c>
      <c r="U134" s="57" t="s">
        <v>43</v>
      </c>
      <c r="V134" s="48"/>
      <c r="W134" s="221">
        <f>V134*K134</f>
        <v>0</v>
      </c>
      <c r="X134" s="221">
        <v>0</v>
      </c>
      <c r="Y134" s="221">
        <f>X134*K134</f>
        <v>0</v>
      </c>
      <c r="Z134" s="221">
        <v>0</v>
      </c>
      <c r="AA134" s="222">
        <f>Z134*K134</f>
        <v>0</v>
      </c>
      <c r="AR134" s="23" t="s">
        <v>277</v>
      </c>
      <c r="AT134" s="23" t="s">
        <v>160</v>
      </c>
      <c r="AU134" s="23" t="s">
        <v>84</v>
      </c>
      <c r="AY134" s="23" t="s">
        <v>159</v>
      </c>
      <c r="BE134" s="137">
        <f>IF(U134="základná",N134,0)</f>
        <v>0</v>
      </c>
      <c r="BF134" s="137">
        <f>IF(U134="znížená",N134,0)</f>
        <v>0</v>
      </c>
      <c r="BG134" s="137">
        <f>IF(U134="zákl. prenesená",N134,0)</f>
        <v>0</v>
      </c>
      <c r="BH134" s="137">
        <f>IF(U134="zníž. prenesená",N134,0)</f>
        <v>0</v>
      </c>
      <c r="BI134" s="137">
        <f>IF(U134="nulová",N134,0)</f>
        <v>0</v>
      </c>
      <c r="BJ134" s="23" t="s">
        <v>138</v>
      </c>
      <c r="BK134" s="223">
        <f>ROUND(L134*K134,3)</f>
        <v>0</v>
      </c>
      <c r="BL134" s="23" t="s">
        <v>277</v>
      </c>
      <c r="BM134" s="23" t="s">
        <v>359</v>
      </c>
    </row>
    <row r="135" s="1" customFormat="1" ht="25.5" customHeight="1">
      <c r="B135" s="178"/>
      <c r="C135" s="214" t="s">
        <v>164</v>
      </c>
      <c r="D135" s="214" t="s">
        <v>160</v>
      </c>
      <c r="E135" s="215" t="s">
        <v>1245</v>
      </c>
      <c r="F135" s="216" t="s">
        <v>1246</v>
      </c>
      <c r="G135" s="216"/>
      <c r="H135" s="216"/>
      <c r="I135" s="216"/>
      <c r="J135" s="217" t="s">
        <v>177</v>
      </c>
      <c r="K135" s="218">
        <v>1</v>
      </c>
      <c r="L135" s="219">
        <v>0</v>
      </c>
      <c r="M135" s="219"/>
      <c r="N135" s="218">
        <f>ROUND(L135*K135,3)</f>
        <v>0</v>
      </c>
      <c r="O135" s="218"/>
      <c r="P135" s="218"/>
      <c r="Q135" s="218"/>
      <c r="R135" s="182"/>
      <c r="T135" s="220" t="s">
        <v>5</v>
      </c>
      <c r="U135" s="57" t="s">
        <v>43</v>
      </c>
      <c r="V135" s="48"/>
      <c r="W135" s="221">
        <f>V135*K135</f>
        <v>0</v>
      </c>
      <c r="X135" s="221">
        <v>0</v>
      </c>
      <c r="Y135" s="221">
        <f>X135*K135</f>
        <v>0</v>
      </c>
      <c r="Z135" s="221">
        <v>0</v>
      </c>
      <c r="AA135" s="222">
        <f>Z135*K135</f>
        <v>0</v>
      </c>
      <c r="AR135" s="23" t="s">
        <v>277</v>
      </c>
      <c r="AT135" s="23" t="s">
        <v>160</v>
      </c>
      <c r="AU135" s="23" t="s">
        <v>84</v>
      </c>
      <c r="AY135" s="23" t="s">
        <v>159</v>
      </c>
      <c r="BE135" s="137">
        <f>IF(U135="základná",N135,0)</f>
        <v>0</v>
      </c>
      <c r="BF135" s="137">
        <f>IF(U135="znížená",N135,0)</f>
        <v>0</v>
      </c>
      <c r="BG135" s="137">
        <f>IF(U135="zákl. prenesená",N135,0)</f>
        <v>0</v>
      </c>
      <c r="BH135" s="137">
        <f>IF(U135="zníž. prenesená",N135,0)</f>
        <v>0</v>
      </c>
      <c r="BI135" s="137">
        <f>IF(U135="nulová",N135,0)</f>
        <v>0</v>
      </c>
      <c r="BJ135" s="23" t="s">
        <v>138</v>
      </c>
      <c r="BK135" s="223">
        <f>ROUND(L135*K135,3)</f>
        <v>0</v>
      </c>
      <c r="BL135" s="23" t="s">
        <v>277</v>
      </c>
      <c r="BM135" s="23" t="s">
        <v>424</v>
      </c>
    </row>
    <row r="136" s="1" customFormat="1" ht="25.5" customHeight="1">
      <c r="B136" s="178"/>
      <c r="C136" s="214" t="s">
        <v>186</v>
      </c>
      <c r="D136" s="214" t="s">
        <v>160</v>
      </c>
      <c r="E136" s="215" t="s">
        <v>1247</v>
      </c>
      <c r="F136" s="216" t="s">
        <v>1248</v>
      </c>
      <c r="G136" s="216"/>
      <c r="H136" s="216"/>
      <c r="I136" s="216"/>
      <c r="J136" s="217" t="s">
        <v>177</v>
      </c>
      <c r="K136" s="218">
        <v>1</v>
      </c>
      <c r="L136" s="219">
        <v>0</v>
      </c>
      <c r="M136" s="219"/>
      <c r="N136" s="218">
        <f>ROUND(L136*K136,3)</f>
        <v>0</v>
      </c>
      <c r="O136" s="218"/>
      <c r="P136" s="218"/>
      <c r="Q136" s="218"/>
      <c r="R136" s="182"/>
      <c r="T136" s="220" t="s">
        <v>5</v>
      </c>
      <c r="U136" s="57" t="s">
        <v>43</v>
      </c>
      <c r="V136" s="48"/>
      <c r="W136" s="221">
        <f>V136*K136</f>
        <v>0</v>
      </c>
      <c r="X136" s="221">
        <v>0</v>
      </c>
      <c r="Y136" s="221">
        <f>X136*K136</f>
        <v>0</v>
      </c>
      <c r="Z136" s="221">
        <v>0</v>
      </c>
      <c r="AA136" s="222">
        <f>Z136*K136</f>
        <v>0</v>
      </c>
      <c r="AR136" s="23" t="s">
        <v>277</v>
      </c>
      <c r="AT136" s="23" t="s">
        <v>160</v>
      </c>
      <c r="AU136" s="23" t="s">
        <v>84</v>
      </c>
      <c r="AY136" s="23" t="s">
        <v>159</v>
      </c>
      <c r="BE136" s="137">
        <f>IF(U136="základná",N136,0)</f>
        <v>0</v>
      </c>
      <c r="BF136" s="137">
        <f>IF(U136="znížená",N136,0)</f>
        <v>0</v>
      </c>
      <c r="BG136" s="137">
        <f>IF(U136="zákl. prenesená",N136,0)</f>
        <v>0</v>
      </c>
      <c r="BH136" s="137">
        <f>IF(U136="zníž. prenesená",N136,0)</f>
        <v>0</v>
      </c>
      <c r="BI136" s="137">
        <f>IF(U136="nulová",N136,0)</f>
        <v>0</v>
      </c>
      <c r="BJ136" s="23" t="s">
        <v>138</v>
      </c>
      <c r="BK136" s="223">
        <f>ROUND(L136*K136,3)</f>
        <v>0</v>
      </c>
      <c r="BL136" s="23" t="s">
        <v>277</v>
      </c>
      <c r="BM136" s="23" t="s">
        <v>432</v>
      </c>
    </row>
    <row r="137" s="1" customFormat="1" ht="89.25" customHeight="1">
      <c r="B137" s="178"/>
      <c r="C137" s="214" t="s">
        <v>191</v>
      </c>
      <c r="D137" s="214" t="s">
        <v>160</v>
      </c>
      <c r="E137" s="215" t="s">
        <v>1249</v>
      </c>
      <c r="F137" s="216" t="s">
        <v>1250</v>
      </c>
      <c r="G137" s="216"/>
      <c r="H137" s="216"/>
      <c r="I137" s="216"/>
      <c r="J137" s="217" t="s">
        <v>1251</v>
      </c>
      <c r="K137" s="218">
        <v>1</v>
      </c>
      <c r="L137" s="219">
        <v>0</v>
      </c>
      <c r="M137" s="219"/>
      <c r="N137" s="218">
        <f>ROUND(L137*K137,3)</f>
        <v>0</v>
      </c>
      <c r="O137" s="218"/>
      <c r="P137" s="218"/>
      <c r="Q137" s="218"/>
      <c r="R137" s="182"/>
      <c r="T137" s="220" t="s">
        <v>5</v>
      </c>
      <c r="U137" s="57" t="s">
        <v>43</v>
      </c>
      <c r="V137" s="48"/>
      <c r="W137" s="221">
        <f>V137*K137</f>
        <v>0</v>
      </c>
      <c r="X137" s="221">
        <v>0</v>
      </c>
      <c r="Y137" s="221">
        <f>X137*K137</f>
        <v>0</v>
      </c>
      <c r="Z137" s="221">
        <v>0</v>
      </c>
      <c r="AA137" s="222">
        <f>Z137*K137</f>
        <v>0</v>
      </c>
      <c r="AR137" s="23" t="s">
        <v>277</v>
      </c>
      <c r="AT137" s="23" t="s">
        <v>160</v>
      </c>
      <c r="AU137" s="23" t="s">
        <v>84</v>
      </c>
      <c r="AY137" s="23" t="s">
        <v>159</v>
      </c>
      <c r="BE137" s="137">
        <f>IF(U137="základná",N137,0)</f>
        <v>0</v>
      </c>
      <c r="BF137" s="137">
        <f>IF(U137="znížená",N137,0)</f>
        <v>0</v>
      </c>
      <c r="BG137" s="137">
        <f>IF(U137="zákl. prenesená",N137,0)</f>
        <v>0</v>
      </c>
      <c r="BH137" s="137">
        <f>IF(U137="zníž. prenesená",N137,0)</f>
        <v>0</v>
      </c>
      <c r="BI137" s="137">
        <f>IF(U137="nulová",N137,0)</f>
        <v>0</v>
      </c>
      <c r="BJ137" s="23" t="s">
        <v>138</v>
      </c>
      <c r="BK137" s="223">
        <f>ROUND(L137*K137,3)</f>
        <v>0</v>
      </c>
      <c r="BL137" s="23" t="s">
        <v>277</v>
      </c>
      <c r="BM137" s="23" t="s">
        <v>440</v>
      </c>
    </row>
    <row r="138" s="1" customFormat="1" ht="16.5" customHeight="1">
      <c r="B138" s="178"/>
      <c r="C138" s="214" t="s">
        <v>195</v>
      </c>
      <c r="D138" s="214" t="s">
        <v>160</v>
      </c>
      <c r="E138" s="215" t="s">
        <v>1252</v>
      </c>
      <c r="F138" s="216" t="s">
        <v>1242</v>
      </c>
      <c r="G138" s="216"/>
      <c r="H138" s="216"/>
      <c r="I138" s="216"/>
      <c r="J138" s="217" t="s">
        <v>177</v>
      </c>
      <c r="K138" s="218">
        <v>1</v>
      </c>
      <c r="L138" s="219">
        <v>0</v>
      </c>
      <c r="M138" s="219"/>
      <c r="N138" s="218">
        <f>ROUND(L138*K138,3)</f>
        <v>0</v>
      </c>
      <c r="O138" s="218"/>
      <c r="P138" s="218"/>
      <c r="Q138" s="218"/>
      <c r="R138" s="182"/>
      <c r="T138" s="220" t="s">
        <v>5</v>
      </c>
      <c r="U138" s="57" t="s">
        <v>43</v>
      </c>
      <c r="V138" s="48"/>
      <c r="W138" s="221">
        <f>V138*K138</f>
        <v>0</v>
      </c>
      <c r="X138" s="221">
        <v>0</v>
      </c>
      <c r="Y138" s="221">
        <f>X138*K138</f>
        <v>0</v>
      </c>
      <c r="Z138" s="221">
        <v>0</v>
      </c>
      <c r="AA138" s="222">
        <f>Z138*K138</f>
        <v>0</v>
      </c>
      <c r="AR138" s="23" t="s">
        <v>277</v>
      </c>
      <c r="AT138" s="23" t="s">
        <v>160</v>
      </c>
      <c r="AU138" s="23" t="s">
        <v>84</v>
      </c>
      <c r="AY138" s="23" t="s">
        <v>159</v>
      </c>
      <c r="BE138" s="137">
        <f>IF(U138="základná",N138,0)</f>
        <v>0</v>
      </c>
      <c r="BF138" s="137">
        <f>IF(U138="znížená",N138,0)</f>
        <v>0</v>
      </c>
      <c r="BG138" s="137">
        <f>IF(U138="zákl. prenesená",N138,0)</f>
        <v>0</v>
      </c>
      <c r="BH138" s="137">
        <f>IF(U138="zníž. prenesená",N138,0)</f>
        <v>0</v>
      </c>
      <c r="BI138" s="137">
        <f>IF(U138="nulová",N138,0)</f>
        <v>0</v>
      </c>
      <c r="BJ138" s="23" t="s">
        <v>138</v>
      </c>
      <c r="BK138" s="223">
        <f>ROUND(L138*K138,3)</f>
        <v>0</v>
      </c>
      <c r="BL138" s="23" t="s">
        <v>277</v>
      </c>
      <c r="BM138" s="23" t="s">
        <v>449</v>
      </c>
    </row>
    <row r="139" s="1" customFormat="1" ht="38.25" customHeight="1">
      <c r="B139" s="178"/>
      <c r="C139" s="214" t="s">
        <v>199</v>
      </c>
      <c r="D139" s="214" t="s">
        <v>160</v>
      </c>
      <c r="E139" s="215" t="s">
        <v>1253</v>
      </c>
      <c r="F139" s="216" t="s">
        <v>1254</v>
      </c>
      <c r="G139" s="216"/>
      <c r="H139" s="216"/>
      <c r="I139" s="216"/>
      <c r="J139" s="217" t="s">
        <v>177</v>
      </c>
      <c r="K139" s="218">
        <v>1</v>
      </c>
      <c r="L139" s="219">
        <v>0</v>
      </c>
      <c r="M139" s="219"/>
      <c r="N139" s="218">
        <f>ROUND(L139*K139,3)</f>
        <v>0</v>
      </c>
      <c r="O139" s="218"/>
      <c r="P139" s="218"/>
      <c r="Q139" s="218"/>
      <c r="R139" s="182"/>
      <c r="T139" s="220" t="s">
        <v>5</v>
      </c>
      <c r="U139" s="57" t="s">
        <v>43</v>
      </c>
      <c r="V139" s="48"/>
      <c r="W139" s="221">
        <f>V139*K139</f>
        <v>0</v>
      </c>
      <c r="X139" s="221">
        <v>0</v>
      </c>
      <c r="Y139" s="221">
        <f>X139*K139</f>
        <v>0</v>
      </c>
      <c r="Z139" s="221">
        <v>0</v>
      </c>
      <c r="AA139" s="222">
        <f>Z139*K139</f>
        <v>0</v>
      </c>
      <c r="AR139" s="23" t="s">
        <v>277</v>
      </c>
      <c r="AT139" s="23" t="s">
        <v>160</v>
      </c>
      <c r="AU139" s="23" t="s">
        <v>84</v>
      </c>
      <c r="AY139" s="23" t="s">
        <v>159</v>
      </c>
      <c r="BE139" s="137">
        <f>IF(U139="základná",N139,0)</f>
        <v>0</v>
      </c>
      <c r="BF139" s="137">
        <f>IF(U139="znížená",N139,0)</f>
        <v>0</v>
      </c>
      <c r="BG139" s="137">
        <f>IF(U139="zákl. prenesená",N139,0)</f>
        <v>0</v>
      </c>
      <c r="BH139" s="137">
        <f>IF(U139="zníž. prenesená",N139,0)</f>
        <v>0</v>
      </c>
      <c r="BI139" s="137">
        <f>IF(U139="nulová",N139,0)</f>
        <v>0</v>
      </c>
      <c r="BJ139" s="23" t="s">
        <v>138</v>
      </c>
      <c r="BK139" s="223">
        <f>ROUND(L139*K139,3)</f>
        <v>0</v>
      </c>
      <c r="BL139" s="23" t="s">
        <v>277</v>
      </c>
      <c r="BM139" s="23" t="s">
        <v>459</v>
      </c>
    </row>
    <row r="140" s="1" customFormat="1" ht="25.5" customHeight="1">
      <c r="B140" s="178"/>
      <c r="C140" s="214" t="s">
        <v>203</v>
      </c>
      <c r="D140" s="214" t="s">
        <v>160</v>
      </c>
      <c r="E140" s="215" t="s">
        <v>1255</v>
      </c>
      <c r="F140" s="216" t="s">
        <v>1246</v>
      </c>
      <c r="G140" s="216"/>
      <c r="H140" s="216"/>
      <c r="I140" s="216"/>
      <c r="J140" s="217" t="s">
        <v>177</v>
      </c>
      <c r="K140" s="218">
        <v>1</v>
      </c>
      <c r="L140" s="219">
        <v>0</v>
      </c>
      <c r="M140" s="219"/>
      <c r="N140" s="218">
        <f>ROUND(L140*K140,3)</f>
        <v>0</v>
      </c>
      <c r="O140" s="218"/>
      <c r="P140" s="218"/>
      <c r="Q140" s="218"/>
      <c r="R140" s="182"/>
      <c r="T140" s="220" t="s">
        <v>5</v>
      </c>
      <c r="U140" s="57" t="s">
        <v>43</v>
      </c>
      <c r="V140" s="48"/>
      <c r="W140" s="221">
        <f>V140*K140</f>
        <v>0</v>
      </c>
      <c r="X140" s="221">
        <v>0</v>
      </c>
      <c r="Y140" s="221">
        <f>X140*K140</f>
        <v>0</v>
      </c>
      <c r="Z140" s="221">
        <v>0</v>
      </c>
      <c r="AA140" s="222">
        <f>Z140*K140</f>
        <v>0</v>
      </c>
      <c r="AR140" s="23" t="s">
        <v>277</v>
      </c>
      <c r="AT140" s="23" t="s">
        <v>160</v>
      </c>
      <c r="AU140" s="23" t="s">
        <v>84</v>
      </c>
      <c r="AY140" s="23" t="s">
        <v>159</v>
      </c>
      <c r="BE140" s="137">
        <f>IF(U140="základná",N140,0)</f>
        <v>0</v>
      </c>
      <c r="BF140" s="137">
        <f>IF(U140="znížená",N140,0)</f>
        <v>0</v>
      </c>
      <c r="BG140" s="137">
        <f>IF(U140="zákl. prenesená",N140,0)</f>
        <v>0</v>
      </c>
      <c r="BH140" s="137">
        <f>IF(U140="zníž. prenesená",N140,0)</f>
        <v>0</v>
      </c>
      <c r="BI140" s="137">
        <f>IF(U140="nulová",N140,0)</f>
        <v>0</v>
      </c>
      <c r="BJ140" s="23" t="s">
        <v>138</v>
      </c>
      <c r="BK140" s="223">
        <f>ROUND(L140*K140,3)</f>
        <v>0</v>
      </c>
      <c r="BL140" s="23" t="s">
        <v>277</v>
      </c>
      <c r="BM140" s="23" t="s">
        <v>468</v>
      </c>
    </row>
    <row r="141" s="1" customFormat="1" ht="25.5" customHeight="1">
      <c r="B141" s="178"/>
      <c r="C141" s="214" t="s">
        <v>208</v>
      </c>
      <c r="D141" s="214" t="s">
        <v>160</v>
      </c>
      <c r="E141" s="215" t="s">
        <v>1247</v>
      </c>
      <c r="F141" s="216" t="s">
        <v>1248</v>
      </c>
      <c r="G141" s="216"/>
      <c r="H141" s="216"/>
      <c r="I141" s="216"/>
      <c r="J141" s="217" t="s">
        <v>177</v>
      </c>
      <c r="K141" s="218">
        <v>1</v>
      </c>
      <c r="L141" s="219">
        <v>0</v>
      </c>
      <c r="M141" s="219"/>
      <c r="N141" s="218">
        <f>ROUND(L141*K141,3)</f>
        <v>0</v>
      </c>
      <c r="O141" s="218"/>
      <c r="P141" s="218"/>
      <c r="Q141" s="218"/>
      <c r="R141" s="182"/>
      <c r="T141" s="220" t="s">
        <v>5</v>
      </c>
      <c r="U141" s="57" t="s">
        <v>43</v>
      </c>
      <c r="V141" s="48"/>
      <c r="W141" s="221">
        <f>V141*K141</f>
        <v>0</v>
      </c>
      <c r="X141" s="221">
        <v>0</v>
      </c>
      <c r="Y141" s="221">
        <f>X141*K141</f>
        <v>0</v>
      </c>
      <c r="Z141" s="221">
        <v>0</v>
      </c>
      <c r="AA141" s="222">
        <f>Z141*K141</f>
        <v>0</v>
      </c>
      <c r="AR141" s="23" t="s">
        <v>277</v>
      </c>
      <c r="AT141" s="23" t="s">
        <v>160</v>
      </c>
      <c r="AU141" s="23" t="s">
        <v>84</v>
      </c>
      <c r="AY141" s="23" t="s">
        <v>159</v>
      </c>
      <c r="BE141" s="137">
        <f>IF(U141="základná",N141,0)</f>
        <v>0</v>
      </c>
      <c r="BF141" s="137">
        <f>IF(U141="znížená",N141,0)</f>
        <v>0</v>
      </c>
      <c r="BG141" s="137">
        <f>IF(U141="zákl. prenesená",N141,0)</f>
        <v>0</v>
      </c>
      <c r="BH141" s="137">
        <f>IF(U141="zníž. prenesená",N141,0)</f>
        <v>0</v>
      </c>
      <c r="BI141" s="137">
        <f>IF(U141="nulová",N141,0)</f>
        <v>0</v>
      </c>
      <c r="BJ141" s="23" t="s">
        <v>138</v>
      </c>
      <c r="BK141" s="223">
        <f>ROUND(L141*K141,3)</f>
        <v>0</v>
      </c>
      <c r="BL141" s="23" t="s">
        <v>277</v>
      </c>
      <c r="BM141" s="23" t="s">
        <v>476</v>
      </c>
    </row>
    <row r="142" s="1" customFormat="1" ht="89.25" customHeight="1">
      <c r="B142" s="178"/>
      <c r="C142" s="214" t="s">
        <v>214</v>
      </c>
      <c r="D142" s="214" t="s">
        <v>160</v>
      </c>
      <c r="E142" s="215" t="s">
        <v>1256</v>
      </c>
      <c r="F142" s="216" t="s">
        <v>1257</v>
      </c>
      <c r="G142" s="216"/>
      <c r="H142" s="216"/>
      <c r="I142" s="216"/>
      <c r="J142" s="217" t="s">
        <v>177</v>
      </c>
      <c r="K142" s="218">
        <v>1</v>
      </c>
      <c r="L142" s="219">
        <v>0</v>
      </c>
      <c r="M142" s="219"/>
      <c r="N142" s="218">
        <f>ROUND(L142*K142,3)</f>
        <v>0</v>
      </c>
      <c r="O142" s="218"/>
      <c r="P142" s="218"/>
      <c r="Q142" s="218"/>
      <c r="R142" s="182"/>
      <c r="T142" s="220" t="s">
        <v>5</v>
      </c>
      <c r="U142" s="57" t="s">
        <v>43</v>
      </c>
      <c r="V142" s="48"/>
      <c r="W142" s="221">
        <f>V142*K142</f>
        <v>0</v>
      </c>
      <c r="X142" s="221">
        <v>0</v>
      </c>
      <c r="Y142" s="221">
        <f>X142*K142</f>
        <v>0</v>
      </c>
      <c r="Z142" s="221">
        <v>0</v>
      </c>
      <c r="AA142" s="222">
        <f>Z142*K142</f>
        <v>0</v>
      </c>
      <c r="AR142" s="23" t="s">
        <v>277</v>
      </c>
      <c r="AT142" s="23" t="s">
        <v>160</v>
      </c>
      <c r="AU142" s="23" t="s">
        <v>84</v>
      </c>
      <c r="AY142" s="23" t="s">
        <v>159</v>
      </c>
      <c r="BE142" s="137">
        <f>IF(U142="základná",N142,0)</f>
        <v>0</v>
      </c>
      <c r="BF142" s="137">
        <f>IF(U142="znížená",N142,0)</f>
        <v>0</v>
      </c>
      <c r="BG142" s="137">
        <f>IF(U142="zákl. prenesená",N142,0)</f>
        <v>0</v>
      </c>
      <c r="BH142" s="137">
        <f>IF(U142="zníž. prenesená",N142,0)</f>
        <v>0</v>
      </c>
      <c r="BI142" s="137">
        <f>IF(U142="nulová",N142,0)</f>
        <v>0</v>
      </c>
      <c r="BJ142" s="23" t="s">
        <v>138</v>
      </c>
      <c r="BK142" s="223">
        <f>ROUND(L142*K142,3)</f>
        <v>0</v>
      </c>
      <c r="BL142" s="23" t="s">
        <v>277</v>
      </c>
      <c r="BM142" s="23" t="s">
        <v>486</v>
      </c>
    </row>
    <row r="143" s="1" customFormat="1" ht="16.5" customHeight="1">
      <c r="B143" s="178"/>
      <c r="C143" s="214" t="s">
        <v>218</v>
      </c>
      <c r="D143" s="214" t="s">
        <v>160</v>
      </c>
      <c r="E143" s="215" t="s">
        <v>1258</v>
      </c>
      <c r="F143" s="216" t="s">
        <v>1259</v>
      </c>
      <c r="G143" s="216"/>
      <c r="H143" s="216"/>
      <c r="I143" s="216"/>
      <c r="J143" s="217" t="s">
        <v>177</v>
      </c>
      <c r="K143" s="218">
        <v>1</v>
      </c>
      <c r="L143" s="219">
        <v>0</v>
      </c>
      <c r="M143" s="219"/>
      <c r="N143" s="218">
        <f>ROUND(L143*K143,3)</f>
        <v>0</v>
      </c>
      <c r="O143" s="218"/>
      <c r="P143" s="218"/>
      <c r="Q143" s="218"/>
      <c r="R143" s="182"/>
      <c r="T143" s="220" t="s">
        <v>5</v>
      </c>
      <c r="U143" s="57" t="s">
        <v>43</v>
      </c>
      <c r="V143" s="48"/>
      <c r="W143" s="221">
        <f>V143*K143</f>
        <v>0</v>
      </c>
      <c r="X143" s="221">
        <v>0</v>
      </c>
      <c r="Y143" s="221">
        <f>X143*K143</f>
        <v>0</v>
      </c>
      <c r="Z143" s="221">
        <v>0</v>
      </c>
      <c r="AA143" s="222">
        <f>Z143*K143</f>
        <v>0</v>
      </c>
      <c r="AR143" s="23" t="s">
        <v>277</v>
      </c>
      <c r="AT143" s="23" t="s">
        <v>160</v>
      </c>
      <c r="AU143" s="23" t="s">
        <v>84</v>
      </c>
      <c r="AY143" s="23" t="s">
        <v>159</v>
      </c>
      <c r="BE143" s="137">
        <f>IF(U143="základná",N143,0)</f>
        <v>0</v>
      </c>
      <c r="BF143" s="137">
        <f>IF(U143="znížená",N143,0)</f>
        <v>0</v>
      </c>
      <c r="BG143" s="137">
        <f>IF(U143="zákl. prenesená",N143,0)</f>
        <v>0</v>
      </c>
      <c r="BH143" s="137">
        <f>IF(U143="zníž. prenesená",N143,0)</f>
        <v>0</v>
      </c>
      <c r="BI143" s="137">
        <f>IF(U143="nulová",N143,0)</f>
        <v>0</v>
      </c>
      <c r="BJ143" s="23" t="s">
        <v>138</v>
      </c>
      <c r="BK143" s="223">
        <f>ROUND(L143*K143,3)</f>
        <v>0</v>
      </c>
      <c r="BL143" s="23" t="s">
        <v>277</v>
      </c>
      <c r="BM143" s="23" t="s">
        <v>504</v>
      </c>
    </row>
    <row r="144" s="1" customFormat="1" ht="25.5" customHeight="1">
      <c r="B144" s="178"/>
      <c r="C144" s="214" t="s">
        <v>222</v>
      </c>
      <c r="D144" s="214" t="s">
        <v>160</v>
      </c>
      <c r="E144" s="215" t="s">
        <v>1260</v>
      </c>
      <c r="F144" s="216" t="s">
        <v>1261</v>
      </c>
      <c r="G144" s="216"/>
      <c r="H144" s="216"/>
      <c r="I144" s="216"/>
      <c r="J144" s="217" t="s">
        <v>177</v>
      </c>
      <c r="K144" s="218">
        <v>1</v>
      </c>
      <c r="L144" s="219">
        <v>0</v>
      </c>
      <c r="M144" s="219"/>
      <c r="N144" s="218">
        <f>ROUND(L144*K144,3)</f>
        <v>0</v>
      </c>
      <c r="O144" s="218"/>
      <c r="P144" s="218"/>
      <c r="Q144" s="218"/>
      <c r="R144" s="182"/>
      <c r="T144" s="220" t="s">
        <v>5</v>
      </c>
      <c r="U144" s="57" t="s">
        <v>43</v>
      </c>
      <c r="V144" s="48"/>
      <c r="W144" s="221">
        <f>V144*K144</f>
        <v>0</v>
      </c>
      <c r="X144" s="221">
        <v>0</v>
      </c>
      <c r="Y144" s="221">
        <f>X144*K144</f>
        <v>0</v>
      </c>
      <c r="Z144" s="221">
        <v>0</v>
      </c>
      <c r="AA144" s="222">
        <f>Z144*K144</f>
        <v>0</v>
      </c>
      <c r="AR144" s="23" t="s">
        <v>277</v>
      </c>
      <c r="AT144" s="23" t="s">
        <v>160</v>
      </c>
      <c r="AU144" s="23" t="s">
        <v>84</v>
      </c>
      <c r="AY144" s="23" t="s">
        <v>159</v>
      </c>
      <c r="BE144" s="137">
        <f>IF(U144="základná",N144,0)</f>
        <v>0</v>
      </c>
      <c r="BF144" s="137">
        <f>IF(U144="znížená",N144,0)</f>
        <v>0</v>
      </c>
      <c r="BG144" s="137">
        <f>IF(U144="zákl. prenesená",N144,0)</f>
        <v>0</v>
      </c>
      <c r="BH144" s="137">
        <f>IF(U144="zníž. prenesená",N144,0)</f>
        <v>0</v>
      </c>
      <c r="BI144" s="137">
        <f>IF(U144="nulová",N144,0)</f>
        <v>0</v>
      </c>
      <c r="BJ144" s="23" t="s">
        <v>138</v>
      </c>
      <c r="BK144" s="223">
        <f>ROUND(L144*K144,3)</f>
        <v>0</v>
      </c>
      <c r="BL144" s="23" t="s">
        <v>277</v>
      </c>
      <c r="BM144" s="23" t="s">
        <v>513</v>
      </c>
    </row>
    <row r="145" s="1" customFormat="1" ht="25.5" customHeight="1">
      <c r="B145" s="178"/>
      <c r="C145" s="214" t="s">
        <v>227</v>
      </c>
      <c r="D145" s="214" t="s">
        <v>160</v>
      </c>
      <c r="E145" s="215" t="s">
        <v>1262</v>
      </c>
      <c r="F145" s="216" t="s">
        <v>1263</v>
      </c>
      <c r="G145" s="216"/>
      <c r="H145" s="216"/>
      <c r="I145" s="216"/>
      <c r="J145" s="217" t="s">
        <v>177</v>
      </c>
      <c r="K145" s="218">
        <v>2</v>
      </c>
      <c r="L145" s="219">
        <v>0</v>
      </c>
      <c r="M145" s="219"/>
      <c r="N145" s="218">
        <f>ROUND(L145*K145,3)</f>
        <v>0</v>
      </c>
      <c r="O145" s="218"/>
      <c r="P145" s="218"/>
      <c r="Q145" s="218"/>
      <c r="R145" s="182"/>
      <c r="T145" s="220" t="s">
        <v>5</v>
      </c>
      <c r="U145" s="57" t="s">
        <v>43</v>
      </c>
      <c r="V145" s="48"/>
      <c r="W145" s="221">
        <f>V145*K145</f>
        <v>0</v>
      </c>
      <c r="X145" s="221">
        <v>0</v>
      </c>
      <c r="Y145" s="221">
        <f>X145*K145</f>
        <v>0</v>
      </c>
      <c r="Z145" s="221">
        <v>0</v>
      </c>
      <c r="AA145" s="222">
        <f>Z145*K145</f>
        <v>0</v>
      </c>
      <c r="AR145" s="23" t="s">
        <v>277</v>
      </c>
      <c r="AT145" s="23" t="s">
        <v>160</v>
      </c>
      <c r="AU145" s="23" t="s">
        <v>84</v>
      </c>
      <c r="AY145" s="23" t="s">
        <v>159</v>
      </c>
      <c r="BE145" s="137">
        <f>IF(U145="základná",N145,0)</f>
        <v>0</v>
      </c>
      <c r="BF145" s="137">
        <f>IF(U145="znížená",N145,0)</f>
        <v>0</v>
      </c>
      <c r="BG145" s="137">
        <f>IF(U145="zákl. prenesená",N145,0)</f>
        <v>0</v>
      </c>
      <c r="BH145" s="137">
        <f>IF(U145="zníž. prenesená",N145,0)</f>
        <v>0</v>
      </c>
      <c r="BI145" s="137">
        <f>IF(U145="nulová",N145,0)</f>
        <v>0</v>
      </c>
      <c r="BJ145" s="23" t="s">
        <v>138</v>
      </c>
      <c r="BK145" s="223">
        <f>ROUND(L145*K145,3)</f>
        <v>0</v>
      </c>
      <c r="BL145" s="23" t="s">
        <v>277</v>
      </c>
      <c r="BM145" s="23" t="s">
        <v>523</v>
      </c>
    </row>
    <row r="146" s="1" customFormat="1" ht="38.25" customHeight="1">
      <c r="B146" s="178"/>
      <c r="C146" s="214" t="s">
        <v>231</v>
      </c>
      <c r="D146" s="214" t="s">
        <v>160</v>
      </c>
      <c r="E146" s="215" t="s">
        <v>1264</v>
      </c>
      <c r="F146" s="216" t="s">
        <v>1265</v>
      </c>
      <c r="G146" s="216"/>
      <c r="H146" s="216"/>
      <c r="I146" s="216"/>
      <c r="J146" s="217" t="s">
        <v>177</v>
      </c>
      <c r="K146" s="218">
        <v>1</v>
      </c>
      <c r="L146" s="219">
        <v>0</v>
      </c>
      <c r="M146" s="219"/>
      <c r="N146" s="218">
        <f>ROUND(L146*K146,3)</f>
        <v>0</v>
      </c>
      <c r="O146" s="218"/>
      <c r="P146" s="218"/>
      <c r="Q146" s="218"/>
      <c r="R146" s="182"/>
      <c r="T146" s="220" t="s">
        <v>5</v>
      </c>
      <c r="U146" s="57" t="s">
        <v>43</v>
      </c>
      <c r="V146" s="48"/>
      <c r="W146" s="221">
        <f>V146*K146</f>
        <v>0</v>
      </c>
      <c r="X146" s="221">
        <v>0</v>
      </c>
      <c r="Y146" s="221">
        <f>X146*K146</f>
        <v>0</v>
      </c>
      <c r="Z146" s="221">
        <v>0</v>
      </c>
      <c r="AA146" s="222">
        <f>Z146*K146</f>
        <v>0</v>
      </c>
      <c r="AR146" s="23" t="s">
        <v>277</v>
      </c>
      <c r="AT146" s="23" t="s">
        <v>160</v>
      </c>
      <c r="AU146" s="23" t="s">
        <v>84</v>
      </c>
      <c r="AY146" s="23" t="s">
        <v>159</v>
      </c>
      <c r="BE146" s="137">
        <f>IF(U146="základná",N146,0)</f>
        <v>0</v>
      </c>
      <c r="BF146" s="137">
        <f>IF(U146="znížená",N146,0)</f>
        <v>0</v>
      </c>
      <c r="BG146" s="137">
        <f>IF(U146="zákl. prenesená",N146,0)</f>
        <v>0</v>
      </c>
      <c r="BH146" s="137">
        <f>IF(U146="zníž. prenesená",N146,0)</f>
        <v>0</v>
      </c>
      <c r="BI146" s="137">
        <f>IF(U146="nulová",N146,0)</f>
        <v>0</v>
      </c>
      <c r="BJ146" s="23" t="s">
        <v>138</v>
      </c>
      <c r="BK146" s="223">
        <f>ROUND(L146*K146,3)</f>
        <v>0</v>
      </c>
      <c r="BL146" s="23" t="s">
        <v>277</v>
      </c>
      <c r="BM146" s="23" t="s">
        <v>531</v>
      </c>
    </row>
    <row r="147" s="1" customFormat="1" ht="25.5" customHeight="1">
      <c r="B147" s="178"/>
      <c r="C147" s="214" t="s">
        <v>225</v>
      </c>
      <c r="D147" s="214" t="s">
        <v>160</v>
      </c>
      <c r="E147" s="215" t="s">
        <v>1266</v>
      </c>
      <c r="F147" s="216" t="s">
        <v>1267</v>
      </c>
      <c r="G147" s="216"/>
      <c r="H147" s="216"/>
      <c r="I147" s="216"/>
      <c r="J147" s="217" t="s">
        <v>1251</v>
      </c>
      <c r="K147" s="218">
        <v>1</v>
      </c>
      <c r="L147" s="219">
        <v>0</v>
      </c>
      <c r="M147" s="219"/>
      <c r="N147" s="218">
        <f>ROUND(L147*K147,3)</f>
        <v>0</v>
      </c>
      <c r="O147" s="218"/>
      <c r="P147" s="218"/>
      <c r="Q147" s="218"/>
      <c r="R147" s="182"/>
      <c r="T147" s="220" t="s">
        <v>5</v>
      </c>
      <c r="U147" s="57" t="s">
        <v>43</v>
      </c>
      <c r="V147" s="48"/>
      <c r="W147" s="221">
        <f>V147*K147</f>
        <v>0</v>
      </c>
      <c r="X147" s="221">
        <v>0</v>
      </c>
      <c r="Y147" s="221">
        <f>X147*K147</f>
        <v>0</v>
      </c>
      <c r="Z147" s="221">
        <v>0</v>
      </c>
      <c r="AA147" s="222">
        <f>Z147*K147</f>
        <v>0</v>
      </c>
      <c r="AR147" s="23" t="s">
        <v>277</v>
      </c>
      <c r="AT147" s="23" t="s">
        <v>160</v>
      </c>
      <c r="AU147" s="23" t="s">
        <v>84</v>
      </c>
      <c r="AY147" s="23" t="s">
        <v>159</v>
      </c>
      <c r="BE147" s="137">
        <f>IF(U147="základná",N147,0)</f>
        <v>0</v>
      </c>
      <c r="BF147" s="137">
        <f>IF(U147="znížená",N147,0)</f>
        <v>0</v>
      </c>
      <c r="BG147" s="137">
        <f>IF(U147="zákl. prenesená",N147,0)</f>
        <v>0</v>
      </c>
      <c r="BH147" s="137">
        <f>IF(U147="zníž. prenesená",N147,0)</f>
        <v>0</v>
      </c>
      <c r="BI147" s="137">
        <f>IF(U147="nulová",N147,0)</f>
        <v>0</v>
      </c>
      <c r="BJ147" s="23" t="s">
        <v>138</v>
      </c>
      <c r="BK147" s="223">
        <f>ROUND(L147*K147,3)</f>
        <v>0</v>
      </c>
      <c r="BL147" s="23" t="s">
        <v>277</v>
      </c>
      <c r="BM147" s="23" t="s">
        <v>540</v>
      </c>
    </row>
    <row r="148" s="1" customFormat="1" ht="38.25" customHeight="1">
      <c r="B148" s="178"/>
      <c r="C148" s="214" t="s">
        <v>238</v>
      </c>
      <c r="D148" s="214" t="s">
        <v>160</v>
      </c>
      <c r="E148" s="215" t="s">
        <v>1268</v>
      </c>
      <c r="F148" s="216" t="s">
        <v>1269</v>
      </c>
      <c r="G148" s="216"/>
      <c r="H148" s="216"/>
      <c r="I148" s="216"/>
      <c r="J148" s="217" t="s">
        <v>177</v>
      </c>
      <c r="K148" s="218">
        <v>1</v>
      </c>
      <c r="L148" s="219">
        <v>0</v>
      </c>
      <c r="M148" s="219"/>
      <c r="N148" s="218">
        <f>ROUND(L148*K148,3)</f>
        <v>0</v>
      </c>
      <c r="O148" s="218"/>
      <c r="P148" s="218"/>
      <c r="Q148" s="218"/>
      <c r="R148" s="182"/>
      <c r="T148" s="220" t="s">
        <v>5</v>
      </c>
      <c r="U148" s="57" t="s">
        <v>43</v>
      </c>
      <c r="V148" s="48"/>
      <c r="W148" s="221">
        <f>V148*K148</f>
        <v>0</v>
      </c>
      <c r="X148" s="221">
        <v>0</v>
      </c>
      <c r="Y148" s="221">
        <f>X148*K148</f>
        <v>0</v>
      </c>
      <c r="Z148" s="221">
        <v>0</v>
      </c>
      <c r="AA148" s="222">
        <f>Z148*K148</f>
        <v>0</v>
      </c>
      <c r="AR148" s="23" t="s">
        <v>277</v>
      </c>
      <c r="AT148" s="23" t="s">
        <v>160</v>
      </c>
      <c r="AU148" s="23" t="s">
        <v>84</v>
      </c>
      <c r="AY148" s="23" t="s">
        <v>159</v>
      </c>
      <c r="BE148" s="137">
        <f>IF(U148="základná",N148,0)</f>
        <v>0</v>
      </c>
      <c r="BF148" s="137">
        <f>IF(U148="znížená",N148,0)</f>
        <v>0</v>
      </c>
      <c r="BG148" s="137">
        <f>IF(U148="zákl. prenesená",N148,0)</f>
        <v>0</v>
      </c>
      <c r="BH148" s="137">
        <f>IF(U148="zníž. prenesená",N148,0)</f>
        <v>0</v>
      </c>
      <c r="BI148" s="137">
        <f>IF(U148="nulová",N148,0)</f>
        <v>0</v>
      </c>
      <c r="BJ148" s="23" t="s">
        <v>138</v>
      </c>
      <c r="BK148" s="223">
        <f>ROUND(L148*K148,3)</f>
        <v>0</v>
      </c>
      <c r="BL148" s="23" t="s">
        <v>277</v>
      </c>
      <c r="BM148" s="23" t="s">
        <v>550</v>
      </c>
    </row>
    <row r="149" s="1" customFormat="1" ht="89.25" customHeight="1">
      <c r="B149" s="178"/>
      <c r="C149" s="214" t="s">
        <v>244</v>
      </c>
      <c r="D149" s="214" t="s">
        <v>160</v>
      </c>
      <c r="E149" s="215" t="s">
        <v>1270</v>
      </c>
      <c r="F149" s="216" t="s">
        <v>1271</v>
      </c>
      <c r="G149" s="216"/>
      <c r="H149" s="216"/>
      <c r="I149" s="216"/>
      <c r="J149" s="217" t="s">
        <v>177</v>
      </c>
      <c r="K149" s="218">
        <v>2</v>
      </c>
      <c r="L149" s="219">
        <v>0</v>
      </c>
      <c r="M149" s="219"/>
      <c r="N149" s="218">
        <f>ROUND(L149*K149,3)</f>
        <v>0</v>
      </c>
      <c r="O149" s="218"/>
      <c r="P149" s="218"/>
      <c r="Q149" s="218"/>
      <c r="R149" s="182"/>
      <c r="T149" s="220" t="s">
        <v>5</v>
      </c>
      <c r="U149" s="57" t="s">
        <v>43</v>
      </c>
      <c r="V149" s="48"/>
      <c r="W149" s="221">
        <f>V149*K149</f>
        <v>0</v>
      </c>
      <c r="X149" s="221">
        <v>0</v>
      </c>
      <c r="Y149" s="221">
        <f>X149*K149</f>
        <v>0</v>
      </c>
      <c r="Z149" s="221">
        <v>0</v>
      </c>
      <c r="AA149" s="222">
        <f>Z149*K149</f>
        <v>0</v>
      </c>
      <c r="AR149" s="23" t="s">
        <v>277</v>
      </c>
      <c r="AT149" s="23" t="s">
        <v>160</v>
      </c>
      <c r="AU149" s="23" t="s">
        <v>84</v>
      </c>
      <c r="AY149" s="23" t="s">
        <v>159</v>
      </c>
      <c r="BE149" s="137">
        <f>IF(U149="základná",N149,0)</f>
        <v>0</v>
      </c>
      <c r="BF149" s="137">
        <f>IF(U149="znížená",N149,0)</f>
        <v>0</v>
      </c>
      <c r="BG149" s="137">
        <f>IF(U149="zákl. prenesená",N149,0)</f>
        <v>0</v>
      </c>
      <c r="BH149" s="137">
        <f>IF(U149="zníž. prenesená",N149,0)</f>
        <v>0</v>
      </c>
      <c r="BI149" s="137">
        <f>IF(U149="nulová",N149,0)</f>
        <v>0</v>
      </c>
      <c r="BJ149" s="23" t="s">
        <v>138</v>
      </c>
      <c r="BK149" s="223">
        <f>ROUND(L149*K149,3)</f>
        <v>0</v>
      </c>
      <c r="BL149" s="23" t="s">
        <v>277</v>
      </c>
      <c r="BM149" s="23" t="s">
        <v>277</v>
      </c>
    </row>
    <row r="150" s="1" customFormat="1" ht="89.25" customHeight="1">
      <c r="B150" s="178"/>
      <c r="C150" s="214" t="s">
        <v>248</v>
      </c>
      <c r="D150" s="214" t="s">
        <v>160</v>
      </c>
      <c r="E150" s="215" t="s">
        <v>1272</v>
      </c>
      <c r="F150" s="216" t="s">
        <v>1273</v>
      </c>
      <c r="G150" s="216"/>
      <c r="H150" s="216"/>
      <c r="I150" s="216"/>
      <c r="J150" s="217" t="s">
        <v>177</v>
      </c>
      <c r="K150" s="218">
        <v>1</v>
      </c>
      <c r="L150" s="219">
        <v>0</v>
      </c>
      <c r="M150" s="219"/>
      <c r="N150" s="218">
        <f>ROUND(L150*K150,3)</f>
        <v>0</v>
      </c>
      <c r="O150" s="218"/>
      <c r="P150" s="218"/>
      <c r="Q150" s="218"/>
      <c r="R150" s="182"/>
      <c r="T150" s="220" t="s">
        <v>5</v>
      </c>
      <c r="U150" s="57" t="s">
        <v>43</v>
      </c>
      <c r="V150" s="48"/>
      <c r="W150" s="221">
        <f>V150*K150</f>
        <v>0</v>
      </c>
      <c r="X150" s="221">
        <v>0</v>
      </c>
      <c r="Y150" s="221">
        <f>X150*K150</f>
        <v>0</v>
      </c>
      <c r="Z150" s="221">
        <v>0</v>
      </c>
      <c r="AA150" s="222">
        <f>Z150*K150</f>
        <v>0</v>
      </c>
      <c r="AR150" s="23" t="s">
        <v>277</v>
      </c>
      <c r="AT150" s="23" t="s">
        <v>160</v>
      </c>
      <c r="AU150" s="23" t="s">
        <v>84</v>
      </c>
      <c r="AY150" s="23" t="s">
        <v>159</v>
      </c>
      <c r="BE150" s="137">
        <f>IF(U150="základná",N150,0)</f>
        <v>0</v>
      </c>
      <c r="BF150" s="137">
        <f>IF(U150="znížená",N150,0)</f>
        <v>0</v>
      </c>
      <c r="BG150" s="137">
        <f>IF(U150="zákl. prenesená",N150,0)</f>
        <v>0</v>
      </c>
      <c r="BH150" s="137">
        <f>IF(U150="zníž. prenesená",N150,0)</f>
        <v>0</v>
      </c>
      <c r="BI150" s="137">
        <f>IF(U150="nulová",N150,0)</f>
        <v>0</v>
      </c>
      <c r="BJ150" s="23" t="s">
        <v>138</v>
      </c>
      <c r="BK150" s="223">
        <f>ROUND(L150*K150,3)</f>
        <v>0</v>
      </c>
      <c r="BL150" s="23" t="s">
        <v>277</v>
      </c>
      <c r="BM150" s="23" t="s">
        <v>572</v>
      </c>
    </row>
    <row r="151" s="1" customFormat="1" ht="89.25" customHeight="1">
      <c r="B151" s="178"/>
      <c r="C151" s="214" t="s">
        <v>10</v>
      </c>
      <c r="D151" s="214" t="s">
        <v>160</v>
      </c>
      <c r="E151" s="215" t="s">
        <v>1274</v>
      </c>
      <c r="F151" s="216" t="s">
        <v>1275</v>
      </c>
      <c r="G151" s="216"/>
      <c r="H151" s="216"/>
      <c r="I151" s="216"/>
      <c r="J151" s="217" t="s">
        <v>177</v>
      </c>
      <c r="K151" s="218">
        <v>1</v>
      </c>
      <c r="L151" s="219">
        <v>0</v>
      </c>
      <c r="M151" s="219"/>
      <c r="N151" s="218">
        <f>ROUND(L151*K151,3)</f>
        <v>0</v>
      </c>
      <c r="O151" s="218"/>
      <c r="P151" s="218"/>
      <c r="Q151" s="218"/>
      <c r="R151" s="182"/>
      <c r="T151" s="220" t="s">
        <v>5</v>
      </c>
      <c r="U151" s="57" t="s">
        <v>43</v>
      </c>
      <c r="V151" s="48"/>
      <c r="W151" s="221">
        <f>V151*K151</f>
        <v>0</v>
      </c>
      <c r="X151" s="221">
        <v>0</v>
      </c>
      <c r="Y151" s="221">
        <f>X151*K151</f>
        <v>0</v>
      </c>
      <c r="Z151" s="221">
        <v>0</v>
      </c>
      <c r="AA151" s="222">
        <f>Z151*K151</f>
        <v>0</v>
      </c>
      <c r="AR151" s="23" t="s">
        <v>277</v>
      </c>
      <c r="AT151" s="23" t="s">
        <v>160</v>
      </c>
      <c r="AU151" s="23" t="s">
        <v>84</v>
      </c>
      <c r="AY151" s="23" t="s">
        <v>159</v>
      </c>
      <c r="BE151" s="137">
        <f>IF(U151="základná",N151,0)</f>
        <v>0</v>
      </c>
      <c r="BF151" s="137">
        <f>IF(U151="znížená",N151,0)</f>
        <v>0</v>
      </c>
      <c r="BG151" s="137">
        <f>IF(U151="zákl. prenesená",N151,0)</f>
        <v>0</v>
      </c>
      <c r="BH151" s="137">
        <f>IF(U151="zníž. prenesená",N151,0)</f>
        <v>0</v>
      </c>
      <c r="BI151" s="137">
        <f>IF(U151="nulová",N151,0)</f>
        <v>0</v>
      </c>
      <c r="BJ151" s="23" t="s">
        <v>138</v>
      </c>
      <c r="BK151" s="223">
        <f>ROUND(L151*K151,3)</f>
        <v>0</v>
      </c>
      <c r="BL151" s="23" t="s">
        <v>277</v>
      </c>
      <c r="BM151" s="23" t="s">
        <v>582</v>
      </c>
    </row>
    <row r="152" s="1" customFormat="1" ht="51" customHeight="1">
      <c r="B152" s="178"/>
      <c r="C152" s="214" t="s">
        <v>256</v>
      </c>
      <c r="D152" s="214" t="s">
        <v>160</v>
      </c>
      <c r="E152" s="215" t="s">
        <v>1276</v>
      </c>
      <c r="F152" s="216" t="s">
        <v>1277</v>
      </c>
      <c r="G152" s="216"/>
      <c r="H152" s="216"/>
      <c r="I152" s="216"/>
      <c r="J152" s="217" t="s">
        <v>177</v>
      </c>
      <c r="K152" s="218">
        <v>1</v>
      </c>
      <c r="L152" s="219">
        <v>0</v>
      </c>
      <c r="M152" s="219"/>
      <c r="N152" s="218">
        <f>ROUND(L152*K152,3)</f>
        <v>0</v>
      </c>
      <c r="O152" s="218"/>
      <c r="P152" s="218"/>
      <c r="Q152" s="218"/>
      <c r="R152" s="182"/>
      <c r="T152" s="220" t="s">
        <v>5</v>
      </c>
      <c r="U152" s="57" t="s">
        <v>43</v>
      </c>
      <c r="V152" s="48"/>
      <c r="W152" s="221">
        <f>V152*K152</f>
        <v>0</v>
      </c>
      <c r="X152" s="221">
        <v>0</v>
      </c>
      <c r="Y152" s="221">
        <f>X152*K152</f>
        <v>0</v>
      </c>
      <c r="Z152" s="221">
        <v>0</v>
      </c>
      <c r="AA152" s="222">
        <f>Z152*K152</f>
        <v>0</v>
      </c>
      <c r="AR152" s="23" t="s">
        <v>277</v>
      </c>
      <c r="AT152" s="23" t="s">
        <v>160</v>
      </c>
      <c r="AU152" s="23" t="s">
        <v>84</v>
      </c>
      <c r="AY152" s="23" t="s">
        <v>159</v>
      </c>
      <c r="BE152" s="137">
        <f>IF(U152="základná",N152,0)</f>
        <v>0</v>
      </c>
      <c r="BF152" s="137">
        <f>IF(U152="znížená",N152,0)</f>
        <v>0</v>
      </c>
      <c r="BG152" s="137">
        <f>IF(U152="zákl. prenesená",N152,0)</f>
        <v>0</v>
      </c>
      <c r="BH152" s="137">
        <f>IF(U152="zníž. prenesená",N152,0)</f>
        <v>0</v>
      </c>
      <c r="BI152" s="137">
        <f>IF(U152="nulová",N152,0)</f>
        <v>0</v>
      </c>
      <c r="BJ152" s="23" t="s">
        <v>138</v>
      </c>
      <c r="BK152" s="223">
        <f>ROUND(L152*K152,3)</f>
        <v>0</v>
      </c>
      <c r="BL152" s="23" t="s">
        <v>277</v>
      </c>
      <c r="BM152" s="23" t="s">
        <v>590</v>
      </c>
    </row>
    <row r="153" s="1" customFormat="1" ht="51" customHeight="1">
      <c r="B153" s="178"/>
      <c r="C153" s="214" t="s">
        <v>260</v>
      </c>
      <c r="D153" s="214" t="s">
        <v>160</v>
      </c>
      <c r="E153" s="215" t="s">
        <v>1278</v>
      </c>
      <c r="F153" s="216" t="s">
        <v>1279</v>
      </c>
      <c r="G153" s="216"/>
      <c r="H153" s="216"/>
      <c r="I153" s="216"/>
      <c r="J153" s="217" t="s">
        <v>177</v>
      </c>
      <c r="K153" s="218">
        <v>1</v>
      </c>
      <c r="L153" s="219">
        <v>0</v>
      </c>
      <c r="M153" s="219"/>
      <c r="N153" s="218">
        <f>ROUND(L153*K153,3)</f>
        <v>0</v>
      </c>
      <c r="O153" s="218"/>
      <c r="P153" s="218"/>
      <c r="Q153" s="218"/>
      <c r="R153" s="182"/>
      <c r="T153" s="220" t="s">
        <v>5</v>
      </c>
      <c r="U153" s="57" t="s">
        <v>43</v>
      </c>
      <c r="V153" s="48"/>
      <c r="W153" s="221">
        <f>V153*K153</f>
        <v>0</v>
      </c>
      <c r="X153" s="221">
        <v>0</v>
      </c>
      <c r="Y153" s="221">
        <f>X153*K153</f>
        <v>0</v>
      </c>
      <c r="Z153" s="221">
        <v>0</v>
      </c>
      <c r="AA153" s="222">
        <f>Z153*K153</f>
        <v>0</v>
      </c>
      <c r="AR153" s="23" t="s">
        <v>277</v>
      </c>
      <c r="AT153" s="23" t="s">
        <v>160</v>
      </c>
      <c r="AU153" s="23" t="s">
        <v>84</v>
      </c>
      <c r="AY153" s="23" t="s">
        <v>159</v>
      </c>
      <c r="BE153" s="137">
        <f>IF(U153="základná",N153,0)</f>
        <v>0</v>
      </c>
      <c r="BF153" s="137">
        <f>IF(U153="znížená",N153,0)</f>
        <v>0</v>
      </c>
      <c r="BG153" s="137">
        <f>IF(U153="zákl. prenesená",N153,0)</f>
        <v>0</v>
      </c>
      <c r="BH153" s="137">
        <f>IF(U153="zníž. prenesená",N153,0)</f>
        <v>0</v>
      </c>
      <c r="BI153" s="137">
        <f>IF(U153="nulová",N153,0)</f>
        <v>0</v>
      </c>
      <c r="BJ153" s="23" t="s">
        <v>138</v>
      </c>
      <c r="BK153" s="223">
        <f>ROUND(L153*K153,3)</f>
        <v>0</v>
      </c>
      <c r="BL153" s="23" t="s">
        <v>277</v>
      </c>
      <c r="BM153" s="23" t="s">
        <v>599</v>
      </c>
    </row>
    <row r="154" s="1" customFormat="1" ht="25.5" customHeight="1">
      <c r="B154" s="178"/>
      <c r="C154" s="214" t="s">
        <v>264</v>
      </c>
      <c r="D154" s="214" t="s">
        <v>160</v>
      </c>
      <c r="E154" s="215" t="s">
        <v>1280</v>
      </c>
      <c r="F154" s="216" t="s">
        <v>1281</v>
      </c>
      <c r="G154" s="216"/>
      <c r="H154" s="216"/>
      <c r="I154" s="216"/>
      <c r="J154" s="217" t="s">
        <v>177</v>
      </c>
      <c r="K154" s="218">
        <v>1</v>
      </c>
      <c r="L154" s="219">
        <v>0</v>
      </c>
      <c r="M154" s="219"/>
      <c r="N154" s="218">
        <f>ROUND(L154*K154,3)</f>
        <v>0</v>
      </c>
      <c r="O154" s="218"/>
      <c r="P154" s="218"/>
      <c r="Q154" s="218"/>
      <c r="R154" s="182"/>
      <c r="T154" s="220" t="s">
        <v>5</v>
      </c>
      <c r="U154" s="57" t="s">
        <v>43</v>
      </c>
      <c r="V154" s="48"/>
      <c r="W154" s="221">
        <f>V154*K154</f>
        <v>0</v>
      </c>
      <c r="X154" s="221">
        <v>0</v>
      </c>
      <c r="Y154" s="221">
        <f>X154*K154</f>
        <v>0</v>
      </c>
      <c r="Z154" s="221">
        <v>0</v>
      </c>
      <c r="AA154" s="222">
        <f>Z154*K154</f>
        <v>0</v>
      </c>
      <c r="AR154" s="23" t="s">
        <v>277</v>
      </c>
      <c r="AT154" s="23" t="s">
        <v>160</v>
      </c>
      <c r="AU154" s="23" t="s">
        <v>84</v>
      </c>
      <c r="AY154" s="23" t="s">
        <v>159</v>
      </c>
      <c r="BE154" s="137">
        <f>IF(U154="základná",N154,0)</f>
        <v>0</v>
      </c>
      <c r="BF154" s="137">
        <f>IF(U154="znížená",N154,0)</f>
        <v>0</v>
      </c>
      <c r="BG154" s="137">
        <f>IF(U154="zákl. prenesená",N154,0)</f>
        <v>0</v>
      </c>
      <c r="BH154" s="137">
        <f>IF(U154="zníž. prenesená",N154,0)</f>
        <v>0</v>
      </c>
      <c r="BI154" s="137">
        <f>IF(U154="nulová",N154,0)</f>
        <v>0</v>
      </c>
      <c r="BJ154" s="23" t="s">
        <v>138</v>
      </c>
      <c r="BK154" s="223">
        <f>ROUND(L154*K154,3)</f>
        <v>0</v>
      </c>
      <c r="BL154" s="23" t="s">
        <v>277</v>
      </c>
      <c r="BM154" s="23" t="s">
        <v>607</v>
      </c>
    </row>
    <row r="155" s="1" customFormat="1" ht="89.25" customHeight="1">
      <c r="B155" s="178"/>
      <c r="C155" s="214" t="s">
        <v>274</v>
      </c>
      <c r="D155" s="214" t="s">
        <v>160</v>
      </c>
      <c r="E155" s="215" t="s">
        <v>1282</v>
      </c>
      <c r="F155" s="216" t="s">
        <v>1283</v>
      </c>
      <c r="G155" s="216"/>
      <c r="H155" s="216"/>
      <c r="I155" s="216"/>
      <c r="J155" s="217" t="s">
        <v>177</v>
      </c>
      <c r="K155" s="218">
        <v>5</v>
      </c>
      <c r="L155" s="219">
        <v>0</v>
      </c>
      <c r="M155" s="219"/>
      <c r="N155" s="218">
        <f>ROUND(L155*K155,3)</f>
        <v>0</v>
      </c>
      <c r="O155" s="218"/>
      <c r="P155" s="218"/>
      <c r="Q155" s="218"/>
      <c r="R155" s="182"/>
      <c r="T155" s="220" t="s">
        <v>5</v>
      </c>
      <c r="U155" s="57" t="s">
        <v>43</v>
      </c>
      <c r="V155" s="48"/>
      <c r="W155" s="221">
        <f>V155*K155</f>
        <v>0</v>
      </c>
      <c r="X155" s="221">
        <v>0</v>
      </c>
      <c r="Y155" s="221">
        <f>X155*K155</f>
        <v>0</v>
      </c>
      <c r="Z155" s="221">
        <v>0</v>
      </c>
      <c r="AA155" s="222">
        <f>Z155*K155</f>
        <v>0</v>
      </c>
      <c r="AR155" s="23" t="s">
        <v>277</v>
      </c>
      <c r="AT155" s="23" t="s">
        <v>160</v>
      </c>
      <c r="AU155" s="23" t="s">
        <v>84</v>
      </c>
      <c r="AY155" s="23" t="s">
        <v>159</v>
      </c>
      <c r="BE155" s="137">
        <f>IF(U155="základná",N155,0)</f>
        <v>0</v>
      </c>
      <c r="BF155" s="137">
        <f>IF(U155="znížená",N155,0)</f>
        <v>0</v>
      </c>
      <c r="BG155" s="137">
        <f>IF(U155="zákl. prenesená",N155,0)</f>
        <v>0</v>
      </c>
      <c r="BH155" s="137">
        <f>IF(U155="zníž. prenesená",N155,0)</f>
        <v>0</v>
      </c>
      <c r="BI155" s="137">
        <f>IF(U155="nulová",N155,0)</f>
        <v>0</v>
      </c>
      <c r="BJ155" s="23" t="s">
        <v>138</v>
      </c>
      <c r="BK155" s="223">
        <f>ROUND(L155*K155,3)</f>
        <v>0</v>
      </c>
      <c r="BL155" s="23" t="s">
        <v>277</v>
      </c>
      <c r="BM155" s="23" t="s">
        <v>616</v>
      </c>
    </row>
    <row r="156" s="1" customFormat="1" ht="38.25" customHeight="1">
      <c r="B156" s="178"/>
      <c r="C156" s="214" t="s">
        <v>280</v>
      </c>
      <c r="D156" s="214" t="s">
        <v>160</v>
      </c>
      <c r="E156" s="215" t="s">
        <v>1284</v>
      </c>
      <c r="F156" s="216" t="s">
        <v>1285</v>
      </c>
      <c r="G156" s="216"/>
      <c r="H156" s="216"/>
      <c r="I156" s="216"/>
      <c r="J156" s="217" t="s">
        <v>177</v>
      </c>
      <c r="K156" s="218">
        <v>6</v>
      </c>
      <c r="L156" s="219">
        <v>0</v>
      </c>
      <c r="M156" s="219"/>
      <c r="N156" s="218">
        <f>ROUND(L156*K156,3)</f>
        <v>0</v>
      </c>
      <c r="O156" s="218"/>
      <c r="P156" s="218"/>
      <c r="Q156" s="218"/>
      <c r="R156" s="182"/>
      <c r="T156" s="220" t="s">
        <v>5</v>
      </c>
      <c r="U156" s="57" t="s">
        <v>43</v>
      </c>
      <c r="V156" s="48"/>
      <c r="W156" s="221">
        <f>V156*K156</f>
        <v>0</v>
      </c>
      <c r="X156" s="221">
        <v>0</v>
      </c>
      <c r="Y156" s="221">
        <f>X156*K156</f>
        <v>0</v>
      </c>
      <c r="Z156" s="221">
        <v>0</v>
      </c>
      <c r="AA156" s="222">
        <f>Z156*K156</f>
        <v>0</v>
      </c>
      <c r="AR156" s="23" t="s">
        <v>277</v>
      </c>
      <c r="AT156" s="23" t="s">
        <v>160</v>
      </c>
      <c r="AU156" s="23" t="s">
        <v>84</v>
      </c>
      <c r="AY156" s="23" t="s">
        <v>159</v>
      </c>
      <c r="BE156" s="137">
        <f>IF(U156="základná",N156,0)</f>
        <v>0</v>
      </c>
      <c r="BF156" s="137">
        <f>IF(U156="znížená",N156,0)</f>
        <v>0</v>
      </c>
      <c r="BG156" s="137">
        <f>IF(U156="zákl. prenesená",N156,0)</f>
        <v>0</v>
      </c>
      <c r="BH156" s="137">
        <f>IF(U156="zníž. prenesená",N156,0)</f>
        <v>0</v>
      </c>
      <c r="BI156" s="137">
        <f>IF(U156="nulová",N156,0)</f>
        <v>0</v>
      </c>
      <c r="BJ156" s="23" t="s">
        <v>138</v>
      </c>
      <c r="BK156" s="223">
        <f>ROUND(L156*K156,3)</f>
        <v>0</v>
      </c>
      <c r="BL156" s="23" t="s">
        <v>277</v>
      </c>
      <c r="BM156" s="23" t="s">
        <v>705</v>
      </c>
    </row>
    <row r="157" s="1" customFormat="1" ht="63.75" customHeight="1">
      <c r="B157" s="178"/>
      <c r="C157" s="214" t="s">
        <v>391</v>
      </c>
      <c r="D157" s="214" t="s">
        <v>160</v>
      </c>
      <c r="E157" s="215" t="s">
        <v>1286</v>
      </c>
      <c r="F157" s="216" t="s">
        <v>1287</v>
      </c>
      <c r="G157" s="216"/>
      <c r="H157" s="216"/>
      <c r="I157" s="216"/>
      <c r="J157" s="217" t="s">
        <v>177</v>
      </c>
      <c r="K157" s="218">
        <v>1</v>
      </c>
      <c r="L157" s="219">
        <v>0</v>
      </c>
      <c r="M157" s="219"/>
      <c r="N157" s="218">
        <f>ROUND(L157*K157,3)</f>
        <v>0</v>
      </c>
      <c r="O157" s="218"/>
      <c r="P157" s="218"/>
      <c r="Q157" s="218"/>
      <c r="R157" s="182"/>
      <c r="T157" s="220" t="s">
        <v>5</v>
      </c>
      <c r="U157" s="57" t="s">
        <v>43</v>
      </c>
      <c r="V157" s="48"/>
      <c r="W157" s="221">
        <f>V157*K157</f>
        <v>0</v>
      </c>
      <c r="X157" s="221">
        <v>0</v>
      </c>
      <c r="Y157" s="221">
        <f>X157*K157</f>
        <v>0</v>
      </c>
      <c r="Z157" s="221">
        <v>0</v>
      </c>
      <c r="AA157" s="222">
        <f>Z157*K157</f>
        <v>0</v>
      </c>
      <c r="AR157" s="23" t="s">
        <v>277</v>
      </c>
      <c r="AT157" s="23" t="s">
        <v>160</v>
      </c>
      <c r="AU157" s="23" t="s">
        <v>84</v>
      </c>
      <c r="AY157" s="23" t="s">
        <v>159</v>
      </c>
      <c r="BE157" s="137">
        <f>IF(U157="základná",N157,0)</f>
        <v>0</v>
      </c>
      <c r="BF157" s="137">
        <f>IF(U157="znížená",N157,0)</f>
        <v>0</v>
      </c>
      <c r="BG157" s="137">
        <f>IF(U157="zákl. prenesená",N157,0)</f>
        <v>0</v>
      </c>
      <c r="BH157" s="137">
        <f>IF(U157="zníž. prenesená",N157,0)</f>
        <v>0</v>
      </c>
      <c r="BI157" s="137">
        <f>IF(U157="nulová",N157,0)</f>
        <v>0</v>
      </c>
      <c r="BJ157" s="23" t="s">
        <v>138</v>
      </c>
      <c r="BK157" s="223">
        <f>ROUND(L157*K157,3)</f>
        <v>0</v>
      </c>
      <c r="BL157" s="23" t="s">
        <v>277</v>
      </c>
      <c r="BM157" s="23" t="s">
        <v>708</v>
      </c>
    </row>
    <row r="158" s="1" customFormat="1" ht="51" customHeight="1">
      <c r="B158" s="178"/>
      <c r="C158" s="214" t="s">
        <v>279</v>
      </c>
      <c r="D158" s="214" t="s">
        <v>160</v>
      </c>
      <c r="E158" s="215" t="s">
        <v>1288</v>
      </c>
      <c r="F158" s="216" t="s">
        <v>1289</v>
      </c>
      <c r="G158" s="216"/>
      <c r="H158" s="216"/>
      <c r="I158" s="216"/>
      <c r="J158" s="217" t="s">
        <v>177</v>
      </c>
      <c r="K158" s="218">
        <v>1</v>
      </c>
      <c r="L158" s="219">
        <v>0</v>
      </c>
      <c r="M158" s="219"/>
      <c r="N158" s="218">
        <f>ROUND(L158*K158,3)</f>
        <v>0</v>
      </c>
      <c r="O158" s="218"/>
      <c r="P158" s="218"/>
      <c r="Q158" s="218"/>
      <c r="R158" s="182"/>
      <c r="T158" s="220" t="s">
        <v>5</v>
      </c>
      <c r="U158" s="57" t="s">
        <v>43</v>
      </c>
      <c r="V158" s="48"/>
      <c r="W158" s="221">
        <f>V158*K158</f>
        <v>0</v>
      </c>
      <c r="X158" s="221">
        <v>0</v>
      </c>
      <c r="Y158" s="221">
        <f>X158*K158</f>
        <v>0</v>
      </c>
      <c r="Z158" s="221">
        <v>0</v>
      </c>
      <c r="AA158" s="222">
        <f>Z158*K158</f>
        <v>0</v>
      </c>
      <c r="AR158" s="23" t="s">
        <v>277</v>
      </c>
      <c r="AT158" s="23" t="s">
        <v>160</v>
      </c>
      <c r="AU158" s="23" t="s">
        <v>84</v>
      </c>
      <c r="AY158" s="23" t="s">
        <v>159</v>
      </c>
      <c r="BE158" s="137">
        <f>IF(U158="základná",N158,0)</f>
        <v>0</v>
      </c>
      <c r="BF158" s="137">
        <f>IF(U158="znížená",N158,0)</f>
        <v>0</v>
      </c>
      <c r="BG158" s="137">
        <f>IF(U158="zákl. prenesená",N158,0)</f>
        <v>0</v>
      </c>
      <c r="BH158" s="137">
        <f>IF(U158="zníž. prenesená",N158,0)</f>
        <v>0</v>
      </c>
      <c r="BI158" s="137">
        <f>IF(U158="nulová",N158,0)</f>
        <v>0</v>
      </c>
      <c r="BJ158" s="23" t="s">
        <v>138</v>
      </c>
      <c r="BK158" s="223">
        <f>ROUND(L158*K158,3)</f>
        <v>0</v>
      </c>
      <c r="BL158" s="23" t="s">
        <v>277</v>
      </c>
      <c r="BM158" s="23" t="s">
        <v>711</v>
      </c>
    </row>
    <row r="159" s="1" customFormat="1" ht="76.5" customHeight="1">
      <c r="B159" s="178"/>
      <c r="C159" s="214" t="s">
        <v>399</v>
      </c>
      <c r="D159" s="214" t="s">
        <v>160</v>
      </c>
      <c r="E159" s="215" t="s">
        <v>1290</v>
      </c>
      <c r="F159" s="216" t="s">
        <v>1291</v>
      </c>
      <c r="G159" s="216"/>
      <c r="H159" s="216"/>
      <c r="I159" s="216"/>
      <c r="J159" s="217" t="s">
        <v>177</v>
      </c>
      <c r="K159" s="218">
        <v>14</v>
      </c>
      <c r="L159" s="219">
        <v>0</v>
      </c>
      <c r="M159" s="219"/>
      <c r="N159" s="218">
        <f>ROUND(L159*K159,3)</f>
        <v>0</v>
      </c>
      <c r="O159" s="218"/>
      <c r="P159" s="218"/>
      <c r="Q159" s="218"/>
      <c r="R159" s="182"/>
      <c r="T159" s="220" t="s">
        <v>5</v>
      </c>
      <c r="U159" s="57" t="s">
        <v>43</v>
      </c>
      <c r="V159" s="48"/>
      <c r="W159" s="221">
        <f>V159*K159</f>
        <v>0</v>
      </c>
      <c r="X159" s="221">
        <v>0</v>
      </c>
      <c r="Y159" s="221">
        <f>X159*K159</f>
        <v>0</v>
      </c>
      <c r="Z159" s="221">
        <v>0</v>
      </c>
      <c r="AA159" s="222">
        <f>Z159*K159</f>
        <v>0</v>
      </c>
      <c r="AR159" s="23" t="s">
        <v>277</v>
      </c>
      <c r="AT159" s="23" t="s">
        <v>160</v>
      </c>
      <c r="AU159" s="23" t="s">
        <v>84</v>
      </c>
      <c r="AY159" s="23" t="s">
        <v>159</v>
      </c>
      <c r="BE159" s="137">
        <f>IF(U159="základná",N159,0)</f>
        <v>0</v>
      </c>
      <c r="BF159" s="137">
        <f>IF(U159="znížená",N159,0)</f>
        <v>0</v>
      </c>
      <c r="BG159" s="137">
        <f>IF(U159="zákl. prenesená",N159,0)</f>
        <v>0</v>
      </c>
      <c r="BH159" s="137">
        <f>IF(U159="zníž. prenesená",N159,0)</f>
        <v>0</v>
      </c>
      <c r="BI159" s="137">
        <f>IF(U159="nulová",N159,0)</f>
        <v>0</v>
      </c>
      <c r="BJ159" s="23" t="s">
        <v>138</v>
      </c>
      <c r="BK159" s="223">
        <f>ROUND(L159*K159,3)</f>
        <v>0</v>
      </c>
      <c r="BL159" s="23" t="s">
        <v>277</v>
      </c>
      <c r="BM159" s="23" t="s">
        <v>714</v>
      </c>
    </row>
    <row r="160" s="1" customFormat="1" ht="25.5" customHeight="1">
      <c r="B160" s="178"/>
      <c r="C160" s="214" t="s">
        <v>406</v>
      </c>
      <c r="D160" s="214" t="s">
        <v>160</v>
      </c>
      <c r="E160" s="215" t="s">
        <v>1292</v>
      </c>
      <c r="F160" s="216" t="s">
        <v>1293</v>
      </c>
      <c r="G160" s="216"/>
      <c r="H160" s="216"/>
      <c r="I160" s="216"/>
      <c r="J160" s="217" t="s">
        <v>177</v>
      </c>
      <c r="K160" s="218">
        <v>1</v>
      </c>
      <c r="L160" s="219">
        <v>0</v>
      </c>
      <c r="M160" s="219"/>
      <c r="N160" s="218">
        <f>ROUND(L160*K160,3)</f>
        <v>0</v>
      </c>
      <c r="O160" s="218"/>
      <c r="P160" s="218"/>
      <c r="Q160" s="218"/>
      <c r="R160" s="182"/>
      <c r="T160" s="220" t="s">
        <v>5</v>
      </c>
      <c r="U160" s="57" t="s">
        <v>43</v>
      </c>
      <c r="V160" s="48"/>
      <c r="W160" s="221">
        <f>V160*K160</f>
        <v>0</v>
      </c>
      <c r="X160" s="221">
        <v>0</v>
      </c>
      <c r="Y160" s="221">
        <f>X160*K160</f>
        <v>0</v>
      </c>
      <c r="Z160" s="221">
        <v>0</v>
      </c>
      <c r="AA160" s="222">
        <f>Z160*K160</f>
        <v>0</v>
      </c>
      <c r="AR160" s="23" t="s">
        <v>277</v>
      </c>
      <c r="AT160" s="23" t="s">
        <v>160</v>
      </c>
      <c r="AU160" s="23" t="s">
        <v>84</v>
      </c>
      <c r="AY160" s="23" t="s">
        <v>159</v>
      </c>
      <c r="BE160" s="137">
        <f>IF(U160="základná",N160,0)</f>
        <v>0</v>
      </c>
      <c r="BF160" s="137">
        <f>IF(U160="znížená",N160,0)</f>
        <v>0</v>
      </c>
      <c r="BG160" s="137">
        <f>IF(U160="zákl. prenesená",N160,0)</f>
        <v>0</v>
      </c>
      <c r="BH160" s="137">
        <f>IF(U160="zníž. prenesená",N160,0)</f>
        <v>0</v>
      </c>
      <c r="BI160" s="137">
        <f>IF(U160="nulová",N160,0)</f>
        <v>0</v>
      </c>
      <c r="BJ160" s="23" t="s">
        <v>138</v>
      </c>
      <c r="BK160" s="223">
        <f>ROUND(L160*K160,3)</f>
        <v>0</v>
      </c>
      <c r="BL160" s="23" t="s">
        <v>277</v>
      </c>
      <c r="BM160" s="23" t="s">
        <v>717</v>
      </c>
    </row>
    <row r="161" s="1" customFormat="1" ht="25.5" customHeight="1">
      <c r="B161" s="178"/>
      <c r="C161" s="214" t="s">
        <v>268</v>
      </c>
      <c r="D161" s="214" t="s">
        <v>160</v>
      </c>
      <c r="E161" s="215" t="s">
        <v>1294</v>
      </c>
      <c r="F161" s="216" t="s">
        <v>1295</v>
      </c>
      <c r="G161" s="216"/>
      <c r="H161" s="216"/>
      <c r="I161" s="216"/>
      <c r="J161" s="217" t="s">
        <v>177</v>
      </c>
      <c r="K161" s="218">
        <v>1</v>
      </c>
      <c r="L161" s="219">
        <v>0</v>
      </c>
      <c r="M161" s="219"/>
      <c r="N161" s="218">
        <f>ROUND(L161*K161,3)</f>
        <v>0</v>
      </c>
      <c r="O161" s="218"/>
      <c r="P161" s="218"/>
      <c r="Q161" s="218"/>
      <c r="R161" s="182"/>
      <c r="T161" s="220" t="s">
        <v>5</v>
      </c>
      <c r="U161" s="57" t="s">
        <v>43</v>
      </c>
      <c r="V161" s="48"/>
      <c r="W161" s="221">
        <f>V161*K161</f>
        <v>0</v>
      </c>
      <c r="X161" s="221">
        <v>0</v>
      </c>
      <c r="Y161" s="221">
        <f>X161*K161</f>
        <v>0</v>
      </c>
      <c r="Z161" s="221">
        <v>0</v>
      </c>
      <c r="AA161" s="222">
        <f>Z161*K161</f>
        <v>0</v>
      </c>
      <c r="AR161" s="23" t="s">
        <v>277</v>
      </c>
      <c r="AT161" s="23" t="s">
        <v>160</v>
      </c>
      <c r="AU161" s="23" t="s">
        <v>84</v>
      </c>
      <c r="AY161" s="23" t="s">
        <v>159</v>
      </c>
      <c r="BE161" s="137">
        <f>IF(U161="základná",N161,0)</f>
        <v>0</v>
      </c>
      <c r="BF161" s="137">
        <f>IF(U161="znížená",N161,0)</f>
        <v>0</v>
      </c>
      <c r="BG161" s="137">
        <f>IF(U161="zákl. prenesená",N161,0)</f>
        <v>0</v>
      </c>
      <c r="BH161" s="137">
        <f>IF(U161="zníž. prenesená",N161,0)</f>
        <v>0</v>
      </c>
      <c r="BI161" s="137">
        <f>IF(U161="nulová",N161,0)</f>
        <v>0</v>
      </c>
      <c r="BJ161" s="23" t="s">
        <v>138</v>
      </c>
      <c r="BK161" s="223">
        <f>ROUND(L161*K161,3)</f>
        <v>0</v>
      </c>
      <c r="BL161" s="23" t="s">
        <v>277</v>
      </c>
      <c r="BM161" s="23" t="s">
        <v>720</v>
      </c>
    </row>
    <row r="162" s="1" customFormat="1" ht="16.5" customHeight="1">
      <c r="B162" s="178"/>
      <c r="C162" s="214" t="s">
        <v>413</v>
      </c>
      <c r="D162" s="214" t="s">
        <v>160</v>
      </c>
      <c r="E162" s="215" t="s">
        <v>1296</v>
      </c>
      <c r="F162" s="216" t="s">
        <v>1297</v>
      </c>
      <c r="G162" s="216"/>
      <c r="H162" s="216"/>
      <c r="I162" s="216"/>
      <c r="J162" s="217" t="s">
        <v>177</v>
      </c>
      <c r="K162" s="218">
        <v>2</v>
      </c>
      <c r="L162" s="219">
        <v>0</v>
      </c>
      <c r="M162" s="219"/>
      <c r="N162" s="218">
        <f>ROUND(L162*K162,3)</f>
        <v>0</v>
      </c>
      <c r="O162" s="218"/>
      <c r="P162" s="218"/>
      <c r="Q162" s="218"/>
      <c r="R162" s="182"/>
      <c r="T162" s="220" t="s">
        <v>5</v>
      </c>
      <c r="U162" s="57" t="s">
        <v>43</v>
      </c>
      <c r="V162" s="48"/>
      <c r="W162" s="221">
        <f>V162*K162</f>
        <v>0</v>
      </c>
      <c r="X162" s="221">
        <v>0</v>
      </c>
      <c r="Y162" s="221">
        <f>X162*K162</f>
        <v>0</v>
      </c>
      <c r="Z162" s="221">
        <v>0</v>
      </c>
      <c r="AA162" s="222">
        <f>Z162*K162</f>
        <v>0</v>
      </c>
      <c r="AR162" s="23" t="s">
        <v>277</v>
      </c>
      <c r="AT162" s="23" t="s">
        <v>160</v>
      </c>
      <c r="AU162" s="23" t="s">
        <v>84</v>
      </c>
      <c r="AY162" s="23" t="s">
        <v>159</v>
      </c>
      <c r="BE162" s="137">
        <f>IF(U162="základná",N162,0)</f>
        <v>0</v>
      </c>
      <c r="BF162" s="137">
        <f>IF(U162="znížená",N162,0)</f>
        <v>0</v>
      </c>
      <c r="BG162" s="137">
        <f>IF(U162="zákl. prenesená",N162,0)</f>
        <v>0</v>
      </c>
      <c r="BH162" s="137">
        <f>IF(U162="zníž. prenesená",N162,0)</f>
        <v>0</v>
      </c>
      <c r="BI162" s="137">
        <f>IF(U162="nulová",N162,0)</f>
        <v>0</v>
      </c>
      <c r="BJ162" s="23" t="s">
        <v>138</v>
      </c>
      <c r="BK162" s="223">
        <f>ROUND(L162*K162,3)</f>
        <v>0</v>
      </c>
      <c r="BL162" s="23" t="s">
        <v>277</v>
      </c>
      <c r="BM162" s="23" t="s">
        <v>723</v>
      </c>
    </row>
    <row r="163" s="1" customFormat="1" ht="25.5" customHeight="1">
      <c r="B163" s="178"/>
      <c r="C163" s="214" t="s">
        <v>359</v>
      </c>
      <c r="D163" s="214" t="s">
        <v>160</v>
      </c>
      <c r="E163" s="215" t="s">
        <v>1298</v>
      </c>
      <c r="F163" s="216" t="s">
        <v>1299</v>
      </c>
      <c r="G163" s="216"/>
      <c r="H163" s="216"/>
      <c r="I163" s="216"/>
      <c r="J163" s="217" t="s">
        <v>177</v>
      </c>
      <c r="K163" s="218">
        <v>4</v>
      </c>
      <c r="L163" s="219">
        <v>0</v>
      </c>
      <c r="M163" s="219"/>
      <c r="N163" s="218">
        <f>ROUND(L163*K163,3)</f>
        <v>0</v>
      </c>
      <c r="O163" s="218"/>
      <c r="P163" s="218"/>
      <c r="Q163" s="218"/>
      <c r="R163" s="182"/>
      <c r="T163" s="220" t="s">
        <v>5</v>
      </c>
      <c r="U163" s="57" t="s">
        <v>43</v>
      </c>
      <c r="V163" s="48"/>
      <c r="W163" s="221">
        <f>V163*K163</f>
        <v>0</v>
      </c>
      <c r="X163" s="221">
        <v>0</v>
      </c>
      <c r="Y163" s="221">
        <f>X163*K163</f>
        <v>0</v>
      </c>
      <c r="Z163" s="221">
        <v>0</v>
      </c>
      <c r="AA163" s="222">
        <f>Z163*K163</f>
        <v>0</v>
      </c>
      <c r="AR163" s="23" t="s">
        <v>277</v>
      </c>
      <c r="AT163" s="23" t="s">
        <v>160</v>
      </c>
      <c r="AU163" s="23" t="s">
        <v>84</v>
      </c>
      <c r="AY163" s="23" t="s">
        <v>159</v>
      </c>
      <c r="BE163" s="137">
        <f>IF(U163="základná",N163,0)</f>
        <v>0</v>
      </c>
      <c r="BF163" s="137">
        <f>IF(U163="znížená",N163,0)</f>
        <v>0</v>
      </c>
      <c r="BG163" s="137">
        <f>IF(U163="zákl. prenesená",N163,0)</f>
        <v>0</v>
      </c>
      <c r="BH163" s="137">
        <f>IF(U163="zníž. prenesená",N163,0)</f>
        <v>0</v>
      </c>
      <c r="BI163" s="137">
        <f>IF(U163="nulová",N163,0)</f>
        <v>0</v>
      </c>
      <c r="BJ163" s="23" t="s">
        <v>138</v>
      </c>
      <c r="BK163" s="223">
        <f>ROUND(L163*K163,3)</f>
        <v>0</v>
      </c>
      <c r="BL163" s="23" t="s">
        <v>277</v>
      </c>
      <c r="BM163" s="23" t="s">
        <v>726</v>
      </c>
    </row>
    <row r="164" s="1" customFormat="1" ht="25.5" customHeight="1">
      <c r="B164" s="178"/>
      <c r="C164" s="214" t="s">
        <v>420</v>
      </c>
      <c r="D164" s="214" t="s">
        <v>160</v>
      </c>
      <c r="E164" s="215" t="s">
        <v>1300</v>
      </c>
      <c r="F164" s="216" t="s">
        <v>1301</v>
      </c>
      <c r="G164" s="216"/>
      <c r="H164" s="216"/>
      <c r="I164" s="216"/>
      <c r="J164" s="217" t="s">
        <v>177</v>
      </c>
      <c r="K164" s="218">
        <v>1</v>
      </c>
      <c r="L164" s="219">
        <v>0</v>
      </c>
      <c r="M164" s="219"/>
      <c r="N164" s="218">
        <f>ROUND(L164*K164,3)</f>
        <v>0</v>
      </c>
      <c r="O164" s="218"/>
      <c r="P164" s="218"/>
      <c r="Q164" s="218"/>
      <c r="R164" s="182"/>
      <c r="T164" s="220" t="s">
        <v>5</v>
      </c>
      <c r="U164" s="57" t="s">
        <v>43</v>
      </c>
      <c r="V164" s="48"/>
      <c r="W164" s="221">
        <f>V164*K164</f>
        <v>0</v>
      </c>
      <c r="X164" s="221">
        <v>0</v>
      </c>
      <c r="Y164" s="221">
        <f>X164*K164</f>
        <v>0</v>
      </c>
      <c r="Z164" s="221">
        <v>0</v>
      </c>
      <c r="AA164" s="222">
        <f>Z164*K164</f>
        <v>0</v>
      </c>
      <c r="AR164" s="23" t="s">
        <v>277</v>
      </c>
      <c r="AT164" s="23" t="s">
        <v>160</v>
      </c>
      <c r="AU164" s="23" t="s">
        <v>84</v>
      </c>
      <c r="AY164" s="23" t="s">
        <v>159</v>
      </c>
      <c r="BE164" s="137">
        <f>IF(U164="základná",N164,0)</f>
        <v>0</v>
      </c>
      <c r="BF164" s="137">
        <f>IF(U164="znížená",N164,0)</f>
        <v>0</v>
      </c>
      <c r="BG164" s="137">
        <f>IF(U164="zákl. prenesená",N164,0)</f>
        <v>0</v>
      </c>
      <c r="BH164" s="137">
        <f>IF(U164="zníž. prenesená",N164,0)</f>
        <v>0</v>
      </c>
      <c r="BI164" s="137">
        <f>IF(U164="nulová",N164,0)</f>
        <v>0</v>
      </c>
      <c r="BJ164" s="23" t="s">
        <v>138</v>
      </c>
      <c r="BK164" s="223">
        <f>ROUND(L164*K164,3)</f>
        <v>0</v>
      </c>
      <c r="BL164" s="23" t="s">
        <v>277</v>
      </c>
      <c r="BM164" s="23" t="s">
        <v>729</v>
      </c>
    </row>
    <row r="165" s="1" customFormat="1" ht="25.5" customHeight="1">
      <c r="B165" s="178"/>
      <c r="C165" s="214" t="s">
        <v>424</v>
      </c>
      <c r="D165" s="214" t="s">
        <v>160</v>
      </c>
      <c r="E165" s="215" t="s">
        <v>1302</v>
      </c>
      <c r="F165" s="216" t="s">
        <v>1303</v>
      </c>
      <c r="G165" s="216"/>
      <c r="H165" s="216"/>
      <c r="I165" s="216"/>
      <c r="J165" s="217" t="s">
        <v>177</v>
      </c>
      <c r="K165" s="218">
        <v>1</v>
      </c>
      <c r="L165" s="219">
        <v>0</v>
      </c>
      <c r="M165" s="219"/>
      <c r="N165" s="218">
        <f>ROUND(L165*K165,3)</f>
        <v>0</v>
      </c>
      <c r="O165" s="218"/>
      <c r="P165" s="218"/>
      <c r="Q165" s="218"/>
      <c r="R165" s="182"/>
      <c r="T165" s="220" t="s">
        <v>5</v>
      </c>
      <c r="U165" s="57" t="s">
        <v>43</v>
      </c>
      <c r="V165" s="48"/>
      <c r="W165" s="221">
        <f>V165*K165</f>
        <v>0</v>
      </c>
      <c r="X165" s="221">
        <v>0</v>
      </c>
      <c r="Y165" s="221">
        <f>X165*K165</f>
        <v>0</v>
      </c>
      <c r="Z165" s="221">
        <v>0</v>
      </c>
      <c r="AA165" s="222">
        <f>Z165*K165</f>
        <v>0</v>
      </c>
      <c r="AR165" s="23" t="s">
        <v>277</v>
      </c>
      <c r="AT165" s="23" t="s">
        <v>160</v>
      </c>
      <c r="AU165" s="23" t="s">
        <v>84</v>
      </c>
      <c r="AY165" s="23" t="s">
        <v>159</v>
      </c>
      <c r="BE165" s="137">
        <f>IF(U165="základná",N165,0)</f>
        <v>0</v>
      </c>
      <c r="BF165" s="137">
        <f>IF(U165="znížená",N165,0)</f>
        <v>0</v>
      </c>
      <c r="BG165" s="137">
        <f>IF(U165="zákl. prenesená",N165,0)</f>
        <v>0</v>
      </c>
      <c r="BH165" s="137">
        <f>IF(U165="zníž. prenesená",N165,0)</f>
        <v>0</v>
      </c>
      <c r="BI165" s="137">
        <f>IF(U165="nulová",N165,0)</f>
        <v>0</v>
      </c>
      <c r="BJ165" s="23" t="s">
        <v>138</v>
      </c>
      <c r="BK165" s="223">
        <f>ROUND(L165*K165,3)</f>
        <v>0</v>
      </c>
      <c r="BL165" s="23" t="s">
        <v>277</v>
      </c>
      <c r="BM165" s="23" t="s">
        <v>732</v>
      </c>
    </row>
    <row r="166" s="1" customFormat="1" ht="25.5" customHeight="1">
      <c r="B166" s="178"/>
      <c r="C166" s="214" t="s">
        <v>432</v>
      </c>
      <c r="D166" s="214" t="s">
        <v>160</v>
      </c>
      <c r="E166" s="215" t="s">
        <v>1304</v>
      </c>
      <c r="F166" s="216" t="s">
        <v>1305</v>
      </c>
      <c r="G166" s="216"/>
      <c r="H166" s="216"/>
      <c r="I166" s="216"/>
      <c r="J166" s="217" t="s">
        <v>397</v>
      </c>
      <c r="K166" s="218">
        <v>1</v>
      </c>
      <c r="L166" s="219">
        <v>0</v>
      </c>
      <c r="M166" s="219"/>
      <c r="N166" s="218">
        <f>ROUND(L166*K166,3)</f>
        <v>0</v>
      </c>
      <c r="O166" s="218"/>
      <c r="P166" s="218"/>
      <c r="Q166" s="218"/>
      <c r="R166" s="182"/>
      <c r="T166" s="220" t="s">
        <v>5</v>
      </c>
      <c r="U166" s="57" t="s">
        <v>43</v>
      </c>
      <c r="V166" s="48"/>
      <c r="W166" s="221">
        <f>V166*K166</f>
        <v>0</v>
      </c>
      <c r="X166" s="221">
        <v>0</v>
      </c>
      <c r="Y166" s="221">
        <f>X166*K166</f>
        <v>0</v>
      </c>
      <c r="Z166" s="221">
        <v>0</v>
      </c>
      <c r="AA166" s="222">
        <f>Z166*K166</f>
        <v>0</v>
      </c>
      <c r="AR166" s="23" t="s">
        <v>277</v>
      </c>
      <c r="AT166" s="23" t="s">
        <v>160</v>
      </c>
      <c r="AU166" s="23" t="s">
        <v>84</v>
      </c>
      <c r="AY166" s="23" t="s">
        <v>159</v>
      </c>
      <c r="BE166" s="137">
        <f>IF(U166="základná",N166,0)</f>
        <v>0</v>
      </c>
      <c r="BF166" s="137">
        <f>IF(U166="znížená",N166,0)</f>
        <v>0</v>
      </c>
      <c r="BG166" s="137">
        <f>IF(U166="zákl. prenesená",N166,0)</f>
        <v>0</v>
      </c>
      <c r="BH166" s="137">
        <f>IF(U166="zníž. prenesená",N166,0)</f>
        <v>0</v>
      </c>
      <c r="BI166" s="137">
        <f>IF(U166="nulová",N166,0)</f>
        <v>0</v>
      </c>
      <c r="BJ166" s="23" t="s">
        <v>138</v>
      </c>
      <c r="BK166" s="223">
        <f>ROUND(L166*K166,3)</f>
        <v>0</v>
      </c>
      <c r="BL166" s="23" t="s">
        <v>277</v>
      </c>
      <c r="BM166" s="23" t="s">
        <v>735</v>
      </c>
    </row>
    <row r="167" s="1" customFormat="1" ht="25.5" customHeight="1">
      <c r="B167" s="178"/>
      <c r="C167" s="214" t="s">
        <v>436</v>
      </c>
      <c r="D167" s="214" t="s">
        <v>160</v>
      </c>
      <c r="E167" s="215" t="s">
        <v>1306</v>
      </c>
      <c r="F167" s="216" t="s">
        <v>1307</v>
      </c>
      <c r="G167" s="216"/>
      <c r="H167" s="216"/>
      <c r="I167" s="216"/>
      <c r="J167" s="217" t="s">
        <v>397</v>
      </c>
      <c r="K167" s="218">
        <v>1</v>
      </c>
      <c r="L167" s="219">
        <v>0</v>
      </c>
      <c r="M167" s="219"/>
      <c r="N167" s="218">
        <f>ROUND(L167*K167,3)</f>
        <v>0</v>
      </c>
      <c r="O167" s="218"/>
      <c r="P167" s="218"/>
      <c r="Q167" s="218"/>
      <c r="R167" s="182"/>
      <c r="T167" s="220" t="s">
        <v>5</v>
      </c>
      <c r="U167" s="57" t="s">
        <v>43</v>
      </c>
      <c r="V167" s="48"/>
      <c r="W167" s="221">
        <f>V167*K167</f>
        <v>0</v>
      </c>
      <c r="X167" s="221">
        <v>0</v>
      </c>
      <c r="Y167" s="221">
        <f>X167*K167</f>
        <v>0</v>
      </c>
      <c r="Z167" s="221">
        <v>0</v>
      </c>
      <c r="AA167" s="222">
        <f>Z167*K167</f>
        <v>0</v>
      </c>
      <c r="AR167" s="23" t="s">
        <v>277</v>
      </c>
      <c r="AT167" s="23" t="s">
        <v>160</v>
      </c>
      <c r="AU167" s="23" t="s">
        <v>84</v>
      </c>
      <c r="AY167" s="23" t="s">
        <v>159</v>
      </c>
      <c r="BE167" s="137">
        <f>IF(U167="základná",N167,0)</f>
        <v>0</v>
      </c>
      <c r="BF167" s="137">
        <f>IF(U167="znížená",N167,0)</f>
        <v>0</v>
      </c>
      <c r="BG167" s="137">
        <f>IF(U167="zákl. prenesená",N167,0)</f>
        <v>0</v>
      </c>
      <c r="BH167" s="137">
        <f>IF(U167="zníž. prenesená",N167,0)</f>
        <v>0</v>
      </c>
      <c r="BI167" s="137">
        <f>IF(U167="nulová",N167,0)</f>
        <v>0</v>
      </c>
      <c r="BJ167" s="23" t="s">
        <v>138</v>
      </c>
      <c r="BK167" s="223">
        <f>ROUND(L167*K167,3)</f>
        <v>0</v>
      </c>
      <c r="BL167" s="23" t="s">
        <v>277</v>
      </c>
      <c r="BM167" s="23" t="s">
        <v>738</v>
      </c>
    </row>
    <row r="168" s="1" customFormat="1" ht="25.5" customHeight="1">
      <c r="B168" s="178"/>
      <c r="C168" s="214" t="s">
        <v>449</v>
      </c>
      <c r="D168" s="214" t="s">
        <v>160</v>
      </c>
      <c r="E168" s="215" t="s">
        <v>1308</v>
      </c>
      <c r="F168" s="216" t="s">
        <v>1309</v>
      </c>
      <c r="G168" s="216"/>
      <c r="H168" s="216"/>
      <c r="I168" s="216"/>
      <c r="J168" s="217" t="s">
        <v>177</v>
      </c>
      <c r="K168" s="218">
        <v>2</v>
      </c>
      <c r="L168" s="219">
        <v>0</v>
      </c>
      <c r="M168" s="219"/>
      <c r="N168" s="218">
        <f>ROUND(L168*K168,3)</f>
        <v>0</v>
      </c>
      <c r="O168" s="218"/>
      <c r="P168" s="218"/>
      <c r="Q168" s="218"/>
      <c r="R168" s="182"/>
      <c r="T168" s="220" t="s">
        <v>5</v>
      </c>
      <c r="U168" s="57" t="s">
        <v>43</v>
      </c>
      <c r="V168" s="48"/>
      <c r="W168" s="221">
        <f>V168*K168</f>
        <v>0</v>
      </c>
      <c r="X168" s="221">
        <v>0</v>
      </c>
      <c r="Y168" s="221">
        <f>X168*K168</f>
        <v>0</v>
      </c>
      <c r="Z168" s="221">
        <v>0</v>
      </c>
      <c r="AA168" s="222">
        <f>Z168*K168</f>
        <v>0</v>
      </c>
      <c r="AR168" s="23" t="s">
        <v>277</v>
      </c>
      <c r="AT168" s="23" t="s">
        <v>160</v>
      </c>
      <c r="AU168" s="23" t="s">
        <v>84</v>
      </c>
      <c r="AY168" s="23" t="s">
        <v>159</v>
      </c>
      <c r="BE168" s="137">
        <f>IF(U168="základná",N168,0)</f>
        <v>0</v>
      </c>
      <c r="BF168" s="137">
        <f>IF(U168="znížená",N168,0)</f>
        <v>0</v>
      </c>
      <c r="BG168" s="137">
        <f>IF(U168="zákl. prenesená",N168,0)</f>
        <v>0</v>
      </c>
      <c r="BH168" s="137">
        <f>IF(U168="zníž. prenesená",N168,0)</f>
        <v>0</v>
      </c>
      <c r="BI168" s="137">
        <f>IF(U168="nulová",N168,0)</f>
        <v>0</v>
      </c>
      <c r="BJ168" s="23" t="s">
        <v>138</v>
      </c>
      <c r="BK168" s="223">
        <f>ROUND(L168*K168,3)</f>
        <v>0</v>
      </c>
      <c r="BL168" s="23" t="s">
        <v>277</v>
      </c>
      <c r="BM168" s="23" t="s">
        <v>741</v>
      </c>
    </row>
    <row r="169" s="1" customFormat="1" ht="16.5" customHeight="1">
      <c r="B169" s="178"/>
      <c r="C169" s="214" t="s">
        <v>454</v>
      </c>
      <c r="D169" s="214" t="s">
        <v>160</v>
      </c>
      <c r="E169" s="215" t="s">
        <v>1310</v>
      </c>
      <c r="F169" s="216" t="s">
        <v>1311</v>
      </c>
      <c r="G169" s="216"/>
      <c r="H169" s="216"/>
      <c r="I169" s="216"/>
      <c r="J169" s="217" t="s">
        <v>177</v>
      </c>
      <c r="K169" s="218">
        <v>4</v>
      </c>
      <c r="L169" s="219">
        <v>0</v>
      </c>
      <c r="M169" s="219"/>
      <c r="N169" s="218">
        <f>ROUND(L169*K169,3)</f>
        <v>0</v>
      </c>
      <c r="O169" s="218"/>
      <c r="P169" s="218"/>
      <c r="Q169" s="218"/>
      <c r="R169" s="182"/>
      <c r="T169" s="220" t="s">
        <v>5</v>
      </c>
      <c r="U169" s="57" t="s">
        <v>43</v>
      </c>
      <c r="V169" s="48"/>
      <c r="W169" s="221">
        <f>V169*K169</f>
        <v>0</v>
      </c>
      <c r="X169" s="221">
        <v>0</v>
      </c>
      <c r="Y169" s="221">
        <f>X169*K169</f>
        <v>0</v>
      </c>
      <c r="Z169" s="221">
        <v>0</v>
      </c>
      <c r="AA169" s="222">
        <f>Z169*K169</f>
        <v>0</v>
      </c>
      <c r="AR169" s="23" t="s">
        <v>277</v>
      </c>
      <c r="AT169" s="23" t="s">
        <v>160</v>
      </c>
      <c r="AU169" s="23" t="s">
        <v>84</v>
      </c>
      <c r="AY169" s="23" t="s">
        <v>159</v>
      </c>
      <c r="BE169" s="137">
        <f>IF(U169="základná",N169,0)</f>
        <v>0</v>
      </c>
      <c r="BF169" s="137">
        <f>IF(U169="znížená",N169,0)</f>
        <v>0</v>
      </c>
      <c r="BG169" s="137">
        <f>IF(U169="zákl. prenesená",N169,0)</f>
        <v>0</v>
      </c>
      <c r="BH169" s="137">
        <f>IF(U169="zníž. prenesená",N169,0)</f>
        <v>0</v>
      </c>
      <c r="BI169" s="137">
        <f>IF(U169="nulová",N169,0)</f>
        <v>0</v>
      </c>
      <c r="BJ169" s="23" t="s">
        <v>138</v>
      </c>
      <c r="BK169" s="223">
        <f>ROUND(L169*K169,3)</f>
        <v>0</v>
      </c>
      <c r="BL169" s="23" t="s">
        <v>277</v>
      </c>
      <c r="BM169" s="23" t="s">
        <v>744</v>
      </c>
    </row>
    <row r="170" s="1" customFormat="1" ht="25.5" customHeight="1">
      <c r="B170" s="178"/>
      <c r="C170" s="214" t="s">
        <v>459</v>
      </c>
      <c r="D170" s="214" t="s">
        <v>160</v>
      </c>
      <c r="E170" s="215" t="s">
        <v>1312</v>
      </c>
      <c r="F170" s="216" t="s">
        <v>1313</v>
      </c>
      <c r="G170" s="216"/>
      <c r="H170" s="216"/>
      <c r="I170" s="216"/>
      <c r="J170" s="217" t="s">
        <v>397</v>
      </c>
      <c r="K170" s="218">
        <v>1</v>
      </c>
      <c r="L170" s="219">
        <v>0</v>
      </c>
      <c r="M170" s="219"/>
      <c r="N170" s="218">
        <f>ROUND(L170*K170,3)</f>
        <v>0</v>
      </c>
      <c r="O170" s="218"/>
      <c r="P170" s="218"/>
      <c r="Q170" s="218"/>
      <c r="R170" s="182"/>
      <c r="T170" s="220" t="s">
        <v>5</v>
      </c>
      <c r="U170" s="57" t="s">
        <v>43</v>
      </c>
      <c r="V170" s="48"/>
      <c r="W170" s="221">
        <f>V170*K170</f>
        <v>0</v>
      </c>
      <c r="X170" s="221">
        <v>0</v>
      </c>
      <c r="Y170" s="221">
        <f>X170*K170</f>
        <v>0</v>
      </c>
      <c r="Z170" s="221">
        <v>0</v>
      </c>
      <c r="AA170" s="222">
        <f>Z170*K170</f>
        <v>0</v>
      </c>
      <c r="AR170" s="23" t="s">
        <v>277</v>
      </c>
      <c r="AT170" s="23" t="s">
        <v>160</v>
      </c>
      <c r="AU170" s="23" t="s">
        <v>84</v>
      </c>
      <c r="AY170" s="23" t="s">
        <v>159</v>
      </c>
      <c r="BE170" s="137">
        <f>IF(U170="základná",N170,0)</f>
        <v>0</v>
      </c>
      <c r="BF170" s="137">
        <f>IF(U170="znížená",N170,0)</f>
        <v>0</v>
      </c>
      <c r="BG170" s="137">
        <f>IF(U170="zákl. prenesená",N170,0)</f>
        <v>0</v>
      </c>
      <c r="BH170" s="137">
        <f>IF(U170="zníž. prenesená",N170,0)</f>
        <v>0</v>
      </c>
      <c r="BI170" s="137">
        <f>IF(U170="nulová",N170,0)</f>
        <v>0</v>
      </c>
      <c r="BJ170" s="23" t="s">
        <v>138</v>
      </c>
      <c r="BK170" s="223">
        <f>ROUND(L170*K170,3)</f>
        <v>0</v>
      </c>
      <c r="BL170" s="23" t="s">
        <v>277</v>
      </c>
      <c r="BM170" s="23" t="s">
        <v>747</v>
      </c>
    </row>
    <row r="171" s="1" customFormat="1" ht="25.5" customHeight="1">
      <c r="B171" s="178"/>
      <c r="C171" s="214" t="s">
        <v>463</v>
      </c>
      <c r="D171" s="214" t="s">
        <v>160</v>
      </c>
      <c r="E171" s="215" t="s">
        <v>1314</v>
      </c>
      <c r="F171" s="216" t="s">
        <v>1224</v>
      </c>
      <c r="G171" s="216"/>
      <c r="H171" s="216"/>
      <c r="I171" s="216"/>
      <c r="J171" s="217" t="s">
        <v>397</v>
      </c>
      <c r="K171" s="218">
        <v>1</v>
      </c>
      <c r="L171" s="219">
        <v>0</v>
      </c>
      <c r="M171" s="219"/>
      <c r="N171" s="218">
        <f>ROUND(L171*K171,3)</f>
        <v>0</v>
      </c>
      <c r="O171" s="218"/>
      <c r="P171" s="218"/>
      <c r="Q171" s="218"/>
      <c r="R171" s="182"/>
      <c r="T171" s="220" t="s">
        <v>5</v>
      </c>
      <c r="U171" s="57" t="s">
        <v>43</v>
      </c>
      <c r="V171" s="48"/>
      <c r="W171" s="221">
        <f>V171*K171</f>
        <v>0</v>
      </c>
      <c r="X171" s="221">
        <v>0</v>
      </c>
      <c r="Y171" s="221">
        <f>X171*K171</f>
        <v>0</v>
      </c>
      <c r="Z171" s="221">
        <v>0</v>
      </c>
      <c r="AA171" s="222">
        <f>Z171*K171</f>
        <v>0</v>
      </c>
      <c r="AR171" s="23" t="s">
        <v>277</v>
      </c>
      <c r="AT171" s="23" t="s">
        <v>160</v>
      </c>
      <c r="AU171" s="23" t="s">
        <v>84</v>
      </c>
      <c r="AY171" s="23" t="s">
        <v>159</v>
      </c>
      <c r="BE171" s="137">
        <f>IF(U171="základná",N171,0)</f>
        <v>0</v>
      </c>
      <c r="BF171" s="137">
        <f>IF(U171="znížená",N171,0)</f>
        <v>0</v>
      </c>
      <c r="BG171" s="137">
        <f>IF(U171="zákl. prenesená",N171,0)</f>
        <v>0</v>
      </c>
      <c r="BH171" s="137">
        <f>IF(U171="zníž. prenesená",N171,0)</f>
        <v>0</v>
      </c>
      <c r="BI171" s="137">
        <f>IF(U171="nulová",N171,0)</f>
        <v>0</v>
      </c>
      <c r="BJ171" s="23" t="s">
        <v>138</v>
      </c>
      <c r="BK171" s="223">
        <f>ROUND(L171*K171,3)</f>
        <v>0</v>
      </c>
      <c r="BL171" s="23" t="s">
        <v>277</v>
      </c>
      <c r="BM171" s="23" t="s">
        <v>750</v>
      </c>
    </row>
    <row r="172" s="1" customFormat="1" ht="16.5" customHeight="1">
      <c r="B172" s="178"/>
      <c r="C172" s="214" t="s">
        <v>468</v>
      </c>
      <c r="D172" s="214" t="s">
        <v>160</v>
      </c>
      <c r="E172" s="215" t="s">
        <v>1315</v>
      </c>
      <c r="F172" s="216" t="s">
        <v>1316</v>
      </c>
      <c r="G172" s="216"/>
      <c r="H172" s="216"/>
      <c r="I172" s="216"/>
      <c r="J172" s="217" t="s">
        <v>1227</v>
      </c>
      <c r="K172" s="218">
        <v>70</v>
      </c>
      <c r="L172" s="219">
        <v>0</v>
      </c>
      <c r="M172" s="219"/>
      <c r="N172" s="218">
        <f>ROUND(L172*K172,3)</f>
        <v>0</v>
      </c>
      <c r="O172" s="218"/>
      <c r="P172" s="218"/>
      <c r="Q172" s="218"/>
      <c r="R172" s="182"/>
      <c r="T172" s="220" t="s">
        <v>5</v>
      </c>
      <c r="U172" s="57" t="s">
        <v>43</v>
      </c>
      <c r="V172" s="48"/>
      <c r="W172" s="221">
        <f>V172*K172</f>
        <v>0</v>
      </c>
      <c r="X172" s="221">
        <v>0</v>
      </c>
      <c r="Y172" s="221">
        <f>X172*K172</f>
        <v>0</v>
      </c>
      <c r="Z172" s="221">
        <v>0</v>
      </c>
      <c r="AA172" s="222">
        <f>Z172*K172</f>
        <v>0</v>
      </c>
      <c r="AR172" s="23" t="s">
        <v>277</v>
      </c>
      <c r="AT172" s="23" t="s">
        <v>160</v>
      </c>
      <c r="AU172" s="23" t="s">
        <v>84</v>
      </c>
      <c r="AY172" s="23" t="s">
        <v>159</v>
      </c>
      <c r="BE172" s="137">
        <f>IF(U172="základná",N172,0)</f>
        <v>0</v>
      </c>
      <c r="BF172" s="137">
        <f>IF(U172="znížená",N172,0)</f>
        <v>0</v>
      </c>
      <c r="BG172" s="137">
        <f>IF(U172="zákl. prenesená",N172,0)</f>
        <v>0</v>
      </c>
      <c r="BH172" s="137">
        <f>IF(U172="zníž. prenesená",N172,0)</f>
        <v>0</v>
      </c>
      <c r="BI172" s="137">
        <f>IF(U172="nulová",N172,0)</f>
        <v>0</v>
      </c>
      <c r="BJ172" s="23" t="s">
        <v>138</v>
      </c>
      <c r="BK172" s="223">
        <f>ROUND(L172*K172,3)</f>
        <v>0</v>
      </c>
      <c r="BL172" s="23" t="s">
        <v>277</v>
      </c>
      <c r="BM172" s="23" t="s">
        <v>753</v>
      </c>
    </row>
    <row r="173" s="1" customFormat="1" ht="25.5" customHeight="1">
      <c r="B173" s="178"/>
      <c r="C173" s="214" t="s">
        <v>472</v>
      </c>
      <c r="D173" s="214" t="s">
        <v>160</v>
      </c>
      <c r="E173" s="215" t="s">
        <v>1317</v>
      </c>
      <c r="F173" s="216" t="s">
        <v>1318</v>
      </c>
      <c r="G173" s="216"/>
      <c r="H173" s="216"/>
      <c r="I173" s="216"/>
      <c r="J173" s="217" t="s">
        <v>397</v>
      </c>
      <c r="K173" s="218">
        <v>1</v>
      </c>
      <c r="L173" s="219">
        <v>0</v>
      </c>
      <c r="M173" s="219"/>
      <c r="N173" s="218">
        <f>ROUND(L173*K173,3)</f>
        <v>0</v>
      </c>
      <c r="O173" s="218"/>
      <c r="P173" s="218"/>
      <c r="Q173" s="218"/>
      <c r="R173" s="182"/>
      <c r="T173" s="220" t="s">
        <v>5</v>
      </c>
      <c r="U173" s="57" t="s">
        <v>43</v>
      </c>
      <c r="V173" s="48"/>
      <c r="W173" s="221">
        <f>V173*K173</f>
        <v>0</v>
      </c>
      <c r="X173" s="221">
        <v>0</v>
      </c>
      <c r="Y173" s="221">
        <f>X173*K173</f>
        <v>0</v>
      </c>
      <c r="Z173" s="221">
        <v>0</v>
      </c>
      <c r="AA173" s="222">
        <f>Z173*K173</f>
        <v>0</v>
      </c>
      <c r="AR173" s="23" t="s">
        <v>277</v>
      </c>
      <c r="AT173" s="23" t="s">
        <v>160</v>
      </c>
      <c r="AU173" s="23" t="s">
        <v>84</v>
      </c>
      <c r="AY173" s="23" t="s">
        <v>159</v>
      </c>
      <c r="BE173" s="137">
        <f>IF(U173="základná",N173,0)</f>
        <v>0</v>
      </c>
      <c r="BF173" s="137">
        <f>IF(U173="znížená",N173,0)</f>
        <v>0</v>
      </c>
      <c r="BG173" s="137">
        <f>IF(U173="zákl. prenesená",N173,0)</f>
        <v>0</v>
      </c>
      <c r="BH173" s="137">
        <f>IF(U173="zníž. prenesená",N173,0)</f>
        <v>0</v>
      </c>
      <c r="BI173" s="137">
        <f>IF(U173="nulová",N173,0)</f>
        <v>0</v>
      </c>
      <c r="BJ173" s="23" t="s">
        <v>138</v>
      </c>
      <c r="BK173" s="223">
        <f>ROUND(L173*K173,3)</f>
        <v>0</v>
      </c>
      <c r="BL173" s="23" t="s">
        <v>277</v>
      </c>
      <c r="BM173" s="23" t="s">
        <v>756</v>
      </c>
    </row>
    <row r="174" s="1" customFormat="1" ht="16.5" customHeight="1">
      <c r="B174" s="178"/>
      <c r="C174" s="214" t="s">
        <v>476</v>
      </c>
      <c r="D174" s="214" t="s">
        <v>160</v>
      </c>
      <c r="E174" s="215" t="s">
        <v>1319</v>
      </c>
      <c r="F174" s="216" t="s">
        <v>1320</v>
      </c>
      <c r="G174" s="216"/>
      <c r="H174" s="216"/>
      <c r="I174" s="216"/>
      <c r="J174" s="217" t="s">
        <v>619</v>
      </c>
      <c r="K174" s="218">
        <v>16</v>
      </c>
      <c r="L174" s="219">
        <v>0</v>
      </c>
      <c r="M174" s="219"/>
      <c r="N174" s="218">
        <f>ROUND(L174*K174,3)</f>
        <v>0</v>
      </c>
      <c r="O174" s="218"/>
      <c r="P174" s="218"/>
      <c r="Q174" s="218"/>
      <c r="R174" s="182"/>
      <c r="T174" s="220" t="s">
        <v>5</v>
      </c>
      <c r="U174" s="57" t="s">
        <v>43</v>
      </c>
      <c r="V174" s="48"/>
      <c r="W174" s="221">
        <f>V174*K174</f>
        <v>0</v>
      </c>
      <c r="X174" s="221">
        <v>0</v>
      </c>
      <c r="Y174" s="221">
        <f>X174*K174</f>
        <v>0</v>
      </c>
      <c r="Z174" s="221">
        <v>0</v>
      </c>
      <c r="AA174" s="222">
        <f>Z174*K174</f>
        <v>0</v>
      </c>
      <c r="AR174" s="23" t="s">
        <v>277</v>
      </c>
      <c r="AT174" s="23" t="s">
        <v>160</v>
      </c>
      <c r="AU174" s="23" t="s">
        <v>84</v>
      </c>
      <c r="AY174" s="23" t="s">
        <v>159</v>
      </c>
      <c r="BE174" s="137">
        <f>IF(U174="základná",N174,0)</f>
        <v>0</v>
      </c>
      <c r="BF174" s="137">
        <f>IF(U174="znížená",N174,0)</f>
        <v>0</v>
      </c>
      <c r="BG174" s="137">
        <f>IF(U174="zákl. prenesená",N174,0)</f>
        <v>0</v>
      </c>
      <c r="BH174" s="137">
        <f>IF(U174="zníž. prenesená",N174,0)</f>
        <v>0</v>
      </c>
      <c r="BI174" s="137">
        <f>IF(U174="nulová",N174,0)</f>
        <v>0</v>
      </c>
      <c r="BJ174" s="23" t="s">
        <v>138</v>
      </c>
      <c r="BK174" s="223">
        <f>ROUND(L174*K174,3)</f>
        <v>0</v>
      </c>
      <c r="BL174" s="23" t="s">
        <v>277</v>
      </c>
      <c r="BM174" s="23" t="s">
        <v>759</v>
      </c>
    </row>
    <row r="175" s="1" customFormat="1" ht="16.5" customHeight="1">
      <c r="B175" s="178"/>
      <c r="C175" s="214" t="s">
        <v>482</v>
      </c>
      <c r="D175" s="214" t="s">
        <v>160</v>
      </c>
      <c r="E175" s="215" t="s">
        <v>1228</v>
      </c>
      <c r="F175" s="216" t="s">
        <v>1229</v>
      </c>
      <c r="G175" s="216"/>
      <c r="H175" s="216"/>
      <c r="I175" s="216"/>
      <c r="J175" s="217" t="s">
        <v>397</v>
      </c>
      <c r="K175" s="218">
        <v>1</v>
      </c>
      <c r="L175" s="219">
        <v>0</v>
      </c>
      <c r="M175" s="219"/>
      <c r="N175" s="218">
        <f>ROUND(L175*K175,3)</f>
        <v>0</v>
      </c>
      <c r="O175" s="218"/>
      <c r="P175" s="218"/>
      <c r="Q175" s="218"/>
      <c r="R175" s="182"/>
      <c r="T175" s="220" t="s">
        <v>5</v>
      </c>
      <c r="U175" s="57" t="s">
        <v>43</v>
      </c>
      <c r="V175" s="48"/>
      <c r="W175" s="221">
        <f>V175*K175</f>
        <v>0</v>
      </c>
      <c r="X175" s="221">
        <v>0</v>
      </c>
      <c r="Y175" s="221">
        <f>X175*K175</f>
        <v>0</v>
      </c>
      <c r="Z175" s="221">
        <v>0</v>
      </c>
      <c r="AA175" s="222">
        <f>Z175*K175</f>
        <v>0</v>
      </c>
      <c r="AR175" s="23" t="s">
        <v>277</v>
      </c>
      <c r="AT175" s="23" t="s">
        <v>160</v>
      </c>
      <c r="AU175" s="23" t="s">
        <v>84</v>
      </c>
      <c r="AY175" s="23" t="s">
        <v>159</v>
      </c>
      <c r="BE175" s="137">
        <f>IF(U175="základná",N175,0)</f>
        <v>0</v>
      </c>
      <c r="BF175" s="137">
        <f>IF(U175="znížená",N175,0)</f>
        <v>0</v>
      </c>
      <c r="BG175" s="137">
        <f>IF(U175="zákl. prenesená",N175,0)</f>
        <v>0</v>
      </c>
      <c r="BH175" s="137">
        <f>IF(U175="zníž. prenesená",N175,0)</f>
        <v>0</v>
      </c>
      <c r="BI175" s="137">
        <f>IF(U175="nulová",N175,0)</f>
        <v>0</v>
      </c>
      <c r="BJ175" s="23" t="s">
        <v>138</v>
      </c>
      <c r="BK175" s="223">
        <f>ROUND(L175*K175,3)</f>
        <v>0</v>
      </c>
      <c r="BL175" s="23" t="s">
        <v>277</v>
      </c>
      <c r="BM175" s="23" t="s">
        <v>763</v>
      </c>
    </row>
    <row r="176" s="1" customFormat="1" ht="25.5" customHeight="1">
      <c r="B176" s="178"/>
      <c r="C176" s="214" t="s">
        <v>486</v>
      </c>
      <c r="D176" s="214" t="s">
        <v>160</v>
      </c>
      <c r="E176" s="215" t="s">
        <v>1321</v>
      </c>
      <c r="F176" s="216" t="s">
        <v>1322</v>
      </c>
      <c r="G176" s="216"/>
      <c r="H176" s="216"/>
      <c r="I176" s="216"/>
      <c r="J176" s="217" t="s">
        <v>397</v>
      </c>
      <c r="K176" s="218">
        <v>1</v>
      </c>
      <c r="L176" s="219">
        <v>0</v>
      </c>
      <c r="M176" s="219"/>
      <c r="N176" s="218">
        <f>ROUND(L176*K176,3)</f>
        <v>0</v>
      </c>
      <c r="O176" s="218"/>
      <c r="P176" s="218"/>
      <c r="Q176" s="218"/>
      <c r="R176" s="182"/>
      <c r="T176" s="220" t="s">
        <v>5</v>
      </c>
      <c r="U176" s="57" t="s">
        <v>43</v>
      </c>
      <c r="V176" s="48"/>
      <c r="W176" s="221">
        <f>V176*K176</f>
        <v>0</v>
      </c>
      <c r="X176" s="221">
        <v>0</v>
      </c>
      <c r="Y176" s="221">
        <f>X176*K176</f>
        <v>0</v>
      </c>
      <c r="Z176" s="221">
        <v>0</v>
      </c>
      <c r="AA176" s="222">
        <f>Z176*K176</f>
        <v>0</v>
      </c>
      <c r="AR176" s="23" t="s">
        <v>277</v>
      </c>
      <c r="AT176" s="23" t="s">
        <v>160</v>
      </c>
      <c r="AU176" s="23" t="s">
        <v>84</v>
      </c>
      <c r="AY176" s="23" t="s">
        <v>159</v>
      </c>
      <c r="BE176" s="137">
        <f>IF(U176="základná",N176,0)</f>
        <v>0</v>
      </c>
      <c r="BF176" s="137">
        <f>IF(U176="znížená",N176,0)</f>
        <v>0</v>
      </c>
      <c r="BG176" s="137">
        <f>IF(U176="zákl. prenesená",N176,0)</f>
        <v>0</v>
      </c>
      <c r="BH176" s="137">
        <f>IF(U176="zníž. prenesená",N176,0)</f>
        <v>0</v>
      </c>
      <c r="BI176" s="137">
        <f>IF(U176="nulová",N176,0)</f>
        <v>0</v>
      </c>
      <c r="BJ176" s="23" t="s">
        <v>138</v>
      </c>
      <c r="BK176" s="223">
        <f>ROUND(L176*K176,3)</f>
        <v>0</v>
      </c>
      <c r="BL176" s="23" t="s">
        <v>277</v>
      </c>
      <c r="BM176" s="23" t="s">
        <v>769</v>
      </c>
    </row>
    <row r="177" s="1" customFormat="1" ht="16.5" customHeight="1">
      <c r="B177" s="178"/>
      <c r="C177" s="214" t="s">
        <v>492</v>
      </c>
      <c r="D177" s="214" t="s">
        <v>160</v>
      </c>
      <c r="E177" s="215" t="s">
        <v>1230</v>
      </c>
      <c r="F177" s="216" t="s">
        <v>1231</v>
      </c>
      <c r="G177" s="216"/>
      <c r="H177" s="216"/>
      <c r="I177" s="216"/>
      <c r="J177" s="217" t="s">
        <v>619</v>
      </c>
      <c r="K177" s="218">
        <v>40</v>
      </c>
      <c r="L177" s="219">
        <v>0</v>
      </c>
      <c r="M177" s="219"/>
      <c r="N177" s="218">
        <f>ROUND(L177*K177,3)</f>
        <v>0</v>
      </c>
      <c r="O177" s="218"/>
      <c r="P177" s="218"/>
      <c r="Q177" s="218"/>
      <c r="R177" s="182"/>
      <c r="T177" s="220" t="s">
        <v>5</v>
      </c>
      <c r="U177" s="57" t="s">
        <v>43</v>
      </c>
      <c r="V177" s="48"/>
      <c r="W177" s="221">
        <f>V177*K177</f>
        <v>0</v>
      </c>
      <c r="X177" s="221">
        <v>0</v>
      </c>
      <c r="Y177" s="221">
        <f>X177*K177</f>
        <v>0</v>
      </c>
      <c r="Z177" s="221">
        <v>0</v>
      </c>
      <c r="AA177" s="222">
        <f>Z177*K177</f>
        <v>0</v>
      </c>
      <c r="AR177" s="23" t="s">
        <v>277</v>
      </c>
      <c r="AT177" s="23" t="s">
        <v>160</v>
      </c>
      <c r="AU177" s="23" t="s">
        <v>84</v>
      </c>
      <c r="AY177" s="23" t="s">
        <v>159</v>
      </c>
      <c r="BE177" s="137">
        <f>IF(U177="základná",N177,0)</f>
        <v>0</v>
      </c>
      <c r="BF177" s="137">
        <f>IF(U177="znížená",N177,0)</f>
        <v>0</v>
      </c>
      <c r="BG177" s="137">
        <f>IF(U177="zákl. prenesená",N177,0)</f>
        <v>0</v>
      </c>
      <c r="BH177" s="137">
        <f>IF(U177="zníž. prenesená",N177,0)</f>
        <v>0</v>
      </c>
      <c r="BI177" s="137">
        <f>IF(U177="nulová",N177,0)</f>
        <v>0</v>
      </c>
      <c r="BJ177" s="23" t="s">
        <v>138</v>
      </c>
      <c r="BK177" s="223">
        <f>ROUND(L177*K177,3)</f>
        <v>0</v>
      </c>
      <c r="BL177" s="23" t="s">
        <v>277</v>
      </c>
      <c r="BM177" s="23" t="s">
        <v>772</v>
      </c>
    </row>
    <row r="178" s="1" customFormat="1" ht="16.5" customHeight="1">
      <c r="B178" s="178"/>
      <c r="C178" s="214" t="s">
        <v>496</v>
      </c>
      <c r="D178" s="214" t="s">
        <v>160</v>
      </c>
      <c r="E178" s="215" t="s">
        <v>1323</v>
      </c>
      <c r="F178" s="216" t="s">
        <v>1324</v>
      </c>
      <c r="G178" s="216"/>
      <c r="H178" s="216"/>
      <c r="I178" s="216"/>
      <c r="J178" s="217" t="s">
        <v>1234</v>
      </c>
      <c r="K178" s="218">
        <v>800</v>
      </c>
      <c r="L178" s="219">
        <v>0</v>
      </c>
      <c r="M178" s="219"/>
      <c r="N178" s="218">
        <f>ROUND(L178*K178,3)</f>
        <v>0</v>
      </c>
      <c r="O178" s="218"/>
      <c r="P178" s="218"/>
      <c r="Q178" s="218"/>
      <c r="R178" s="182"/>
      <c r="T178" s="220" t="s">
        <v>5</v>
      </c>
      <c r="U178" s="57" t="s">
        <v>43</v>
      </c>
      <c r="V178" s="48"/>
      <c r="W178" s="221">
        <f>V178*K178</f>
        <v>0</v>
      </c>
      <c r="X178" s="221">
        <v>0</v>
      </c>
      <c r="Y178" s="221">
        <f>X178*K178</f>
        <v>0</v>
      </c>
      <c r="Z178" s="221">
        <v>0</v>
      </c>
      <c r="AA178" s="222">
        <f>Z178*K178</f>
        <v>0</v>
      </c>
      <c r="AR178" s="23" t="s">
        <v>277</v>
      </c>
      <c r="AT178" s="23" t="s">
        <v>160</v>
      </c>
      <c r="AU178" s="23" t="s">
        <v>84</v>
      </c>
      <c r="AY178" s="23" t="s">
        <v>159</v>
      </c>
      <c r="BE178" s="137">
        <f>IF(U178="základná",N178,0)</f>
        <v>0</v>
      </c>
      <c r="BF178" s="137">
        <f>IF(U178="znížená",N178,0)</f>
        <v>0</v>
      </c>
      <c r="BG178" s="137">
        <f>IF(U178="zákl. prenesená",N178,0)</f>
        <v>0</v>
      </c>
      <c r="BH178" s="137">
        <f>IF(U178="zníž. prenesená",N178,0)</f>
        <v>0</v>
      </c>
      <c r="BI178" s="137">
        <f>IF(U178="nulová",N178,0)</f>
        <v>0</v>
      </c>
      <c r="BJ178" s="23" t="s">
        <v>138</v>
      </c>
      <c r="BK178" s="223">
        <f>ROUND(L178*K178,3)</f>
        <v>0</v>
      </c>
      <c r="BL178" s="23" t="s">
        <v>277</v>
      </c>
      <c r="BM178" s="23" t="s">
        <v>775</v>
      </c>
    </row>
    <row r="179" s="1" customFormat="1" ht="16.5" customHeight="1">
      <c r="B179" s="178"/>
      <c r="C179" s="214" t="s">
        <v>500</v>
      </c>
      <c r="D179" s="214" t="s">
        <v>160</v>
      </c>
      <c r="E179" s="215" t="s">
        <v>1235</v>
      </c>
      <c r="F179" s="216" t="s">
        <v>1236</v>
      </c>
      <c r="G179" s="216"/>
      <c r="H179" s="216"/>
      <c r="I179" s="216"/>
      <c r="J179" s="217" t="s">
        <v>397</v>
      </c>
      <c r="K179" s="218">
        <v>6</v>
      </c>
      <c r="L179" s="219">
        <v>0</v>
      </c>
      <c r="M179" s="219"/>
      <c r="N179" s="218">
        <f>ROUND(L179*K179,3)</f>
        <v>0</v>
      </c>
      <c r="O179" s="218"/>
      <c r="P179" s="218"/>
      <c r="Q179" s="218"/>
      <c r="R179" s="182"/>
      <c r="T179" s="220" t="s">
        <v>5</v>
      </c>
      <c r="U179" s="57" t="s">
        <v>43</v>
      </c>
      <c r="V179" s="48"/>
      <c r="W179" s="221">
        <f>V179*K179</f>
        <v>0</v>
      </c>
      <c r="X179" s="221">
        <v>0</v>
      </c>
      <c r="Y179" s="221">
        <f>X179*K179</f>
        <v>0</v>
      </c>
      <c r="Z179" s="221">
        <v>0</v>
      </c>
      <c r="AA179" s="222">
        <f>Z179*K179</f>
        <v>0</v>
      </c>
      <c r="AR179" s="23" t="s">
        <v>277</v>
      </c>
      <c r="AT179" s="23" t="s">
        <v>160</v>
      </c>
      <c r="AU179" s="23" t="s">
        <v>84</v>
      </c>
      <c r="AY179" s="23" t="s">
        <v>159</v>
      </c>
      <c r="BE179" s="137">
        <f>IF(U179="základná",N179,0)</f>
        <v>0</v>
      </c>
      <c r="BF179" s="137">
        <f>IF(U179="znížená",N179,0)</f>
        <v>0</v>
      </c>
      <c r="BG179" s="137">
        <f>IF(U179="zákl. prenesená",N179,0)</f>
        <v>0</v>
      </c>
      <c r="BH179" s="137">
        <f>IF(U179="zníž. prenesená",N179,0)</f>
        <v>0</v>
      </c>
      <c r="BI179" s="137">
        <f>IF(U179="nulová",N179,0)</f>
        <v>0</v>
      </c>
      <c r="BJ179" s="23" t="s">
        <v>138</v>
      </c>
      <c r="BK179" s="223">
        <f>ROUND(L179*K179,3)</f>
        <v>0</v>
      </c>
      <c r="BL179" s="23" t="s">
        <v>277</v>
      </c>
      <c r="BM179" s="23" t="s">
        <v>778</v>
      </c>
    </row>
    <row r="180" s="1" customFormat="1" ht="38.25" customHeight="1">
      <c r="B180" s="178"/>
      <c r="C180" s="214" t="s">
        <v>504</v>
      </c>
      <c r="D180" s="214" t="s">
        <v>160</v>
      </c>
      <c r="E180" s="215" t="s">
        <v>1325</v>
      </c>
      <c r="F180" s="216" t="s">
        <v>1326</v>
      </c>
      <c r="G180" s="216"/>
      <c r="H180" s="216"/>
      <c r="I180" s="216"/>
      <c r="J180" s="217" t="s">
        <v>1227</v>
      </c>
      <c r="K180" s="218">
        <v>12</v>
      </c>
      <c r="L180" s="219">
        <v>0</v>
      </c>
      <c r="M180" s="219"/>
      <c r="N180" s="218">
        <f>ROUND(L180*K180,3)</f>
        <v>0</v>
      </c>
      <c r="O180" s="218"/>
      <c r="P180" s="218"/>
      <c r="Q180" s="218"/>
      <c r="R180" s="182"/>
      <c r="T180" s="220" t="s">
        <v>5</v>
      </c>
      <c r="U180" s="57" t="s">
        <v>43</v>
      </c>
      <c r="V180" s="48"/>
      <c r="W180" s="221">
        <f>V180*K180</f>
        <v>0</v>
      </c>
      <c r="X180" s="221">
        <v>0</v>
      </c>
      <c r="Y180" s="221">
        <f>X180*K180</f>
        <v>0</v>
      </c>
      <c r="Z180" s="221">
        <v>0</v>
      </c>
      <c r="AA180" s="222">
        <f>Z180*K180</f>
        <v>0</v>
      </c>
      <c r="AR180" s="23" t="s">
        <v>277</v>
      </c>
      <c r="AT180" s="23" t="s">
        <v>160</v>
      </c>
      <c r="AU180" s="23" t="s">
        <v>84</v>
      </c>
      <c r="AY180" s="23" t="s">
        <v>159</v>
      </c>
      <c r="BE180" s="137">
        <f>IF(U180="základná",N180,0)</f>
        <v>0</v>
      </c>
      <c r="BF180" s="137">
        <f>IF(U180="znížená",N180,0)</f>
        <v>0</v>
      </c>
      <c r="BG180" s="137">
        <f>IF(U180="zákl. prenesená",N180,0)</f>
        <v>0</v>
      </c>
      <c r="BH180" s="137">
        <f>IF(U180="zníž. prenesená",N180,0)</f>
        <v>0</v>
      </c>
      <c r="BI180" s="137">
        <f>IF(U180="nulová",N180,0)</f>
        <v>0</v>
      </c>
      <c r="BJ180" s="23" t="s">
        <v>138</v>
      </c>
      <c r="BK180" s="223">
        <f>ROUND(L180*K180,3)</f>
        <v>0</v>
      </c>
      <c r="BL180" s="23" t="s">
        <v>277</v>
      </c>
      <c r="BM180" s="23" t="s">
        <v>781</v>
      </c>
    </row>
    <row r="181" s="1" customFormat="1" ht="49.92" customHeight="1">
      <c r="B181" s="47"/>
      <c r="C181" s="48"/>
      <c r="D181" s="202" t="s">
        <v>284</v>
      </c>
      <c r="E181" s="48"/>
      <c r="F181" s="48"/>
      <c r="G181" s="48"/>
      <c r="H181" s="48"/>
      <c r="I181" s="48"/>
      <c r="J181" s="48"/>
      <c r="K181" s="48"/>
      <c r="L181" s="48"/>
      <c r="M181" s="48"/>
      <c r="N181" s="255">
        <f>BK181</f>
        <v>0</v>
      </c>
      <c r="O181" s="256"/>
      <c r="P181" s="256"/>
      <c r="Q181" s="256"/>
      <c r="R181" s="49"/>
      <c r="T181" s="257"/>
      <c r="U181" s="48"/>
      <c r="V181" s="48"/>
      <c r="W181" s="48"/>
      <c r="X181" s="48"/>
      <c r="Y181" s="48"/>
      <c r="Z181" s="48"/>
      <c r="AA181" s="95"/>
      <c r="AT181" s="23" t="s">
        <v>75</v>
      </c>
      <c r="AU181" s="23" t="s">
        <v>76</v>
      </c>
      <c r="AY181" s="23" t="s">
        <v>285</v>
      </c>
      <c r="BK181" s="223">
        <f>SUM(BK182:BK186)</f>
        <v>0</v>
      </c>
    </row>
    <row r="182" s="1" customFormat="1" ht="22.32" customHeight="1">
      <c r="B182" s="47"/>
      <c r="C182" s="258" t="s">
        <v>5</v>
      </c>
      <c r="D182" s="258" t="s">
        <v>160</v>
      </c>
      <c r="E182" s="259" t="s">
        <v>5</v>
      </c>
      <c r="F182" s="260" t="s">
        <v>5</v>
      </c>
      <c r="G182" s="260"/>
      <c r="H182" s="260"/>
      <c r="I182" s="260"/>
      <c r="J182" s="261" t="s">
        <v>5</v>
      </c>
      <c r="K182" s="219"/>
      <c r="L182" s="219"/>
      <c r="M182" s="262"/>
      <c r="N182" s="262">
        <f>BK182</f>
        <v>0</v>
      </c>
      <c r="O182" s="262"/>
      <c r="P182" s="262"/>
      <c r="Q182" s="262"/>
      <c r="R182" s="49"/>
      <c r="T182" s="220" t="s">
        <v>5</v>
      </c>
      <c r="U182" s="263" t="s">
        <v>43</v>
      </c>
      <c r="V182" s="48"/>
      <c r="W182" s="48"/>
      <c r="X182" s="48"/>
      <c r="Y182" s="48"/>
      <c r="Z182" s="48"/>
      <c r="AA182" s="95"/>
      <c r="AT182" s="23" t="s">
        <v>285</v>
      </c>
      <c r="AU182" s="23" t="s">
        <v>84</v>
      </c>
      <c r="AY182" s="23" t="s">
        <v>285</v>
      </c>
      <c r="BE182" s="137">
        <f>IF(U182="základná",N182,0)</f>
        <v>0</v>
      </c>
      <c r="BF182" s="137">
        <f>IF(U182="znížená",N182,0)</f>
        <v>0</v>
      </c>
      <c r="BG182" s="137">
        <f>IF(U182="zákl. prenesená",N182,0)</f>
        <v>0</v>
      </c>
      <c r="BH182" s="137">
        <f>IF(U182="zníž. prenesená",N182,0)</f>
        <v>0</v>
      </c>
      <c r="BI182" s="137">
        <f>IF(U182="nulová",N182,0)</f>
        <v>0</v>
      </c>
      <c r="BJ182" s="23" t="s">
        <v>138</v>
      </c>
      <c r="BK182" s="223">
        <f>L182*K182</f>
        <v>0</v>
      </c>
    </row>
    <row r="183" s="1" customFormat="1" ht="22.32" customHeight="1">
      <c r="B183" s="47"/>
      <c r="C183" s="258" t="s">
        <v>5</v>
      </c>
      <c r="D183" s="258" t="s">
        <v>160</v>
      </c>
      <c r="E183" s="259" t="s">
        <v>5</v>
      </c>
      <c r="F183" s="260" t="s">
        <v>5</v>
      </c>
      <c r="G183" s="260"/>
      <c r="H183" s="260"/>
      <c r="I183" s="260"/>
      <c r="J183" s="261" t="s">
        <v>5</v>
      </c>
      <c r="K183" s="219"/>
      <c r="L183" s="219"/>
      <c r="M183" s="262"/>
      <c r="N183" s="262">
        <f>BK183</f>
        <v>0</v>
      </c>
      <c r="O183" s="262"/>
      <c r="P183" s="262"/>
      <c r="Q183" s="262"/>
      <c r="R183" s="49"/>
      <c r="T183" s="220" t="s">
        <v>5</v>
      </c>
      <c r="U183" s="263" t="s">
        <v>43</v>
      </c>
      <c r="V183" s="48"/>
      <c r="W183" s="48"/>
      <c r="X183" s="48"/>
      <c r="Y183" s="48"/>
      <c r="Z183" s="48"/>
      <c r="AA183" s="95"/>
      <c r="AT183" s="23" t="s">
        <v>285</v>
      </c>
      <c r="AU183" s="23" t="s">
        <v>84</v>
      </c>
      <c r="AY183" s="23" t="s">
        <v>285</v>
      </c>
      <c r="BE183" s="137">
        <f>IF(U183="základná",N183,0)</f>
        <v>0</v>
      </c>
      <c r="BF183" s="137">
        <f>IF(U183="znížená",N183,0)</f>
        <v>0</v>
      </c>
      <c r="BG183" s="137">
        <f>IF(U183="zákl. prenesená",N183,0)</f>
        <v>0</v>
      </c>
      <c r="BH183" s="137">
        <f>IF(U183="zníž. prenesená",N183,0)</f>
        <v>0</v>
      </c>
      <c r="BI183" s="137">
        <f>IF(U183="nulová",N183,0)</f>
        <v>0</v>
      </c>
      <c r="BJ183" s="23" t="s">
        <v>138</v>
      </c>
      <c r="BK183" s="223">
        <f>L183*K183</f>
        <v>0</v>
      </c>
    </row>
    <row r="184" s="1" customFormat="1" ht="22.32" customHeight="1">
      <c r="B184" s="47"/>
      <c r="C184" s="258" t="s">
        <v>5</v>
      </c>
      <c r="D184" s="258" t="s">
        <v>160</v>
      </c>
      <c r="E184" s="259" t="s">
        <v>5</v>
      </c>
      <c r="F184" s="260" t="s">
        <v>5</v>
      </c>
      <c r="G184" s="260"/>
      <c r="H184" s="260"/>
      <c r="I184" s="260"/>
      <c r="J184" s="261" t="s">
        <v>5</v>
      </c>
      <c r="K184" s="219"/>
      <c r="L184" s="219"/>
      <c r="M184" s="262"/>
      <c r="N184" s="262">
        <f>BK184</f>
        <v>0</v>
      </c>
      <c r="O184" s="262"/>
      <c r="P184" s="262"/>
      <c r="Q184" s="262"/>
      <c r="R184" s="49"/>
      <c r="T184" s="220" t="s">
        <v>5</v>
      </c>
      <c r="U184" s="263" t="s">
        <v>43</v>
      </c>
      <c r="V184" s="48"/>
      <c r="W184" s="48"/>
      <c r="X184" s="48"/>
      <c r="Y184" s="48"/>
      <c r="Z184" s="48"/>
      <c r="AA184" s="95"/>
      <c r="AT184" s="23" t="s">
        <v>285</v>
      </c>
      <c r="AU184" s="23" t="s">
        <v>84</v>
      </c>
      <c r="AY184" s="23" t="s">
        <v>285</v>
      </c>
      <c r="BE184" s="137">
        <f>IF(U184="základná",N184,0)</f>
        <v>0</v>
      </c>
      <c r="BF184" s="137">
        <f>IF(U184="znížená",N184,0)</f>
        <v>0</v>
      </c>
      <c r="BG184" s="137">
        <f>IF(U184="zákl. prenesená",N184,0)</f>
        <v>0</v>
      </c>
      <c r="BH184" s="137">
        <f>IF(U184="zníž. prenesená",N184,0)</f>
        <v>0</v>
      </c>
      <c r="BI184" s="137">
        <f>IF(U184="nulová",N184,0)</f>
        <v>0</v>
      </c>
      <c r="BJ184" s="23" t="s">
        <v>138</v>
      </c>
      <c r="BK184" s="223">
        <f>L184*K184</f>
        <v>0</v>
      </c>
    </row>
    <row r="185" s="1" customFormat="1" ht="22.32" customHeight="1">
      <c r="B185" s="47"/>
      <c r="C185" s="258" t="s">
        <v>5</v>
      </c>
      <c r="D185" s="258" t="s">
        <v>160</v>
      </c>
      <c r="E185" s="259" t="s">
        <v>5</v>
      </c>
      <c r="F185" s="260" t="s">
        <v>5</v>
      </c>
      <c r="G185" s="260"/>
      <c r="H185" s="260"/>
      <c r="I185" s="260"/>
      <c r="J185" s="261" t="s">
        <v>5</v>
      </c>
      <c r="K185" s="219"/>
      <c r="L185" s="219"/>
      <c r="M185" s="262"/>
      <c r="N185" s="262">
        <f>BK185</f>
        <v>0</v>
      </c>
      <c r="O185" s="262"/>
      <c r="P185" s="262"/>
      <c r="Q185" s="262"/>
      <c r="R185" s="49"/>
      <c r="T185" s="220" t="s">
        <v>5</v>
      </c>
      <c r="U185" s="263" t="s">
        <v>43</v>
      </c>
      <c r="V185" s="48"/>
      <c r="W185" s="48"/>
      <c r="X185" s="48"/>
      <c r="Y185" s="48"/>
      <c r="Z185" s="48"/>
      <c r="AA185" s="95"/>
      <c r="AT185" s="23" t="s">
        <v>285</v>
      </c>
      <c r="AU185" s="23" t="s">
        <v>84</v>
      </c>
      <c r="AY185" s="23" t="s">
        <v>285</v>
      </c>
      <c r="BE185" s="137">
        <f>IF(U185="základná",N185,0)</f>
        <v>0</v>
      </c>
      <c r="BF185" s="137">
        <f>IF(U185="znížená",N185,0)</f>
        <v>0</v>
      </c>
      <c r="BG185" s="137">
        <f>IF(U185="zákl. prenesená",N185,0)</f>
        <v>0</v>
      </c>
      <c r="BH185" s="137">
        <f>IF(U185="zníž. prenesená",N185,0)</f>
        <v>0</v>
      </c>
      <c r="BI185" s="137">
        <f>IF(U185="nulová",N185,0)</f>
        <v>0</v>
      </c>
      <c r="BJ185" s="23" t="s">
        <v>138</v>
      </c>
      <c r="BK185" s="223">
        <f>L185*K185</f>
        <v>0</v>
      </c>
    </row>
    <row r="186" s="1" customFormat="1" ht="22.32" customHeight="1">
      <c r="B186" s="47"/>
      <c r="C186" s="258" t="s">
        <v>5</v>
      </c>
      <c r="D186" s="258" t="s">
        <v>160</v>
      </c>
      <c r="E186" s="259" t="s">
        <v>5</v>
      </c>
      <c r="F186" s="260" t="s">
        <v>5</v>
      </c>
      <c r="G186" s="260"/>
      <c r="H186" s="260"/>
      <c r="I186" s="260"/>
      <c r="J186" s="261" t="s">
        <v>5</v>
      </c>
      <c r="K186" s="219"/>
      <c r="L186" s="219"/>
      <c r="M186" s="262"/>
      <c r="N186" s="262">
        <f>BK186</f>
        <v>0</v>
      </c>
      <c r="O186" s="262"/>
      <c r="P186" s="262"/>
      <c r="Q186" s="262"/>
      <c r="R186" s="49"/>
      <c r="T186" s="220" t="s">
        <v>5</v>
      </c>
      <c r="U186" s="263" t="s">
        <v>43</v>
      </c>
      <c r="V186" s="73"/>
      <c r="W186" s="73"/>
      <c r="X186" s="73"/>
      <c r="Y186" s="73"/>
      <c r="Z186" s="73"/>
      <c r="AA186" s="75"/>
      <c r="AT186" s="23" t="s">
        <v>285</v>
      </c>
      <c r="AU186" s="23" t="s">
        <v>84</v>
      </c>
      <c r="AY186" s="23" t="s">
        <v>285</v>
      </c>
      <c r="BE186" s="137">
        <f>IF(U186="základná",N186,0)</f>
        <v>0</v>
      </c>
      <c r="BF186" s="137">
        <f>IF(U186="znížená",N186,0)</f>
        <v>0</v>
      </c>
      <c r="BG186" s="137">
        <f>IF(U186="zákl. prenesená",N186,0)</f>
        <v>0</v>
      </c>
      <c r="BH186" s="137">
        <f>IF(U186="zníž. prenesená",N186,0)</f>
        <v>0</v>
      </c>
      <c r="BI186" s="137">
        <f>IF(U186="nulová",N186,0)</f>
        <v>0</v>
      </c>
      <c r="BJ186" s="23" t="s">
        <v>138</v>
      </c>
      <c r="BK186" s="223">
        <f>L186*K186</f>
        <v>0</v>
      </c>
    </row>
    <row r="187" s="1" customFormat="1" ht="6.96" customHeight="1">
      <c r="B187" s="76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8"/>
    </row>
  </sheetData>
  <mergeCells count="264"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N89:Q89"/>
    <mergeCell ref="N90:Q90"/>
    <mergeCell ref="N91:Q91"/>
    <mergeCell ref="N93:Q93"/>
    <mergeCell ref="D94:H94"/>
    <mergeCell ref="N94:Q94"/>
    <mergeCell ref="D95:H95"/>
    <mergeCell ref="N95:Q95"/>
    <mergeCell ref="D96:H96"/>
    <mergeCell ref="N96:Q96"/>
    <mergeCell ref="D97:H97"/>
    <mergeCell ref="N97:Q97"/>
    <mergeCell ref="D98:H98"/>
    <mergeCell ref="N98:Q98"/>
    <mergeCell ref="N99:Q99"/>
    <mergeCell ref="L101:Q101"/>
    <mergeCell ref="C107:Q107"/>
    <mergeCell ref="F109:P109"/>
    <mergeCell ref="F110:P110"/>
    <mergeCell ref="M112:P112"/>
    <mergeCell ref="M114:Q114"/>
    <mergeCell ref="M115:Q115"/>
    <mergeCell ref="F117:I117"/>
    <mergeCell ref="L117:M117"/>
    <mergeCell ref="N117:Q117"/>
    <mergeCell ref="F120:I120"/>
    <mergeCell ref="L120:M120"/>
    <mergeCell ref="N120:Q120"/>
    <mergeCell ref="F121:I121"/>
    <mergeCell ref="L121:M121"/>
    <mergeCell ref="N121:Q121"/>
    <mergeCell ref="F122:I122"/>
    <mergeCell ref="L122:M122"/>
    <mergeCell ref="N122:Q122"/>
    <mergeCell ref="F123:I123"/>
    <mergeCell ref="L123:M123"/>
    <mergeCell ref="N123:Q123"/>
    <mergeCell ref="F124:I124"/>
    <mergeCell ref="L124:M124"/>
    <mergeCell ref="N124:Q124"/>
    <mergeCell ref="F125:I125"/>
    <mergeCell ref="L125:M125"/>
    <mergeCell ref="N125:Q125"/>
    <mergeCell ref="F126:I126"/>
    <mergeCell ref="L126:M126"/>
    <mergeCell ref="N126:Q126"/>
    <mergeCell ref="F127:I127"/>
    <mergeCell ref="L127:M127"/>
    <mergeCell ref="N127:Q127"/>
    <mergeCell ref="F128:I128"/>
    <mergeCell ref="L128:M128"/>
    <mergeCell ref="N128:Q128"/>
    <mergeCell ref="F129:I129"/>
    <mergeCell ref="L129:M129"/>
    <mergeCell ref="N129:Q129"/>
    <mergeCell ref="F130:I130"/>
    <mergeCell ref="L130:M130"/>
    <mergeCell ref="N130:Q130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53:I153"/>
    <mergeCell ref="L153:M153"/>
    <mergeCell ref="N153:Q153"/>
    <mergeCell ref="F154:I154"/>
    <mergeCell ref="L154:M154"/>
    <mergeCell ref="N154:Q154"/>
    <mergeCell ref="F155:I155"/>
    <mergeCell ref="L155:M155"/>
    <mergeCell ref="N155:Q155"/>
    <mergeCell ref="F156:I156"/>
    <mergeCell ref="L156:M156"/>
    <mergeCell ref="N156:Q156"/>
    <mergeCell ref="F157:I157"/>
    <mergeCell ref="L157:M157"/>
    <mergeCell ref="N157:Q157"/>
    <mergeCell ref="F158:I158"/>
    <mergeCell ref="L158:M158"/>
    <mergeCell ref="N158:Q158"/>
    <mergeCell ref="F159:I159"/>
    <mergeCell ref="L159:M159"/>
    <mergeCell ref="N159:Q159"/>
    <mergeCell ref="F160:I160"/>
    <mergeCell ref="L160:M160"/>
    <mergeCell ref="N160:Q160"/>
    <mergeCell ref="F161:I161"/>
    <mergeCell ref="L161:M161"/>
    <mergeCell ref="N161:Q161"/>
    <mergeCell ref="F162:I162"/>
    <mergeCell ref="L162:M162"/>
    <mergeCell ref="N162:Q162"/>
    <mergeCell ref="F163:I163"/>
    <mergeCell ref="L163:M163"/>
    <mergeCell ref="N163:Q163"/>
    <mergeCell ref="F164:I164"/>
    <mergeCell ref="L164:M164"/>
    <mergeCell ref="N164:Q164"/>
    <mergeCell ref="F165:I165"/>
    <mergeCell ref="L165:M165"/>
    <mergeCell ref="N165:Q165"/>
    <mergeCell ref="F166:I166"/>
    <mergeCell ref="L166:M166"/>
    <mergeCell ref="N166:Q166"/>
    <mergeCell ref="F167:I167"/>
    <mergeCell ref="L167:M167"/>
    <mergeCell ref="N167:Q167"/>
    <mergeCell ref="F168:I168"/>
    <mergeCell ref="L168:M168"/>
    <mergeCell ref="N168:Q168"/>
    <mergeCell ref="F169:I169"/>
    <mergeCell ref="L169:M169"/>
    <mergeCell ref="N169:Q169"/>
    <mergeCell ref="F170:I170"/>
    <mergeCell ref="L170:M170"/>
    <mergeCell ref="N170:Q170"/>
    <mergeCell ref="F171:I171"/>
    <mergeCell ref="L171:M171"/>
    <mergeCell ref="N171:Q171"/>
    <mergeCell ref="F172:I172"/>
    <mergeCell ref="L172:M172"/>
    <mergeCell ref="N172:Q172"/>
    <mergeCell ref="F173:I173"/>
    <mergeCell ref="L173:M173"/>
    <mergeCell ref="N173:Q173"/>
    <mergeCell ref="F174:I174"/>
    <mergeCell ref="L174:M174"/>
    <mergeCell ref="N174:Q174"/>
    <mergeCell ref="F175:I175"/>
    <mergeCell ref="L175:M175"/>
    <mergeCell ref="N175:Q175"/>
    <mergeCell ref="F176:I176"/>
    <mergeCell ref="L176:M176"/>
    <mergeCell ref="N176:Q176"/>
    <mergeCell ref="F177:I177"/>
    <mergeCell ref="L177:M177"/>
    <mergeCell ref="N177:Q177"/>
    <mergeCell ref="F178:I178"/>
    <mergeCell ref="L178:M178"/>
    <mergeCell ref="N178:Q178"/>
    <mergeCell ref="F179:I179"/>
    <mergeCell ref="L179:M179"/>
    <mergeCell ref="N179:Q179"/>
    <mergeCell ref="F180:I180"/>
    <mergeCell ref="L180:M180"/>
    <mergeCell ref="N180:Q180"/>
    <mergeCell ref="F182:I182"/>
    <mergeCell ref="L182:M182"/>
    <mergeCell ref="N182:Q182"/>
    <mergeCell ref="F183:I183"/>
    <mergeCell ref="L183:M183"/>
    <mergeCell ref="N183:Q183"/>
    <mergeCell ref="F184:I184"/>
    <mergeCell ref="L184:M184"/>
    <mergeCell ref="N184:Q184"/>
    <mergeCell ref="F185:I185"/>
    <mergeCell ref="L185:M185"/>
    <mergeCell ref="N185:Q185"/>
    <mergeCell ref="F186:I186"/>
    <mergeCell ref="L186:M186"/>
    <mergeCell ref="N186:Q186"/>
    <mergeCell ref="N118:Q118"/>
    <mergeCell ref="N119:Q119"/>
    <mergeCell ref="N131:Q131"/>
    <mergeCell ref="N181:Q181"/>
    <mergeCell ref="H1:K1"/>
    <mergeCell ref="S2:AC2"/>
  </mergeCells>
  <dataValidations count="2">
    <dataValidation type="list" allowBlank="1" showInputMessage="1" showErrorMessage="1" error="Povolené sú hodnoty K, M." sqref="D182:D187">
      <formula1>"K, M"</formula1>
    </dataValidation>
    <dataValidation type="list" allowBlank="1" showInputMessage="1" showErrorMessage="1" error="Povolené sú hodnoty základná, znížená, nulová." sqref="U182:U187">
      <formula1>"základná, znížená, nulová"</formula1>
    </dataValidation>
  </dataValidations>
  <hyperlinks>
    <hyperlink ref="F1:G1" location="C2" display="1) Krycí list rozpočtu"/>
    <hyperlink ref="H1:K1" location="C86" display="2) Rekapitulácia rozpočtu"/>
    <hyperlink ref="L1" location="C117" display="3) Rozpočet"/>
    <hyperlink ref="S1:T1" location="'Rekapitulácia stavby'!C2" display="Rekapitulácia stavby"/>
  </hyperlinks>
  <pageMargins left="0.5833333" right="0.5833333" top="0.5" bottom="0.4666667" header="0" footer="0"/>
  <pageSetup paperSize="9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Ján Bystrianský</dc:creator>
  <cp:lastModifiedBy>Ján Bystrianský</cp:lastModifiedBy>
  <dcterms:created xsi:type="dcterms:W3CDTF">2018-06-14T15:16:16Z</dcterms:created>
  <dcterms:modified xsi:type="dcterms:W3CDTF">2018-06-14T15:16:22Z</dcterms:modified>
</cp:coreProperties>
</file>